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016C42B-366A-44A1-AAC9-0F65F09FDB1D}"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SEFA!$A$1:$L$59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SEFA!$1:$10</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2" i="185" l="1"/>
  <c r="J55" i="185" l="1"/>
  <c r="I55" i="185"/>
  <c r="H55" i="185"/>
  <c r="G55" i="185"/>
  <c r="F55" i="185"/>
  <c r="E55" i="185"/>
  <c r="D55" i="185"/>
  <c r="K54" i="185"/>
  <c r="K53" i="185"/>
  <c r="L48" i="185"/>
  <c r="J48" i="185"/>
  <c r="I48" i="185"/>
  <c r="H48" i="185"/>
  <c r="G48" i="185"/>
  <c r="F48" i="185"/>
  <c r="E48" i="185"/>
  <c r="D48" i="185"/>
  <c r="K47" i="185"/>
  <c r="K46" i="185"/>
  <c r="L42" i="185"/>
  <c r="J42" i="185"/>
  <c r="I42" i="185"/>
  <c r="H42" i="185"/>
  <c r="G42" i="185"/>
  <c r="F42" i="185"/>
  <c r="D42" i="185"/>
  <c r="K41" i="185"/>
  <c r="K42" i="185" s="1"/>
  <c r="J36" i="185"/>
  <c r="I36" i="185"/>
  <c r="H36" i="185"/>
  <c r="G36" i="185"/>
  <c r="F36" i="185"/>
  <c r="D36" i="185"/>
  <c r="K35" i="185"/>
  <c r="K34" i="185"/>
  <c r="K33" i="185"/>
  <c r="K32" i="185"/>
  <c r="E32" i="185"/>
  <c r="E36" i="185" s="1"/>
  <c r="J30" i="185"/>
  <c r="K30" i="185" s="1"/>
  <c r="L29" i="185"/>
  <c r="J29" i="185"/>
  <c r="I29" i="185"/>
  <c r="H29" i="185"/>
  <c r="G29" i="185"/>
  <c r="F29" i="185"/>
  <c r="E29" i="185"/>
  <c r="D29" i="185"/>
  <c r="K28" i="185"/>
  <c r="K27" i="185"/>
  <c r="L26" i="185"/>
  <c r="J26" i="185"/>
  <c r="I26" i="185"/>
  <c r="H26" i="185"/>
  <c r="G26" i="185"/>
  <c r="F26" i="185"/>
  <c r="E26" i="185"/>
  <c r="D26" i="185"/>
  <c r="K25" i="185"/>
  <c r="K24" i="185"/>
  <c r="L23" i="185"/>
  <c r="J23" i="185"/>
  <c r="I23" i="185"/>
  <c r="H23" i="185"/>
  <c r="G23" i="185"/>
  <c r="F23" i="185"/>
  <c r="E23" i="185"/>
  <c r="K22" i="185"/>
  <c r="K21" i="185"/>
  <c r="K20" i="185"/>
  <c r="K19" i="185"/>
  <c r="J15" i="185"/>
  <c r="I15" i="185"/>
  <c r="H15" i="185"/>
  <c r="G15" i="185"/>
  <c r="F15" i="185"/>
  <c r="E15" i="185"/>
  <c r="D15" i="185"/>
  <c r="K14" i="185"/>
  <c r="K13" i="185"/>
  <c r="K15" i="185" l="1"/>
  <c r="J37" i="185"/>
  <c r="J43" i="185" s="1"/>
  <c r="J49" i="185" s="1"/>
  <c r="J57" i="185" s="1"/>
  <c r="K26" i="185"/>
  <c r="K48" i="185"/>
  <c r="G37" i="185"/>
  <c r="G43" i="185" s="1"/>
  <c r="K29" i="185"/>
  <c r="I37" i="185"/>
  <c r="I43" i="185" s="1"/>
  <c r="I49" i="185" s="1"/>
  <c r="I57" i="185" s="1"/>
  <c r="E37" i="185"/>
  <c r="E43" i="185" s="1"/>
  <c r="G49" i="185"/>
  <c r="G57" i="185" s="1"/>
  <c r="K36" i="185"/>
  <c r="H37" i="185"/>
  <c r="K55" i="185"/>
  <c r="K23" i="185"/>
  <c r="D23" i="185"/>
  <c r="F37" i="185"/>
  <c r="F43" i="185" s="1"/>
  <c r="K37" i="185" l="1"/>
  <c r="K43" i="185" s="1"/>
  <c r="E49" i="185"/>
  <c r="E57" i="185" s="1"/>
  <c r="D35" i="171" s="1"/>
  <c r="H43" i="185"/>
  <c r="H49" i="185" s="1"/>
  <c r="D37" i="185"/>
  <c r="D43" i="185" s="1"/>
  <c r="F49" i="185"/>
  <c r="F57" i="185" s="1"/>
  <c r="K49" i="185" l="1"/>
  <c r="K57" i="185" s="1"/>
  <c r="D49" i="185"/>
  <c r="D57" i="185" s="1"/>
  <c r="H57" i="185"/>
  <c r="D45" i="174" s="1"/>
  <c r="J7" i="184" l="1"/>
  <c r="L53" i="184" s="1"/>
  <c r="J6" i="184"/>
  <c r="L52" i="184" s="1"/>
  <c r="M68" i="184"/>
  <c r="L68" i="184"/>
  <c r="G17" i="184" s="1"/>
  <c r="K68" i="184"/>
  <c r="G16" i="184" s="1"/>
  <c r="J68" i="184"/>
  <c r="G15" i="184" s="1"/>
  <c r="I68" i="184"/>
  <c r="G14" i="184" s="1"/>
  <c r="H68" i="184"/>
  <c r="G13" i="184" s="1"/>
  <c r="G68" i="184"/>
  <c r="G12" i="184" s="1"/>
  <c r="E68" i="184"/>
  <c r="N67" i="184"/>
  <c r="N66" i="184"/>
  <c r="N65" i="184"/>
  <c r="N64" i="184"/>
  <c r="N63" i="184"/>
  <c r="N62" i="184"/>
  <c r="N61" i="184"/>
  <c r="N60" i="184"/>
  <c r="N59" i="184"/>
  <c r="N58" i="184"/>
  <c r="N57" i="184"/>
  <c r="K19" i="184"/>
  <c r="J19" i="184"/>
  <c r="I19" i="184"/>
  <c r="L18" i="184"/>
  <c r="H18" i="184"/>
  <c r="L17" i="184"/>
  <c r="L16" i="184"/>
  <c r="L15" i="184"/>
  <c r="L14" i="184"/>
  <c r="L13" i="184"/>
  <c r="L12" i="184"/>
  <c r="N68" i="184" l="1"/>
  <c r="L19" i="184"/>
  <c r="G19" i="184"/>
  <c r="E43" i="183" l="1"/>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44" i="183" l="1"/>
  <c r="A15" i="183"/>
  <c r="D82" i="36" l="1"/>
  <c r="F44" i="183"/>
  <c r="E44"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5196" i="106" l="1"/>
  <c r="B7810" i="106"/>
  <c r="D7810" i="106" s="1"/>
  <c r="K133" i="29"/>
  <c r="B7776" i="106" s="1"/>
  <c r="E137" i="29"/>
  <c r="E139" i="29" s="1"/>
  <c r="B7774" i="106"/>
  <c r="F29" i="34"/>
  <c r="B7881" i="106" s="1"/>
  <c r="D7881" i="106" s="1"/>
  <c r="F168" i="34"/>
  <c r="B7813" i="106"/>
  <c r="D7813" i="106" s="1"/>
  <c r="B7795" i="106"/>
  <c r="B7816" i="106"/>
  <c r="D7816" i="106" s="1"/>
  <c r="L357" i="29"/>
  <c r="K356" i="29"/>
  <c r="B3673" i="106" s="1"/>
  <c r="B7236" i="106"/>
  <c r="B7803" i="106"/>
  <c r="D7803" i="106" s="1"/>
  <c r="B7804" i="106"/>
  <c r="D7804" i="106" s="1"/>
  <c r="B7811" i="106"/>
  <c r="D7811" i="106" s="1"/>
  <c r="D17" i="171"/>
  <c r="B7809" i="106"/>
  <c r="D7809" i="106" s="1"/>
  <c r="F167" i="34"/>
  <c r="K354" i="29"/>
  <c r="B7791" i="106"/>
  <c r="H357" i="29"/>
  <c r="B7237" i="106" s="1"/>
  <c r="B7814" i="106"/>
  <c r="D7814" i="106" s="1"/>
  <c r="B7793" i="106"/>
  <c r="K355" i="29"/>
  <c r="B7794" i="106" s="1"/>
  <c r="B7781" i="106"/>
  <c r="K159" i="29"/>
  <c r="B7782" i="106" s="1"/>
  <c r="B7885" i="106"/>
  <c r="D7885" i="106" s="1"/>
  <c r="B7806" i="106"/>
  <c r="D7806" i="106" s="1"/>
  <c r="B7775" i="106"/>
  <c r="H137" i="29"/>
  <c r="B7802" i="106"/>
  <c r="D7802" i="106" s="1"/>
  <c r="D12" i="171"/>
  <c r="B7884" i="106"/>
  <c r="D7884" i="106" s="1"/>
  <c r="B7807" i="106"/>
  <c r="D7807" i="106" s="1"/>
  <c r="K158" i="29"/>
  <c r="B7780" i="106" s="1"/>
  <c r="B7779" i="106"/>
  <c r="B7783" i="106"/>
  <c r="D285" i="29"/>
  <c r="K282" i="29"/>
  <c r="B7784" i="106" s="1"/>
  <c r="B15" i="7"/>
  <c r="B7785" i="106"/>
  <c r="H334" i="29"/>
  <c r="B7789" i="106" s="1"/>
  <c r="K332" i="29"/>
  <c r="B11" i="7"/>
  <c r="K157" i="29"/>
  <c r="B7777" i="106"/>
  <c r="H160" i="29"/>
  <c r="B7053" i="106" s="1"/>
  <c r="B7808" i="106"/>
  <c r="D7808" i="106" s="1"/>
  <c r="B7882" i="106"/>
  <c r="D7882" i="106" s="1"/>
  <c r="B7812" i="106"/>
  <c r="D7812" i="106" s="1"/>
  <c r="L285" i="29"/>
  <c r="L160" i="29"/>
  <c r="L334" i="29"/>
  <c r="B7883" i="106"/>
  <c r="D7883" i="106" s="1"/>
  <c r="K333" i="29"/>
  <c r="B7788" i="106" s="1"/>
  <c r="B7787" i="106"/>
  <c r="B7805" i="106"/>
  <c r="D7805" i="106" s="1"/>
  <c r="B7801" i="106"/>
  <c r="D7801" i="106" s="1"/>
  <c r="L137" i="29"/>
  <c r="B7815" i="106"/>
  <c r="D7815" i="106" s="1"/>
  <c r="B7786" i="106"/>
  <c r="K334" i="29"/>
  <c r="B7778" i="106"/>
  <c r="B7792" i="106"/>
  <c r="K357" i="29"/>
  <c r="B7773" i="106"/>
  <c r="K160" i="29" l="1"/>
  <c r="B1323" i="106" s="1"/>
  <c r="B3674" i="106"/>
  <c r="K15" i="4"/>
  <c r="F74" i="34"/>
  <c r="B7790" i="106"/>
  <c r="J15" i="4"/>
  <c r="B7796" i="106" s="1"/>
  <c r="B61" i="106"/>
  <c r="B52" i="106"/>
  <c r="F60" i="34" l="1"/>
  <c r="E15" i="4"/>
  <c r="B51" i="106"/>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68" i="36" l="1"/>
  <c r="F50" i="34"/>
  <c r="L22" i="37"/>
  <c r="F42" i="34"/>
  <c r="G30" i="108"/>
  <c r="H12" i="184"/>
  <c r="H15" i="184"/>
  <c r="D31" i="108"/>
  <c r="E16" i="184"/>
  <c r="H16" i="184" s="1"/>
  <c r="G33" i="108"/>
  <c r="E17" i="184"/>
  <c r="H17" i="184" s="1"/>
  <c r="B6289" i="106"/>
  <c r="D6289" i="106" s="1"/>
  <c r="I129" i="29"/>
  <c r="B7037" i="106" s="1"/>
  <c r="D7037" i="106" s="1"/>
  <c r="J129" i="29"/>
  <c r="B7038" i="106" s="1"/>
  <c r="D7038" i="106" s="1"/>
  <c r="F68" i="34"/>
  <c r="H76" i="4"/>
  <c r="B3298" i="106" s="1"/>
  <c r="D3298" i="106" s="1"/>
  <c r="F77" i="4"/>
  <c r="B3255" i="106" s="1"/>
  <c r="D3255" i="106" s="1"/>
  <c r="H342" i="29"/>
  <c r="B7221" i="106" s="1"/>
  <c r="D7221" i="106" s="1"/>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C151" i="29" l="1"/>
  <c r="B1226" i="106" s="1"/>
  <c r="D1226" i="106" s="1"/>
  <c r="J151" i="29"/>
  <c r="B7052" i="106" s="1"/>
  <c r="D7052" i="106" s="1"/>
  <c r="I151" i="29"/>
  <c r="F59" i="34" s="1"/>
  <c r="E19" i="184"/>
  <c r="H19" i="184"/>
  <c r="L20" i="184" s="1"/>
  <c r="L16" i="11"/>
  <c r="B2061" i="106" s="1"/>
  <c r="D2061" i="106" s="1"/>
  <c r="K365" i="29"/>
  <c r="K16" i="4"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<sst xmlns="http://schemas.openxmlformats.org/spreadsheetml/2006/main" count="5405" uniqueCount="2203">
  <si>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</si>
  <si>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</si>
  <si>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</si>
  <si>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</si>
  <si>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</si>
  <si>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</si>
  <si>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</si>
  <si>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</si>
  <si>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</si>
  <si>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</si>
  <si>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</si>
  <si>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</si>
  <si>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</si>
  <si>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</si>
  <si>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</si>
  <si>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</si>
  <si>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</si>
  <si>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</si>
  <si>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</si>
  <si>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</si>
  <si>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</si>
  <si>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</si>
  <si>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</si>
  <si>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</si>
  <si>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</si>
  <si>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</si>
  <si>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</si>
  <si>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</si>
  <si>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</si>
  <si>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</si>
  <si>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</si>
  <si>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</si>
  <si>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</si>
  <si>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</si>
  <si>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</si>
  <si>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</si>
  <si>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</si>
  <si>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</si>
  <si>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</si>
  <si>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</si>
  <si>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</si>
  <si>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</si>
  <si>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</si>
  <si>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</si>
  <si>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</si>
  <si>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</si>
  <si>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</si>
  <si>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</si>
  <si>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</si>
  <si>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</si>
  <si>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</si>
  <si>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</si>
  <si>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</si>
  <si>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</si>
  <si>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</si>
  <si>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</si>
  <si>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</si>
  <si>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</si>
  <si>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</si>
  <si>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</si>
  <si>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</si>
  <si>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</si>
  <si>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</si>
  <si>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</si>
  <si>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</si>
  <si>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</si>
  <si>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</si>
  <si>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</si>
  <si>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</si>
  <si>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</si>
  <si>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</si>
  <si>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</si>
  <si>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</si>
  <si>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</si>
  <si>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</si>
  <si>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</si>
  <si>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</si>
  <si>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</si>
  <si>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</si>
  <si>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</si>
  <si>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</si>
  <si>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</si>
  <si>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</si>
  <si>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</si>
  <si>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</si>
  <si>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</si>
  <si>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</si>
  <si>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</si>
  <si>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</si>
  <si>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</si>
  <si>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</si>
  <si>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</si>
  <si>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</si>
  <si>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</si>
  <si>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</si>
  <si>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</si>
  <si>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</si>
  <si>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</si>
  <si>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</si>
  <si>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</si>
  <si>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</si>
  <si>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</si>
  <si>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</si>
  <si>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</si>
  <si>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</si>
  <si>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</si>
  <si>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</si>
  <si>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</si>
  <si>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</si>
  <si>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</si>
  <si>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</si>
  <si>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</si>
  <si>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</si>
  <si>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</si>
  <si>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</si>
  <si>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</si>
  <si>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</si>
  <si>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</si>
  <si>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</si>
  <si>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</si>
  <si>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</si>
  <si>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</si>
  <si>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</si>
  <si>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</si>
  <si>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</si>
  <si>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</si>
  <si>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</si>
  <si>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</si>
  <si>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</si>
  <si>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</si>
  <si>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</si>
  <si>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</si>
  <si>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</si>
  <si>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</si>
  <si>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</si>
  <si>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</si>
  <si>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</si>
  <si>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</si>
  <si>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</si>
  <si>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</si>
  <si>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</si>
  <si>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</si>
  <si>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</si>
  <si>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</si>
  <si>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</si>
  <si>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</si>
  <si>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</si>
  <si>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</si>
  <si>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</si>
  <si>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</si>
  <si>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</si>
  <si>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</si>
  <si>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</si>
  <si>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</si>
  <si>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</si>
  <si>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</si>
  <si>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</si>
  <si>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</si>
  <si>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</si>
  <si>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</si>
  <si>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</si>
  <si>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</si>
  <si>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</si>
  <si>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</si>
  <si>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</si>
  <si>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</si>
  <si>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</si>
  <si>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</si>
  <si>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</si>
  <si>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</si>
  <si>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</si>
  <si>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</si>
  <si>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</si>
  <si>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</si>
  <si>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</si>
  <si>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</si>
  <si>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</si>
  <si>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</si>
  <si>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</si>
  <si>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</si>
  <si>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</si>
  <si>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</si>
  <si>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</si>
  <si>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</si>
  <si>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</si>
  <si>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</si>
  <si>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</si>
  <si>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</si>
  <si>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</si>
  <si>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</si>
  <si>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</si>
  <si>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</si>
  <si>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</si>
  <si>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</si>
  <si>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</si>
  <si>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</si>
  <si>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</si>
  <si>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</si>
  <si>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</si>
  <si>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</si>
  <si>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</si>
  <si>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</si>
  <si>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</si>
  <si>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</si>
  <si>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</si>
  <si>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</si>
  <si>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</si>
  <si>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</si>
  <si>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</si>
  <si>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</si>
  <si>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</si>
  <si>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</si>
  <si>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</si>
  <si>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</si>
  <si>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</si>
  <si>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</si>
  <si>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</si>
  <si>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</si>
  <si>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</si>
  <si>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</si>
  <si>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</si>
  <si>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</si>
  <si>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</si>
  <si>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</si>
  <si>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</si>
  <si>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</si>
  <si>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</si>
  <si>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</si>
  <si>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</si>
  <si>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</si>
  <si>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</si>
  <si>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</si>
  <si>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</si>
  <si>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</si>
  <si>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</si>
  <si>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</si>
  <si>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</si>
  <si>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</si>
  <si>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</si>
  <si>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</si>
  <si>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</si>
  <si>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</si>
  <si>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</si>
  <si>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</si>
  <si>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</si>
  <si>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</si>
  <si>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</si>
  <si>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</si>
  <si>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</si>
  <si>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</si>
  <si>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</si>
  <si>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</si>
  <si>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</si>
  <si>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</si>
  <si>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</si>
  <si>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</si>
  <si>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</si>
  <si>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</si>
  <si>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</si>
  <si>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</si>
  <si>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</si>
  <si>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</si>
  <si>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</si>
  <si>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</si>
  <si>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</si>
  <si>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</si>
  <si>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</si>
  <si>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</si>
  <si>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</si>
  <si>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</si>
  <si>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</si>
  <si>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</si>
  <si>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</si>
  <si>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</si>
  <si>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</si>
  <si>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</si>
  <si>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</si>
  <si>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</si>
  <si>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</si>
  <si>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</si>
  <si>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</si>
  <si>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</si>
  <si>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</si>
  <si>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</si>
  <si>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</si>
  <si>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</si>
  <si>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</si>
  <si>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</si>
  <si>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</si>
  <si>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</si>
  <si>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</si>
  <si>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</si>
  <si>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</si>
  <si>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</si>
  <si>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</si>
  <si>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</si>
  <si>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</si>
  <si>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</si>
  <si>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</si>
  <si>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</si>
  <si>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</si>
  <si>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</si>
  <si>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</si>
  <si>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</si>
  <si>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</si>
  <si>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</si>
  <si>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</si>
  <si>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</si>
  <si>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</si>
  <si>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</si>
  <si>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</si>
  <si>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</si>
  <si>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</si>
  <si>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</si>
  <si>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</si>
  <si>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</si>
  <si>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</si>
  <si>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</si>
  <si>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</si>
  <si>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</si>
  <si>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</si>
  <si>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</si>
  <si>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</si>
  <si>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</si>
  <si>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</si>
  <si>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</si>
  <si>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</si>
  <si>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</si>
  <si>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</si>
  <si>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</si>
  <si>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</si>
  <si>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</si>
  <si>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</si>
  <si>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</si>
  <si>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</si>
  <si>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</si>
  <si>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</si>
  <si>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</si>
  <si>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</si>
  <si>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</si>
  <si>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</si>
  <si>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</si>
  <si>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</si>
  <si>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</si>
  <si>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</si>
  <si>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</si>
  <si>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</si>
  <si>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</si>
  <si>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</si>
  <si>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</si>
  <si>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</si>
  <si>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</si>
  <si>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</si>
  <si>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</si>
  <si>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</si>
  <si>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</si>
  <si>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</si>
  <si>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</si>
  <si>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</si>
  <si>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</si>
  <si>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</si>
  <si>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</si>
  <si>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</si>
  <si>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</si>
  <si>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</si>
  <si>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</si>
  <si>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</si>
  <si>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</si>
  <si>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</si>
  <si>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</si>
  <si>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</si>
  <si>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</si>
  <si>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</si>
  <si>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</si>
  <si>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</si>
  <si>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</si>
  <si>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</si>
  <si>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</si>
  <si>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</si>
  <si>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</si>
  <si>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</si>
  <si>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</si>
  <si>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</si>
  <si>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</si>
  <si>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</si>
  <si>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</si>
  <si>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</si>
  <si>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</si>
  <si>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</si>
  <si>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</si>
  <si>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</si>
  <si>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</si>
  <si>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</si>
  <si>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</si>
  <si>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</si>
  <si>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</si>
  <si>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</si>
  <si>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</si>
  <si>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</si>
  <si>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</si>
  <si>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</si>
  <si>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</si>
  <si>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</si>
  <si>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</si>
  <si>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</si>
  <si>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</si>
  <si>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</si>
  <si>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</si>
  <si>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</si>
  <si>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</si>
  <si>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</si>
  <si>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</si>
  <si>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</si>
  <si>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</si>
  <si>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</si>
  <si>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</si>
  <si>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</si>
  <si>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</si>
  <si>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</si>
  <si>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</si>
  <si>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</si>
  <si>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</si>
  <si>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</si>
  <si>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</si>
  <si>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</si>
  <si>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</si>
  <si>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</si>
  <si>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</si>
  <si>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</si>
  <si>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</si>
  <si>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</si>
  <si>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</si>
  <si>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</si>
  <si>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</si>
  <si>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</si>
  <si>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</si>
  <si>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</si>
  <si>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</si>
  <si>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</si>
  <si>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</si>
  <si>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</si>
  <si>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</si>
  <si>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</si>
  <si>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</si>
  <si>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</si>
  <si>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</si>
  <si>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</si>
  <si>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</si>
  <si>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</si>
  <si>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</si>
  <si>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</si>
  <si>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</si>
  <si>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</si>
  <si>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</si>
  <si>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</si>
  <si>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</si>
  <si>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</si>
  <si>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</si>
  <si>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</si>
  <si>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</si>
  <si>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</si>
  <si>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</si>
  <si>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</si>
  <si>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</si>
  <si>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</si>
  <si>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</si>
  <si>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</si>
  <si>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</si>
  <si>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</si>
  <si>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</si>
  <si>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</si>
  <si>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</si>
  <si>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</si>
  <si>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</si>
  <si>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</si>
  <si>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</si>
  <si>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</si>
  <si>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</si>
  <si>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</si>
  <si>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</si>
  <si>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</si>
  <si>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</si>
  <si>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</si>
  <si>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</si>
  <si>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</si>
  <si>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</si>
  <si>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</si>
  <si>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</si>
  <si>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</si>
  <si>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</si>
  <si>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</si>
  <si>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</si>
  <si>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</si>
  <si>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</si>
  <si>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</si>
  <si>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</si>
  <si>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</si>
  <si>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</si>
  <si>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</si>
  <si>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</si>
  <si>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</si>
  <si>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</si>
  <si>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</si>
  <si>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</si>
  <si>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</si>
  <si>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</si>
  <si>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</si>
  <si>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</si>
  <si>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</si>
  <si>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</si>
  <si>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</si>
  <si>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</si>
  <si>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</si>
  <si>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</si>
  <si>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</si>
  <si>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</si>
  <si>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</si>
  <si>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</si>
  <si>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</si>
  <si>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</si>
  <si>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</si>
  <si>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</si>
  <si>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</si>
  <si>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</si>
  <si>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</si>
  <si>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</si>
  <si>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</si>
  <si>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</si>
  <si>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</si>
  <si>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</si>
  <si>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</si>
  <si>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</si>
  <si>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</si>
  <si>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</si>
  <si>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</si>
  <si>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</si>
  <si>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</si>
  <si>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</si>
  <si>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</si>
  <si>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</si>
  <si>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</si>
  <si>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</si>
  <si>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</si>
  <si>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</si>
  <si>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</si>
  <si>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</si>
  <si>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</si>
  <si>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</si>
  <si>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</si>
  <si>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</si>
  <si>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</si>
  <si>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</si>
  <si>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</si>
  <si>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</si>
  <si>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</si>
  <si>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</si>
  <si>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</si>
  <si>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</si>
  <si>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</si>
  <si>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</si>
  <si>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</si>
  <si>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</si>
  <si>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</si>
  <si>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</si>
  <si>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</si>
  <si>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</si>
  <si>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</si>
  <si>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</si>
  <si>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</si>
  <si>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</si>
  <si>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</si>
  <si>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</si>
  <si>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</si>
  <si>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</si>
  <si>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</si>
  <si>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</si>
  <si>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</si>
  <si>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</si>
  <si>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</si>
  <si>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</si>
  <si>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</si>
  <si>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</si>
  <si>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</si>
  <si>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</si>
  <si>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</si>
  <si>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</si>
  <si>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</si>
  <si>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</si>
  <si>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</si>
  <si>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</si>
  <si>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</si>
  <si>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</si>
  <si>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</si>
  <si>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</si>
  <si>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</si>
  <si>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</si>
  <si>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</si>
  <si>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</si>
  <si>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</si>
  <si>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</si>
  <si>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</si>
  <si>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</si>
  <si>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</si>
  <si>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</si>
  <si>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</si>
  <si>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</si>
  <si>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</si>
  <si>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</si>
  <si>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</si>
  <si>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</si>
  <si>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</si>
  <si>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</si>
  <si>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</si>
  <si>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</si>
  <si>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</si>
  <si>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</si>
  <si>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</si>
  <si>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</si>
  <si>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</si>
  <si>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</si>
  <si>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</si>
  <si>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</si>
  <si>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</si>
  <si>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</si>
  <si>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</si>
  <si>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</si>
  <si>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</si>
  <si>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</si>
  <si>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</si>
  <si>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</si>
  <si>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</si>
  <si>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</si>
  <si>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</si>
  <si>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</si>
  <si>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</si>
  <si>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</si>
  <si>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</si>
  <si>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</si>
  <si>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</si>
  <si>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</si>
  <si>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</si>
  <si>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</si>
  <si>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</si>
  <si>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</si>
  <si>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</si>
  <si>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</si>
  <si>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</si>
  <si>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</si>
  <si>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</si>
  <si>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</si>
  <si>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</si>
  <si>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</si>
  <si>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</si>
  <si>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</si>
  <si>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</si>
  <si>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</si>
  <si>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</si>
  <si>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</si>
  <si>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</si>
  <si>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</si>
  <si>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</si>
  <si>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</si>
  <si>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</si>
  <si>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</si>
  <si>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</si>
  <si>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</si>
  <si>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</si>
  <si>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</si>
  <si>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</si>
  <si>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</si>
  <si>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</si>
  <si>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</si>
  <si>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</si>
  <si>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</si>
  <si>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</si>
  <si>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</si>
  <si>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</si>
  <si>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</si>
  <si>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</si>
  <si>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</si>
  <si>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</si>
  <si>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</si>
  <si>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</si>
  <si>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</si>
  <si>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</si>
  <si>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</si>
  <si>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</si>
  <si>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</si>
  <si>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</si>
  <si>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</si>
  <si>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</si>
  <si>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</si>
  <si>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</si>
  <si>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</si>
  <si>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</si>
  <si>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</si>
  <si>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</si>
  <si>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</si>
  <si>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</si>
  <si>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</si>
  <si>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</si>
  <si>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</si>
  <si>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</si>
  <si>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</si>
  <si>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</si>
  <si>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</si>
  <si>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</si>
  <si>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</si>
  <si>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</si>
  <si>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</si>
  <si>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</si>
  <si>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</si>
  <si>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</si>
  <si>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</si>
  <si>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</si>
  <si>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</si>
  <si>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</si>
  <si>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</si>
  <si>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</si>
  <si>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</si>
  <si>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</si>
  <si>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</si>
  <si>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</si>
  <si>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</si>
  <si>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</si>
  <si>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</si>
  <si>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</si>
  <si>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</si>
  <si>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</si>
  <si>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</si>
  <si>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</si>
  <si>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</si>
  <si>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</si>
  <si>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</si>
  <si>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</si>
  <si>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</si>
  <si>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</si>
  <si>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</si>
  <si>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</si>
  <si>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</si>
  <si>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</si>
  <si>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</si>
  <si>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</si>
  <si>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</si>
  <si>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</si>
  <si>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</si>
  <si>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</si>
  <si>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</si>
  <si>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</si>
  <si>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</si>
  <si>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</si>
  <si>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</si>
  <si>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</si>
  <si>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</si>
  <si>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</si>
  <si>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</si>
  <si>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</si>
  <si>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</si>
  <si>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</si>
  <si>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</si>
  <si>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</si>
  <si>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</si>
  <si>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</si>
  <si>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</si>
  <si>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</si>
  <si>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</si>
  <si>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</si>
  <si>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</si>
  <si>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</si>
  <si>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</si>
  <si>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</si>
  <si>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</si>
  <si>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</si>
  <si>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</si>
  <si>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</si>
  <si>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</si>
  <si>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</si>
  <si>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</si>
  <si>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</si>
  <si>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</si>
  <si>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</si>
  <si>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</si>
  <si>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</si>
  <si>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</si>
  <si>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</si>
  <si>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</si>
  <si>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</si>
  <si>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</si>
  <si>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</si>
  <si>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</si>
  <si>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</si>
  <si>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</si>
  <si>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</si>
  <si>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</si>
  <si>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</si>
  <si>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</si>
  <si>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</si>
  <si>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</si>
  <si>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</si>
  <si>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</si>
  <si>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</si>
  <si>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</si>
  <si>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</si>
  <si>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</si>
  <si>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</si>
  <si>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</si>
  <si>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</si>
  <si>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</si>
  <si>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</si>
  <si>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</si>
  <si>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</si>
  <si>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</si>
  <si>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</si>
  <si>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</si>
  <si>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</si>
  <si>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</si>
  <si>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</si>
  <si>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</si>
  <si>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</si>
  <si>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</si>
  <si>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</si>
  <si>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</si>
  <si>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</si>
  <si>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</si>
  <si>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</si>
  <si>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</si>
  <si>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</si>
  <si>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</si>
  <si>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</si>
  <si>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</si>
  <si>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</si>
  <si>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</si>
  <si>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</si>
  <si>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</si>
  <si>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</si>
  <si>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</si>
  <si>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</si>
  <si>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</si>
  <si>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</si>
  <si>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</si>
  <si>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</si>
  <si>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</si>
  <si>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</si>
  <si>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</si>
  <si>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</si>
  <si>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</si>
  <si>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</si>
  <si>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</si>
  <si>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</si>
  <si>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</si>
  <si>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</si>
  <si>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</si>
  <si>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</si>
  <si>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</si>
  <si>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</si>
  <si>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</si>
  <si>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</si>
  <si>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</si>
  <si>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</si>
  <si>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</si>
  <si>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</si>
  <si>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</si>
  <si>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</si>
  <si>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</si>
  <si>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</si>
  <si>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</si>
  <si>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</si>
  <si>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</si>
  <si>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</si>
  <si>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</si>
  <si>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</si>
  <si>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</si>
  <si>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</si>
  <si>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</si>
  <si>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</si>
  <si>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</si>
  <si>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</si>
  <si>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</si>
  <si>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</si>
  <si>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</si>
  <si>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</si>
  <si>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</si>
  <si>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</si>
  <si>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</si>
  <si>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</si>
  <si>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</si>
  <si>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</si>
  <si>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</si>
  <si>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</si>
  <si>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</si>
  <si>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</si>
  <si>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</si>
  <si>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</si>
  <si>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</si>
  <si>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</si>
  <si>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</si>
  <si>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</si>
  <si>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</si>
  <si>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</si>
  <si>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</si>
  <si>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</si>
  <si>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</si>
  <si>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</si>
  <si>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</si>
  <si>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</si>
  <si>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</si>
  <si>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</si>
  <si>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</si>
  <si>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</si>
  <si>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</si>
  <si>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</si>
  <si>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</si>
  <si>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</si>
  <si>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</si>
  <si>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</si>
  <si>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</si>
  <si>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</si>
  <si>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</si>
  <si>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</si>
  <si>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</si>
  <si>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</si>
  <si>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</si>
  <si>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</si>
  <si>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</si>
  <si>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</si>
  <si>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</si>
  <si>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</si>
  <si>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</si>
  <si>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</si>
  <si>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</si>
  <si>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</si>
  <si>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</si>
  <si>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</si>
  <si>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</si>
  <si>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</si>
  <si>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</si>
  <si>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</si>
  <si>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</si>
  <si>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</si>
  <si>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</si>
  <si>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</si>
  <si>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</si>
  <si>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</si>
  <si>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</si>
  <si>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</si>
  <si>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</si>
  <si>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</si>
  <si>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</si>
  <si>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</si>
  <si>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</si>
  <si>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</si>
  <si>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</si>
  <si>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</si>
  <si>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</si>
  <si>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</si>
  <si>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</si>
  <si>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</si>
  <si>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</si>
  <si>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</si>
  <si>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</si>
  <si>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</si>
  <si>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</si>
  <si>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</si>
  <si>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</si>
  <si>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</si>
  <si>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</si>
  <si>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</si>
  <si>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</si>
  <si>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</si>
  <si>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</si>
  <si>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</si>
  <si>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</si>
  <si>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</si>
  <si>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</si>
  <si>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</si>
  <si>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</si>
  <si>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</si>
  <si>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</si>
  <si>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</si>
  <si>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</si>
  <si>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</si>
  <si>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</si>
  <si>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</si>
  <si>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</si>
  <si>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</si>
  <si>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</si>
  <si>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</si>
  <si>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</si>
  <si>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</si>
  <si>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</si>
  <si>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</si>
  <si>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</si>
  <si>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</si>
  <si>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</si>
  <si>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</si>
  <si>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</si>
  <si>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</si>
  <si>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</si>
  <si>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</si>
  <si>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</si>
  <si>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</si>
  <si>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</si>
  <si>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</si>
  <si>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</si>
  <si>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</si>
  <si>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</si>
  <si>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</si>
  <si>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</si>
  <si>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</si>
  <si>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</si>
  <si>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</si>
  <si>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</si>
  <si>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</si>
  <si>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</si>
  <si>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</si>
  <si>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</si>
  <si>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</si>
  <si>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</si>
  <si>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</si>
  <si>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</si>
  <si>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</si>
  <si>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</si>
  <si>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</si>
  <si>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</si>
  <si>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</si>
  <si>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</si>
  <si>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</si>
  <si>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</si>
  <si>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</si>
  <si>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</si>
  <si>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</si>
  <si>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</si>
  <si>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</si>
  <si>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</si>
  <si>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</si>
  <si>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</si>
  <si>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</si>
  <si>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</si>
  <si>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</si>
  <si>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</si>
  <si>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</si>
  <si>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</si>
  <si>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</si>
  <si>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</si>
  <si>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</si>
  <si>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</si>
  <si>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</si>
  <si>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</si>
  <si>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</si>
  <si>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</si>
  <si>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</si>
  <si>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</si>
  <si>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</si>
  <si>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</si>
  <si>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</si>
  <si>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</si>
  <si>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</si>
  <si>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</si>
  <si>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</si>
  <si>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</si>
  <si>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</si>
  <si>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</si>
  <si>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</si>
  <si>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</si>
  <si>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</si>
  <si>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</si>
  <si>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</si>
  <si>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</si>
  <si>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</si>
  <si>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</si>
  <si>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</si>
  <si>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</si>
  <si>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</si>
  <si>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</si>
  <si>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</si>
  <si>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</si>
  <si>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</si>
  <si>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</si>
  <si>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</si>
  <si>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</si>
  <si>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</si>
  <si>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</si>
  <si>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</si>
  <si>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</si>
  <si>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</si>
  <si>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</si>
  <si>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</si>
  <si>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</si>
  <si>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</si>
  <si>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</si>
  <si>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</si>
  <si>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</si>
  <si>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</si>
  <si>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</si>
  <si>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</si>
  <si>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</si>
  <si>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</si>
  <si>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</si>
  <si>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</si>
  <si>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</si>
  <si>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</si>
  <si>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</si>
  <si>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</si>
  <si>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</si>
  <si>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</si>
  <si>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</si>
  <si>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</si>
  <si>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</si>
  <si>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</si>
  <si>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</si>
  <si>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</si>
  <si>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</si>
  <si>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</si>
  <si>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</si>
  <si>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</si>
  <si>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</si>
  <si>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</si>
  <si>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</si>
  <si>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</si>
  <si>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</si>
  <si>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</si>
  <si>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</si>
  <si>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</si>
  <si>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</si>
  <si>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</si>
  <si>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</si>
  <si>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</si>
  <si>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</si>
  <si>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</si>
  <si>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</si>
  <si>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</si>
  <si>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</si>
  <si>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</si>
  <si>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</si>
  <si>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</si>
  <si>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</si>
  <si>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</si>
  <si>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</si>
  <si>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</si>
  <si>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</si>
  <si>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</si>
  <si>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</si>
  <si>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</si>
  <si>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</si>
  <si>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</si>
  <si>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</si>
  <si>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</si>
  <si>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</si>
  <si>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</si>
  <si>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</si>
  <si>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</si>
  <si>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</si>
  <si>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</si>
  <si>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</si>
  <si>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</si>
  <si>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</si>
  <si>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</si>
  <si>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</si>
  <si>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</si>
  <si>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</si>
  <si>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</si>
  <si>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</si>
  <si>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</si>
  <si>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</si>
  <si>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</si>
  <si>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</si>
  <si>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</si>
  <si>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</si>
  <si>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</si>
  <si>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</si>
  <si>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</si>
  <si>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</si>
  <si>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</si>
  <si>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</si>
  <si>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</si>
  <si>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</si>
  <si>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</si>
  <si>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</si>
  <si>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</si>
  <si>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</si>
  <si>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</si>
  <si>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</si>
  <si>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</si>
  <si>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</si>
  <si>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</si>
  <si>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</si>
  <si>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</si>
  <si>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</si>
  <si>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</si>
  <si>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</si>
  <si>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</si>
  <si>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</si>
  <si>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</si>
  <si>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</si>
  <si>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</si>
  <si>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</si>
  <si>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</si>
  <si>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</si>
  <si>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</si>
  <si>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</si>
  <si>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</si>
  <si>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</si>
  <si>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</si>
  <si>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</si>
  <si>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</si>
  <si>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</si>
  <si>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</si>
  <si>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</si>
  <si>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</si>
  <si>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</si>
  <si>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</si>
  <si>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</si>
  <si>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</si>
  <si>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</si>
  <si>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</si>
  <si>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</si>
  <si>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</si>
  <si>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</si>
  <si>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</si>
  <si>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</si>
  <si>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</si>
  <si>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</si>
  <si>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</si>
  <si>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</si>
  <si>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</si>
  <si>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</si>
  <si>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</si>
  <si>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</si>
  <si>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</si>
  <si>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</si>
  <si>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</si>
  <si>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</si>
  <si>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</si>
  <si>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</si>
  <si>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</si>
  <si>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</si>
  <si>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</si>
  <si>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</si>
  <si>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</si>
  <si>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</si>
  <si>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</si>
  <si>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</si>
  <si>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</si>
  <si>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</si>
  <si>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</si>
  <si>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</si>
  <si>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</si>
  <si>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</si>
  <si>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</si>
  <si>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</si>
  <si>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</si>
  <si>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</si>
  <si>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</si>
  <si>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</si>
  <si>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</si>
  <si>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</si>
  <si>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</si>
  <si>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</si>
  <si>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</si>
  <si>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</si>
  <si>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</si>
  <si>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</si>
  <si>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</si>
  <si>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</si>
  <si>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</si>
  <si>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</si>
  <si>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</si>
  <si>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</si>
  <si>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</si>
  <si>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</si>
  <si>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</si>
  <si>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</si>
  <si>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</si>
  <si>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</si>
  <si>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</si>
  <si>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</si>
  <si>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</si>
  <si>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</si>
  <si>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</si>
  <si>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</si>
  <si>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</si>
  <si>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</si>
  <si>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</si>
  <si>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</si>
  <si>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</si>
  <si>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</si>
  <si>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</si>
  <si>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</si>
  <si>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</si>
  <si>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</si>
  <si>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</si>
  <si>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</si>
  <si>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</si>
  <si>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</si>
  <si>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</si>
  <si>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</si>
  <si>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</si>
  <si>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</si>
  <si>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</si>
  <si>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</si>
  <si>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</si>
  <si>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</si>
  <si>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</si>
  <si>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</si>
  <si>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</si>
  <si>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</si>
  <si>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</si>
  <si>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</si>
  <si>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</si>
  <si>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</si>
  <si>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</si>
  <si>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</si>
  <si>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</si>
  <si>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</si>
  <si>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</si>
  <si>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</si>
  <si>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</si>
  <si>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</si>
  <si>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</si>
  <si>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</si>
  <si>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</si>
  <si>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</si>
  <si>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</si>
  <si>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</si>
  <si>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</si>
  <si>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</si>
  <si>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</si>
  <si>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</si>
  <si>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</si>
  <si>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</si>
  <si>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</si>
  <si>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</si>
  <si>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</si>
  <si>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</si>
  <si>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</si>
  <si>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</si>
  <si>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</si>
  <si>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</si>
  <si>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</si>
  <si>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</si>
  <si>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</si>
  <si>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</si>
  <si>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</si>
  <si>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</si>
  <si>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</si>
  <si>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</si>
  <si>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</si>
  <si>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</si>
  <si>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</si>
  <si>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</si>
  <si>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</si>
  <si>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</si>
  <si>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</si>
  <si>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</si>
  <si>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</si>
  <si>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</si>
  <si>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</si>
  <si>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</si>
  <si>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</si>
  <si>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</si>
  <si>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</si>
  <si>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</si>
  <si>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</si>
  <si>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</si>
  <si>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</si>
  <si>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</si>
  <si>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</si>
  <si>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</si>
  <si>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</si>
  <si>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</si>
  <si>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</si>
  <si>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</si>
  <si>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</si>
  <si>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</si>
  <si>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</si>
  <si>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</si>
  <si>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</si>
  <si>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</si>
  <si>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</si>
  <si>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</si>
  <si>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</si>
  <si>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</si>
  <si>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</si>
  <si>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</si>
  <si>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</si>
  <si>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</si>
  <si>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</si>
  <si>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</si>
  <si>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</si>
  <si>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</si>
  <si>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</si>
  <si>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</si>
  <si>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</si>
  <si>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</si>
  <si>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</si>
  <si>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</si>
  <si>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</si>
  <si>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</si>
  <si>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</si>
  <si>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</si>
  <si>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</si>
  <si>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</si>
  <si>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</si>
  <si>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</si>
  <si>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</si>
  <si>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</si>
  <si>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</si>
  <si>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</si>
  <si>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</si>
  <si>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</si>
  <si>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</si>
  <si>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</si>
  <si>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</si>
  <si>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</si>
  <si>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</si>
  <si>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</si>
  <si>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</si>
  <si>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</si>
  <si>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</si>
  <si>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</si>
  <si>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</si>
  <si>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</si>
  <si>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</si>
  <si>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</si>
  <si>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</si>
  <si>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</si>
  <si>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</si>
  <si>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</si>
  <si>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</si>
  <si>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</si>
  <si>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</si>
  <si>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</si>
  <si>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</si>
  <si>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</si>
  <si>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</si>
  <si>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</si>
  <si>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</si>
  <si>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</si>
  <si>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</si>
  <si>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</si>
  <si>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</si>
  <si>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</si>
  <si>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</si>
  <si>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</si>
  <si>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</si>
  <si>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</si>
  <si>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</si>
  <si>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</si>
  <si>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</si>
  <si>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</si>
  <si>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</si>
  <si>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</si>
  <si>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</si>
  <si>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</si>
  <si>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</si>
  <si>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</si>
  <si>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</si>
  <si>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</si>
  <si>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</si>
  <si>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</si>
  <si>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</si>
  <si>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</si>
  <si>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</si>
  <si>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</si>
  <si>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</si>
  <si>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</si>
  <si>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</si>
  <si>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</si>
  <si>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</si>
  <si>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</si>
  <si>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</si>
  <si>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</si>
  <si>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</si>
  <si>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</si>
  <si>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</si>
  <si>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</si>
  <si>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</si>
  <si>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</si>
  <si>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</si>
  <si>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</si>
  <si>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</si>
  <si>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</si>
  <si>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</si>
  <si>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</si>
  <si>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</si>
  <si>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</si>
  <si>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</si>
  <si>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</si>
  <si>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</si>
  <si>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</si>
  <si>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</si>
  <si>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</si>
  <si>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</si>
  <si>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</si>
  <si>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</si>
  <si>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</si>
  <si>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</si>
  <si>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</si>
  <si>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</si>
  <si>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</si>
  <si>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</si>
  <si>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</si>
  <si>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</si>
  <si>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</si>
  <si>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</si>
  <si>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</si>
  <si>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</si>
  <si>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</si>
  <si>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</si>
  <si>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</si>
  <si>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</si>
  <si>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</si>
  <si>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</si>
  <si>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</si>
  <si>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</si>
  <si>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</si>
  <si>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</si>
  <si>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</si>
  <si>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</si>
  <si>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</si>
  <si>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</si>
  <si>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</si>
  <si>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</si>
  <si>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</si>
  <si>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</si>
  <si>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</si>
  <si>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</si>
  <si>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</si>
  <si>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</si>
  <si>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</si>
  <si>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</si>
  <si>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</si>
  <si>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</si>
  <si>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</si>
  <si>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</si>
  <si>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</si>
  <si>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</si>
  <si>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</si>
  <si>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</si>
  <si>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</si>
  <si>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</si>
  <si>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</si>
  <si>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</si>
  <si>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</si>
  <si>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</si>
  <si>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</si>
  <si>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</si>
  <si>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</si>
  <si>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</si>
  <si>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</si>
  <si>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</si>
  <si>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</si>
  <si>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</si>
  <si>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</si>
  <si>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</si>
  <si>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</si>
  <si>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</si>
  <si>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</si>
  <si>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</si>
  <si>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</si>
  <si>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</si>
  <si>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</si>
  <si>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</si>
  <si>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</si>
  <si>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</si>
  <si>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</si>
  <si>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</si>
  <si>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</si>
  <si>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</si>
  <si>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</si>
  <si>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</si>
  <si>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</si>
  <si>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</si>
  <si>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</si>
  <si>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</si>
  <si>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</si>
  <si>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</si>
  <si>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</si>
  <si>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</si>
  <si>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</si>
  <si>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</si>
  <si>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</si>
  <si>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</si>
  <si>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</si>
  <si>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</si>
  <si>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</si>
  <si>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</si>
  <si>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</si>
  <si>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</si>
  <si>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</si>
  <si>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</si>
  <si>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</si>
  <si>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</si>
  <si>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</si>
  <si>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</si>
  <si>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</si>
  <si>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</si>
  <si>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</si>
  <si>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</si>
  <si>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</si>
  <si>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</si>
  <si>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</si>
  <si>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</si>
  <si>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</si>
  <si>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</si>
  <si>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</si>
  <si>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</si>
  <si>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</si>
  <si>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</si>
  <si>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</si>
  <si>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</si>
  <si>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</si>
  <si>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</si>
  <si>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</si>
  <si>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</si>
  <si>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</si>
  <si>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</si>
  <si>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</si>
  <si>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</si>
  <si>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</si>
  <si>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</si>
  <si>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</si>
  <si>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</si>
  <si>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</si>
  <si>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</si>
  <si>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</si>
  <si>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</si>
  <si>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</si>
  <si>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</si>
  <si>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</si>
  <si>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</si>
  <si>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</si>
  <si>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</si>
  <si>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</si>
  <si>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</si>
  <si>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</si>
  <si>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</si>
  <si>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</si>
  <si>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</si>
  <si>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</si>
  <si>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</si>
  <si>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</si>
  <si>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</si>
  <si>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</si>
  <si>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</si>
  <si>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</si>
  <si>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</si>
  <si>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</si>
  <si>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</si>
  <si>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</si>
  <si>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</si>
  <si>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</si>
  <si>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</si>
  <si>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</si>
  <si>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</si>
  <si>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</si>
  <si>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</si>
  <si>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</si>
  <si>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</si>
  <si>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</si>
  <si>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</si>
  <si>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</si>
  <si>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</si>
  <si>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</si>
  <si>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</si>
  <si>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</si>
  <si>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</si>
  <si>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</si>
  <si>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</si>
  <si>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</si>
  <si>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</si>
  <si>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</si>
  <si>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</si>
  <si>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</si>
  <si>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</si>
  <si>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</si>
  <si>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</si>
  <si>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</si>
  <si>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</si>
  <si>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</si>
  <si>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</si>
  <si>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</si>
  <si>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</si>
  <si>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</si>
  <si>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</si>
  <si>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</si>
  <si>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</si>
  <si>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</si>
  <si>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</si>
  <si>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</si>
  <si>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</si>
  <si>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</si>
  <si>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</si>
  <si>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</si>
  <si>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</si>
  <si>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</si>
  <si>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</si>
  <si>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</si>
  <si>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</si>
  <si>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</si>
  <si>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</si>
  <si>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</si>
  <si>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</si>
  <si>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</si>
  <si>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</si>
  <si>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</si>
  <si>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</si>
  <si>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</si>
  <si>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</si>
  <si>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</si>
  <si>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</si>
  <si>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</si>
  <si>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</si>
  <si>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</si>
  <si>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</si>
  <si>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</si>
  <si>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</si>
  <si>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</si>
  <si>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</si>
  <si>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</si>
  <si>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</si>
  <si>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</si>
  <si>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</si>
  <si>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</si>
  <si>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</si>
  <si>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</si>
  <si>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</si>
  <si>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</si>
  <si>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</si>
  <si>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</si>
  <si>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</si>
  <si>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</si>
  <si>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</si>
  <si>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</si>
  <si>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</si>
  <si>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</si>
  <si>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</si>
  <si>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</si>
  <si>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</si>
  <si>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</si>
  <si>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</si>
  <si>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</si>
  <si>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</si>
  <si>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</si>
  <si>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</si>
  <si>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</si>
  <si>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</si>
  <si>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</si>
  <si>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</si>
  <si>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</si>
  <si>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</si>
  <si>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</si>
  <si>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</si>
  <si>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</si>
  <si>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</si>
  <si>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</si>
  <si>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</si>
  <si>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</si>
  <si>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</si>
  <si>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</si>
  <si>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</si>
  <si>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</si>
  <si>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</si>
  <si>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</si>
  <si>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</si>
  <si>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</si>
  <si>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</si>
  <si>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</si>
  <si>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</si>
  <si>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</si>
  <si>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</si>
  <si>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</si>
  <si>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</si>
  <si>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</si>
  <si>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</si>
  <si>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</si>
  <si>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</si>
  <si>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</si>
  <si>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</si>
  <si>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</si>
  <si>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</si>
  <si>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</si>
  <si>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</si>
  <si>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</si>
  <si>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</si>
  <si>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</si>
  <si>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</si>
  <si>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</si>
  <si>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</si>
  <si>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</si>
  <si>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</si>
  <si>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</si>
  <si>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</si>
  <si>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</si>
  <si>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</si>
  <si>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</si>
  <si>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</si>
  <si>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</si>
  <si>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</si>
  <si>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</si>
  <si>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</si>
  <si>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</si>
  <si>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</si>
  <si>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</si>
  <si>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</si>
  <si>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</si>
  <si>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</si>
  <si>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</si>
  <si>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</si>
  <si>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</si>
  <si>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</si>
  <si>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</si>
  <si>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</si>
  <si>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</si>
  <si>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</si>
  <si>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</si>
  <si>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</si>
  <si>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</si>
  <si>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</si>
  <si>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</si>
  <si>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</si>
  <si>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</si>
  <si>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</si>
  <si>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</si>
  <si>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</si>
  <si>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</si>
  <si>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</si>
  <si>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</si>
  <si>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</si>
  <si>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</si>
  <si>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</si>
  <si>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</si>
  <si>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</si>
  <si>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</si>
  <si>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</si>
  <si>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</si>
  <si>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</si>
  <si>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</si>
  <si>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</si>
  <si>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</si>
  <si>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</si>
  <si>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</si>
  <si>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</si>
  <si>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</si>
  <si>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</si>
  <si>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</si>
  <si>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</si>
  <si>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</si>
  <si>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</si>
  <si>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</si>
  <si>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</si>
  <si>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</si>
  <si>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</si>
  <si>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</si>
  <si>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</si>
  <si>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</si>
  <si>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</si>
  <si>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</si>
  <si>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</si>
  <si>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</si>
  <si>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</si>
  <si>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</si>
  <si>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</si>
  <si>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</si>
  <si>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</si>
  <si>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</si>
  <si>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</si>
  <si>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</si>
  <si>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</si>
  <si>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</si>
  <si>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</si>
  <si>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</si>
  <si>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</si>
  <si>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</si>
  <si>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</si>
  <si>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</si>
  <si>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</si>
  <si>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</si>
  <si>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</si>
  <si>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</si>
  <si>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</si>
  <si>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</si>
  <si>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</si>
  <si>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</si>
  <si>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</si>
  <si>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</si>
  <si>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</si>
  <si>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</si>
  <si>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</si>
  <si>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</si>
  <si>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</si>
  <si>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</si>
  <si>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</si>
  <si>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</si>
  <si>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</si>
  <si>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</si>
  <si>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</si>
  <si>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</si>
  <si>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</si>
  <si>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</si>
  <si>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</si>
  <si>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</si>
  <si>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</si>
  <si>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</si>
  <si>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</si>
  <si>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</si>
  <si>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</si>
  <si>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</si>
  <si>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</si>
  <si>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</si>
  <si>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</si>
  <si>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</si>
  <si>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</si>
  <si>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</si>
  <si>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</si>
  <si>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</si>
  <si>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</si>
  <si>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</si>
  <si>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</si>
  <si>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</si>
  <si>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</si>
  <si>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</si>
  <si>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</si>
  <si>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</si>
  <si>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</si>
  <si>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</si>
  <si>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</si>
  <si>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</si>
  <si>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</si>
  <si>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</si>
  <si>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</si>
  <si>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</si>
  <si>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</si>
  <si>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</si>
  <si>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</si>
  <si>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</si>
  <si>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</si>
  <si>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</si>
  <si>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</si>
  <si>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</si>
  <si>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</si>
  <si>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</si>
  <si>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</si>
  <si>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</si>
  <si>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</si>
  <si>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</si>
  <si>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</si>
  <si>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</si>
  <si>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</si>
  <si>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</si>
  <si>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</si>
  <si>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</si>
  <si>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</si>
  <si>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</si>
  <si>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</si>
  <si>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</si>
  <si>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</si>
  <si>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</si>
  <si>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</si>
  <si>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</si>
  <si>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</si>
  <si>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</si>
  <si>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</si>
  <si>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</si>
  <si>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</si>
  <si>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</si>
  <si>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</si>
  <si>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</si>
  <si>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</si>
  <si>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</si>
  <si>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</si>
  <si>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</si>
  <si>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</si>
  <si>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</si>
  <si>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</si>
  <si>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</si>
  <si>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</si>
  <si>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</si>
  <si>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</si>
  <si>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</si>
  <si>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</si>
  <si>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</si>
  <si>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</si>
  <si>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</si>
  <si>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</si>
  <si>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</si>
  <si>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</si>
  <si>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</si>
  <si>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</si>
  <si>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</si>
  <si>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</si>
  <si>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</si>
  <si>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</si>
  <si>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</si>
  <si>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</si>
  <si>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</si>
  <si>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</si>
  <si>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</si>
  <si>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</si>
  <si>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</si>
  <si>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</si>
  <si>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</si>
  <si>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 xml:space="preserve"> 20. Internal control matters were noted in a separately issued management letter.</t>
  </si>
  <si>
    <t>Page</t>
  </si>
  <si>
    <t>Account</t>
  </si>
  <si>
    <t>Column</t>
  </si>
  <si>
    <t>Line #</t>
  </si>
  <si>
    <t>Page R9-14</t>
  </si>
  <si>
    <t>C</t>
  </si>
  <si>
    <t>Page E15-22</t>
  </si>
  <si>
    <t>D</t>
  </si>
  <si>
    <t>Of the federal expenditures presented in the schedule,the District provided federal awards to subrecipients as follows:</t>
  </si>
  <si>
    <t>None</t>
  </si>
  <si>
    <t>The accompanying Schedule of Expenditures of Federal Awards includes the federal grant activity of the District and is presented on the modified cash/modified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</si>
  <si>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</si>
  <si>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</si>
  <si>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</si>
  <si>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</si>
  <si>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</si>
  <si>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</si>
  <si>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</si>
  <si>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</si>
  <si>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</si>
  <si>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</si>
  <si>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07-016-2300-13</t>
  </si>
  <si>
    <t>Cook</t>
  </si>
  <si>
    <t>Consolidated High School District 230</t>
  </si>
  <si>
    <t>15100 S 94th Avenue</t>
  </si>
  <si>
    <t>Orland Park</t>
  </si>
  <si>
    <t>jgay@d230.org</t>
  </si>
  <si>
    <t>Dr. James Gay</t>
  </si>
  <si>
    <t>708-745-5210</t>
  </si>
  <si>
    <t>Katie Napier</t>
  </si>
  <si>
    <t>kan@wrdr.com</t>
  </si>
  <si>
    <t>Custodial services are outsourced at our schools.</t>
  </si>
  <si>
    <t>Grounds maintenance services are outsourced at our schools.</t>
  </si>
  <si>
    <t>Coverage is shared with Orland School District 135.</t>
  </si>
  <si>
    <t>Joint efforts in defending PTABS with Orland School District 135.</t>
  </si>
  <si>
    <t>Maintenance services are outsourced at our schools.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</si>
  <si>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</si>
  <si>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</si>
  <si>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</si>
  <si>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</si>
  <si>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</si>
  <si>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</si>
  <si>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</si>
  <si>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</si>
  <si>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</si>
  <si>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</si>
  <si>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</si>
  <si>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</si>
  <si>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</si>
  <si>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</si>
  <si>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</si>
  <si>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</si>
  <si>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</si>
  <si>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</si>
  <si>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</si>
  <si>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</si>
  <si>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</si>
  <si>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</si>
  <si>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</si>
  <si>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</si>
  <si>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</si>
  <si>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</si>
  <si>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</si>
  <si>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</si>
  <si>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</si>
  <si>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</si>
  <si>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</si>
  <si>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</si>
  <si>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</si>
  <si>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</si>
  <si>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</si>
  <si>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</si>
  <si>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</si>
  <si>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Limited School Bonds, Series 2012A</t>
  </si>
  <si>
    <t>General Obligation Limited School Bonds, Series 2017</t>
  </si>
  <si>
    <t>U.S. Department of Agriculture:</t>
  </si>
  <si>
    <t>Flow-Through From the Illinois State Board of Education:</t>
  </si>
  <si>
    <t xml:space="preserve"> Total U.S. Department of Agriculture</t>
  </si>
  <si>
    <t>U.S. Department of Education:</t>
  </si>
  <si>
    <t>Title III - Immigrant Education Program</t>
  </si>
  <si>
    <t>84.365A</t>
  </si>
  <si>
    <t>Title III - Language Instr. Program - Limited English</t>
  </si>
  <si>
    <t>Total CFDA # 84.365A</t>
  </si>
  <si>
    <t>84.367A</t>
  </si>
  <si>
    <t>Total CFDA # 84.367A</t>
  </si>
  <si>
    <t xml:space="preserve">Title I - Low Income </t>
  </si>
  <si>
    <t>84.010A</t>
  </si>
  <si>
    <t>Total CFDA # 84.010A</t>
  </si>
  <si>
    <t>Special Education Cluster:</t>
  </si>
  <si>
    <t>IDEA Flow Through (M)</t>
  </si>
  <si>
    <t>84.027A</t>
  </si>
  <si>
    <t>IDEA - Room and Board (M)</t>
  </si>
  <si>
    <t>Total CFDA # 84.027A from ISBE</t>
  </si>
  <si>
    <t>Total Flow-Through From the Illinois State Board of Education</t>
  </si>
  <si>
    <t>Flow-Through From Southwest Cook County Cooperative Association for Special Education (SWCASE):</t>
  </si>
  <si>
    <t>Special Education Cluster (Continued):</t>
  </si>
  <si>
    <t>Total Flow-Through From SWCASE</t>
  </si>
  <si>
    <t>Total Special Education Cluster</t>
  </si>
  <si>
    <t>Flow-Through From Moraine Area Career System:</t>
  </si>
  <si>
    <t>Perkins IIIE Grant</t>
  </si>
  <si>
    <t>84.048A</t>
  </si>
  <si>
    <t>Total Flow-Through From Moraine Area Career System</t>
  </si>
  <si>
    <t>Total U.S. Department of Education</t>
  </si>
  <si>
    <t>U.S. Department of Health &amp; Human Services:</t>
  </si>
  <si>
    <t>Flowthrough from the Illinois Department of Healthcare and Family Services:</t>
  </si>
  <si>
    <t>Medicaid Matching</t>
  </si>
  <si>
    <t>Total U.S. Department of Health &amp; Human Services</t>
  </si>
  <si>
    <t>TOTAL FEDERAL AWARDS</t>
  </si>
  <si>
    <t>2020-4215</t>
  </si>
  <si>
    <t>2019-4215</t>
  </si>
  <si>
    <t>2020-4905</t>
  </si>
  <si>
    <t>2019-4905</t>
  </si>
  <si>
    <t>2020-4909</t>
  </si>
  <si>
    <t>2019-4909</t>
  </si>
  <si>
    <t>2020-4932</t>
  </si>
  <si>
    <t>2019-4932</t>
  </si>
  <si>
    <t>2020-4300</t>
  </si>
  <si>
    <t>2019-4300</t>
  </si>
  <si>
    <t>2020-4620</t>
  </si>
  <si>
    <t>2019-4620</t>
  </si>
  <si>
    <t>2020-4625</t>
  </si>
  <si>
    <t>2019-4625</t>
  </si>
  <si>
    <t>2020-4770</t>
  </si>
  <si>
    <t>2019-4770</t>
  </si>
  <si>
    <t>2020-4991</t>
  </si>
  <si>
    <t>2019-4991</t>
  </si>
  <si>
    <t>n/a</t>
  </si>
  <si>
    <t>Field Trip &amp; Technology Fees</t>
  </si>
  <si>
    <t>Miscellaneous Receipts</t>
  </si>
  <si>
    <t>PMA Clearwater and PMA Investments have our investment pool</t>
  </si>
  <si>
    <t xml:space="preserve">Southwest Cook County Cooperative is utilized for Special Education. </t>
  </si>
  <si>
    <t>Transportation services are outsourced with multiple transportation companies</t>
  </si>
  <si>
    <t>ED- Instruction - Rental</t>
  </si>
  <si>
    <t xml:space="preserve">AUCA Chicago </t>
  </si>
  <si>
    <t>ED- Spec Ed K-12 Prog-Private Tuition</t>
  </si>
  <si>
    <t>Achievement Centers Inc</t>
  </si>
  <si>
    <t>Easterseals</t>
  </si>
  <si>
    <t xml:space="preserve">Elim Christian School </t>
  </si>
  <si>
    <t>Giant Steps Illinois Inc</t>
  </si>
  <si>
    <t>Glen Oaks Hospital</t>
  </si>
  <si>
    <t>Helping Hand Center</t>
  </si>
  <si>
    <t>Hope Institute</t>
  </si>
  <si>
    <t>Hopewell Academies</t>
  </si>
  <si>
    <t>Little City Foundation</t>
  </si>
  <si>
    <t>Neurorestora</t>
  </si>
  <si>
    <t>Ombudsman</t>
  </si>
  <si>
    <t>SEAL of Illinois Inc</t>
  </si>
  <si>
    <t>SEAL South Inc</t>
  </si>
  <si>
    <t>St Coletta's of Illinois</t>
  </si>
  <si>
    <t>Turning Point Autism Foundation</t>
  </si>
  <si>
    <t>Birch Agency</t>
  </si>
  <si>
    <t>Brightstar</t>
  </si>
  <si>
    <t>Better Lesson</t>
  </si>
  <si>
    <t>Core Collaborative</t>
  </si>
  <si>
    <t>ECRA Group Inc</t>
  </si>
  <si>
    <t>City of Palos Hills</t>
  </si>
  <si>
    <t>College Board</t>
  </si>
  <si>
    <t>Comcast Business</t>
  </si>
  <si>
    <t>First Communications</t>
  </si>
  <si>
    <t>Goldstar Learning</t>
  </si>
  <si>
    <t>10-2130-300</t>
  </si>
  <si>
    <t>10-2200-300</t>
  </si>
  <si>
    <t>10-2660-300</t>
  </si>
  <si>
    <t>ED-Spec Ed K-12 Prog-Private Tuition</t>
  </si>
  <si>
    <t>ED-Spec Ed Health Svc-Purch Svc</t>
  </si>
  <si>
    <t>ED-Improvement Instruct-Professional Development</t>
  </si>
  <si>
    <t>ED-Operations &amp; Maintenance-Other Prof Svc</t>
  </si>
  <si>
    <t>ED-Planning, research, Development-Instruct Svc</t>
  </si>
  <si>
    <t>ED-Technology-Prof/Tech service</t>
  </si>
  <si>
    <t>General Obligation Limited School Bonds, Series 2020</t>
  </si>
  <si>
    <t>Page 5-6</t>
  </si>
  <si>
    <t>Miscellaneous Assets</t>
  </si>
  <si>
    <t>Food Service Other Revenues</t>
  </si>
  <si>
    <t>Miscellaneous Textbooks</t>
  </si>
  <si>
    <t>Recreation Fees</t>
  </si>
  <si>
    <t>Parking Fees</t>
  </si>
  <si>
    <t>K</t>
  </si>
  <si>
    <t>Rental and Graduation</t>
  </si>
  <si>
    <t>Dept. Heads, Secretaries and Clerks</t>
  </si>
  <si>
    <t>N/A</t>
  </si>
  <si>
    <t>None.</t>
  </si>
  <si>
    <t>Unmodified</t>
  </si>
  <si>
    <t>Special Education Cluster</t>
  </si>
  <si>
    <t>Year Ending June 30, 2020</t>
  </si>
  <si>
    <t>Expenditure/Disbursements</t>
  </si>
  <si>
    <t>Federal Grantor/Pass-Through Grantor/</t>
  </si>
  <si>
    <t>Final</t>
  </si>
  <si>
    <t>Number</t>
  </si>
  <si>
    <t>7/1/18-6/30/19</t>
  </si>
  <si>
    <t>7/1/19-6/30/20</t>
  </si>
  <si>
    <t>or Contract #</t>
  </si>
  <si>
    <t>Elementary and Secondary School Emergency Relief Fund</t>
  </si>
  <si>
    <t>84.425D</t>
  </si>
  <si>
    <t>2020-4998</t>
  </si>
  <si>
    <t xml:space="preserve"> (M) - Program was audited as a major program as defined by the Uniform Guidance.</t>
  </si>
  <si>
    <t>See Accompanying Notes to the Schedule of Expenditures of Federal Awards</t>
  </si>
  <si>
    <t>State Capital Grant</t>
  </si>
  <si>
    <t xml:space="preserve">IDEA Flow Through </t>
  </si>
  <si>
    <t>See PDF in Opinion Page</t>
  </si>
  <si>
    <t xml:space="preserve"> Cons HSD - Orland Park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</si>
</sst>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_);\(#,##0\);&quot;–           &quot;"/>
    <numFmt numFmtId="196" formatCode="#,##0\ ;\(#,##0\);\-\ \ \ \ \ "/>
    <numFmt numFmtId="197" formatCode="#,##0.00_);\(#,##0.00\);&quot;–       &quot;"/>
    <numFmt numFmtId="198" formatCode="#,###,_);\(#,###,\);&quot;–   &quot;"/>
    <numFmt numFmtId="199" formatCode="_(* #,##0.00%_);[Red]_(* \(#,##0.00%\);_(0.00%_);@"/>
    <numFmt numFmtId="200" formatCode="&quot;$&quot;#,##0\ ;\(&quot;$&quot;#,##0\)"/>
    <numFmt numFmtId="201" formatCode="_(&quot;$&quot;* ???,??0_);\(&quot;$&quot;* ???,??0\);_(&quot;$&quot;* &quot;-&quot;????_);_(@_)"/>
    <numFmt numFmtId="202" formatCode="_(* ???,??0_);\(* ???,??0\);_(* &quot;-&quot;????_);_(@_)"/>
  </numFmts>
  <fonts count="233">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u/>
      <sz val="10"/>
      <color indexed="12"/>
      <name val="Arial"/>
      <family val="2"/>
    </font>
    <font>
      <sz val="12"/>
      <name val="Tms Rmn"/>
    </font>
    <font>
      <sz val="11"/>
      <name val="Times New Roman"/>
      <family val="1"/>
    </font>
    <font>
      <b/>
      <sz val="11"/>
      <name val="Times New Roman"/>
      <family val="1"/>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0"/>
      <color indexed="9"/>
      <name val="Arial"/>
      <family val="2"/>
    </font>
    <font>
      <b/>
      <sz val="10"/>
      <color indexed="12"/>
      <name val="Arial"/>
      <family val="2"/>
    </font>
    <font>
      <sz val="12"/>
      <name val="Letter Gothic"/>
      <family val="3"/>
    </font>
    <font>
      <sz val="10"/>
      <color indexed="8"/>
      <name val="Times New Roman"/>
      <family val="1"/>
    </font>
    <font>
      <sz val="10"/>
      <name val="Courier"/>
      <family val="3"/>
    </font>
    <font>
      <u/>
      <sz val="7.5"/>
      <color indexed="12"/>
      <name val="Arial"/>
      <family val="2"/>
    </font>
    <font>
      <b/>
      <sz val="15"/>
      <color indexed="56"/>
      <name val="Calibri"/>
      <family val="2"/>
    </font>
    <font>
      <b/>
      <sz val="13"/>
      <color indexed="56"/>
      <name val="Calibri"/>
      <family val="2"/>
    </font>
    <font>
      <sz val="12"/>
      <name val="CG Times"/>
      <family val="1"/>
    </font>
    <font>
      <b/>
      <sz val="10"/>
      <name val="Geneva"/>
      <family val="2"/>
    </font>
    <font>
      <sz val="12"/>
      <name val="CG Times"/>
    </font>
    <font>
      <b/>
      <sz val="9"/>
      <color indexed="18"/>
      <name val="Arial"/>
      <family val="2"/>
    </font>
    <font>
      <b/>
      <sz val="9"/>
      <color indexed="9"/>
      <name val="Arial"/>
      <family val="2"/>
    </font>
    <font>
      <sz val="10"/>
      <color indexed="24"/>
      <name val="Arial"/>
      <family val="2"/>
    </font>
    <font>
      <u/>
      <sz val="12"/>
      <color indexed="12"/>
      <name val="Arial"/>
      <family val="2"/>
    </font>
    <font>
      <b/>
      <sz val="11"/>
      <color indexed="10"/>
      <name val="Calibri"/>
      <family val="2"/>
    </font>
    <font>
      <sz val="11"/>
      <color indexed="19"/>
      <name val="Calibri"/>
      <family val="2"/>
    </font>
    <font>
      <u/>
      <sz val="12"/>
      <color indexed="12"/>
      <name val="Arial MT"/>
    </font>
    <font>
      <sz val="10"/>
      <name val="Letter Gothic"/>
      <family val="3"/>
    </font>
    <font>
      <sz val="11"/>
      <name val="Book Antiqua"/>
      <family val="1"/>
    </font>
    <font>
      <sz val="11"/>
      <color indexed="16"/>
      <name val="Calibri"/>
      <family val="2"/>
    </font>
    <font>
      <b/>
      <sz val="11"/>
      <color indexed="53"/>
      <name val="Calibri"/>
      <family val="2"/>
    </font>
    <font>
      <sz val="11"/>
      <color indexed="53"/>
      <name val="Calibri"/>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b/>
      <sz val="10"/>
      <color rgb="FF0000FF"/>
      <name val="Arial"/>
      <family val="2"/>
    </font>
    <font>
      <sz val="11"/>
      <color rgb="FF9C6500"/>
      <name val="Calibri"/>
      <family val="2"/>
      <scheme val="minor"/>
    </font>
    <font>
      <sz val="10"/>
      <color rgb="FF9C6500"/>
      <name val="Arial"/>
      <family val="2"/>
    </font>
    <font>
      <b/>
      <i/>
      <sz val="10"/>
      <name val="Arial"/>
      <family val="2"/>
    </font>
    <font>
      <i/>
      <sz val="10"/>
      <name val="Arial"/>
      <family val="2"/>
    </font>
    <font>
      <sz val="10"/>
      <color rgb="FF000000"/>
      <name val="Arial"/>
      <family val="2"/>
    </font>
    <font>
      <sz val="11"/>
      <color rgb="FF000000"/>
      <name val="Calibri"/>
      <family val="2"/>
      <scheme val="minor"/>
    </font>
    <font>
      <u/>
      <sz val="11"/>
      <color rgb="FF0563C1"/>
      <name val="Calibri"/>
      <family val="2"/>
      <scheme val="minor"/>
    </font>
    <font>
      <b/>
      <sz val="11"/>
      <name val="Arial"/>
      <family val="2"/>
    </font>
  </fonts>
  <fills count="10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14"/>
      </patternFill>
    </fill>
    <fill>
      <patternFill patternType="solid">
        <fgColor indexed="44"/>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56"/>
      </patternFill>
    </fill>
    <fill>
      <patternFill patternType="solid">
        <fgColor indexed="54"/>
        <bgColor indexed="5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bgColor indexed="64"/>
      </patternFill>
    </fill>
    <fill>
      <patternFill patternType="solid">
        <fgColor indexed="45"/>
        <bgColor indexed="45"/>
      </patternFill>
    </fill>
    <fill>
      <patternFill patternType="solid">
        <fgColor indexed="9"/>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solid">
        <fgColor indexed="22"/>
        <bgColor indexed="64"/>
      </patternFill>
    </fill>
    <fill>
      <patternFill patternType="solid">
        <fgColor indexed="43"/>
        <bgColor indexed="43"/>
      </patternFill>
    </fill>
    <fill>
      <patternFill patternType="solid">
        <fgColor rgb="FF99CCFF"/>
        <bgColor indexed="64"/>
      </patternFill>
    </fill>
    <fill>
      <patternFill patternType="solid">
        <fgColor theme="1" tint="0.24994659260841701"/>
        <bgColor indexed="64"/>
      </patternFill>
    </fill>
  </fills>
  <borders count="21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medium">
        <color indexed="27"/>
      </bottom>
      <diagonal/>
    </border>
    <border>
      <left/>
      <right/>
      <top/>
      <bottom style="medium">
        <color indexed="44"/>
      </bottom>
      <diagonal/>
    </border>
    <border>
      <left/>
      <right/>
      <top style="thin">
        <color indexed="64"/>
      </top>
      <bottom style="double">
        <color indexed="64"/>
      </bottom>
      <diagonal/>
    </border>
    <border>
      <left/>
      <right/>
      <top/>
      <bottom style="double">
        <color indexed="52"/>
      </bottom>
      <diagonal/>
    </border>
    <border>
      <left/>
      <right/>
      <top/>
      <bottom style="double">
        <color indexed="10"/>
      </bottom>
      <diagonal/>
    </border>
    <border>
      <left style="thin">
        <color rgb="FF595959"/>
      </left>
      <right style="thin">
        <color rgb="FF595959"/>
      </right>
      <top style="thin">
        <color rgb="FF595959"/>
      </top>
      <bottom style="thin">
        <color rgb="FF595959"/>
      </bottom>
      <diagonal/>
    </border>
    <border>
      <left style="thin">
        <color indexed="64"/>
      </left>
      <right style="thin">
        <color indexed="64"/>
      </right>
      <top/>
      <bottom/>
      <diagonal/>
    </border>
  </borders>
  <cellStyleXfs count="983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44" fontId="1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2" fillId="0" borderId="0"/>
    <xf numFmtId="0" fontId="5" fillId="0" borderId="0"/>
    <xf numFmtId="186" fontId="162" fillId="0" borderId="0" applyFont="0" applyFill="0" applyBorder="0" applyAlignment="0" applyProtection="0"/>
    <xf numFmtId="187" fontId="162" fillId="0" borderId="0" applyFont="0" applyFill="0" applyBorder="0" applyAlignment="0" applyProtection="0"/>
    <xf numFmtId="188" fontId="162" fillId="0" borderId="0" applyFont="0" applyFill="0" applyBorder="0" applyAlignment="0" applyProtection="0"/>
    <xf numFmtId="0" fontId="173" fillId="57" borderId="0" applyNumberFormat="0" applyBorder="0" applyAlignment="0" applyProtection="0"/>
    <xf numFmtId="0" fontId="173" fillId="58" borderId="0" applyNumberFormat="0" applyBorder="0" applyAlignment="0" applyProtection="0"/>
    <xf numFmtId="0" fontId="173" fillId="57" borderId="0" applyNumberFormat="0" applyBorder="0" applyAlignment="0" applyProtection="0"/>
    <xf numFmtId="0" fontId="5"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73" fillId="5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73" fillId="57" borderId="0" applyNumberFormat="0" applyBorder="0" applyAlignment="0" applyProtection="0"/>
    <xf numFmtId="0" fontId="3" fillId="34" borderId="0" applyNumberFormat="0" applyBorder="0" applyAlignment="0" applyProtection="0"/>
    <xf numFmtId="0" fontId="5" fillId="34" borderId="0" applyNumberFormat="0" applyBorder="0" applyAlignment="0" applyProtection="0"/>
    <xf numFmtId="0" fontId="5" fillId="57"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8"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73" fillId="5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73" fillId="5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73" fillId="5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73" fillId="59" borderId="0" applyNumberFormat="0" applyBorder="0" applyAlignment="0" applyProtection="0"/>
    <xf numFmtId="0" fontId="3" fillId="34" borderId="0" applyNumberFormat="0" applyBorder="0" applyAlignment="0" applyProtection="0"/>
    <xf numFmtId="0" fontId="173" fillId="60" borderId="0" applyNumberFormat="0" applyBorder="0" applyAlignment="0" applyProtection="0"/>
    <xf numFmtId="0" fontId="173" fillId="61" borderId="0" applyNumberFormat="0" applyBorder="0" applyAlignment="0" applyProtection="0"/>
    <xf numFmtId="0" fontId="173" fillId="60" borderId="0" applyNumberFormat="0" applyBorder="0" applyAlignment="0" applyProtection="0"/>
    <xf numFmtId="0" fontId="5"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73" fillId="62"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73" fillId="60" borderId="0" applyNumberFormat="0" applyBorder="0" applyAlignment="0" applyProtection="0"/>
    <xf numFmtId="0" fontId="3" fillId="38" borderId="0" applyNumberFormat="0" applyBorder="0" applyAlignment="0" applyProtection="0"/>
    <xf numFmtId="0" fontId="5" fillId="38" borderId="0" applyNumberFormat="0" applyBorder="0" applyAlignment="0" applyProtection="0"/>
    <xf numFmtId="0" fontId="5" fillId="60"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173" fillId="61"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73" fillId="6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73" fillId="62"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73" fillId="62"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73" fillId="62" borderId="0" applyNumberFormat="0" applyBorder="0" applyAlignment="0" applyProtection="0"/>
    <xf numFmtId="0" fontId="3" fillId="38" borderId="0" applyNumberFormat="0" applyBorder="0" applyAlignment="0" applyProtection="0"/>
    <xf numFmtId="0" fontId="173" fillId="63" borderId="0" applyNumberFormat="0" applyBorder="0" applyAlignment="0" applyProtection="0"/>
    <xf numFmtId="0" fontId="173" fillId="64" borderId="0" applyNumberFormat="0" applyBorder="0" applyAlignment="0" applyProtection="0"/>
    <xf numFmtId="0" fontId="173" fillId="63" borderId="0" applyNumberFormat="0" applyBorder="0" applyAlignment="0" applyProtection="0"/>
    <xf numFmtId="0" fontId="5"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73" fillId="63" borderId="0" applyNumberFormat="0" applyBorder="0" applyAlignment="0" applyProtection="0"/>
    <xf numFmtId="0" fontId="3"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173" fillId="64" borderId="0" applyNumberFormat="0" applyBorder="0" applyAlignment="0" applyProtection="0"/>
    <xf numFmtId="0" fontId="17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73" fillId="63"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73" fillId="64"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3" fillId="42" borderId="0" applyNumberFormat="0" applyBorder="0" applyAlignment="0" applyProtection="0"/>
    <xf numFmtId="0" fontId="173" fillId="65" borderId="0" applyNumberFormat="0" applyBorder="0" applyAlignment="0" applyProtection="0"/>
    <xf numFmtId="0" fontId="173" fillId="58" borderId="0" applyNumberFormat="0" applyBorder="0" applyAlignment="0" applyProtection="0"/>
    <xf numFmtId="0" fontId="173" fillId="65" borderId="0" applyNumberFormat="0" applyBorder="0" applyAlignment="0" applyProtection="0"/>
    <xf numFmtId="0" fontId="5"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73" fillId="6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73" fillId="65" borderId="0" applyNumberFormat="0" applyBorder="0" applyAlignment="0" applyProtection="0"/>
    <xf numFmtId="0" fontId="3" fillId="46" borderId="0" applyNumberFormat="0" applyBorder="0" applyAlignment="0" applyProtection="0"/>
    <xf numFmtId="0" fontId="5" fillId="46" borderId="0" applyNumberFormat="0" applyBorder="0" applyAlignment="0" applyProtection="0"/>
    <xf numFmtId="0" fontId="5" fillId="65" borderId="0" applyNumberFormat="0" applyBorder="0" applyAlignment="0" applyProtection="0"/>
    <xf numFmtId="0" fontId="173" fillId="61" borderId="0" applyNumberFormat="0" applyBorder="0" applyAlignment="0" applyProtection="0"/>
    <xf numFmtId="0" fontId="173" fillId="61" borderId="0" applyNumberFormat="0" applyBorder="0" applyAlignment="0" applyProtection="0"/>
    <xf numFmtId="0" fontId="173" fillId="58"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73" fillId="6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73" fillId="6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73" fillId="61"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73" fillId="61" borderId="0" applyNumberFormat="0" applyBorder="0" applyAlignment="0" applyProtection="0"/>
    <xf numFmtId="0" fontId="3" fillId="46" borderId="0" applyNumberFormat="0" applyBorder="0" applyAlignment="0" applyProtection="0"/>
    <xf numFmtId="0" fontId="173" fillId="66" borderId="0" applyNumberFormat="0" applyBorder="0" applyAlignment="0" applyProtection="0"/>
    <xf numFmtId="0" fontId="173" fillId="66" borderId="0" applyNumberFormat="0" applyBorder="0" applyAlignment="0" applyProtection="0"/>
    <xf numFmtId="0" fontId="5" fillId="50" borderId="0" applyNumberFormat="0" applyBorder="0" applyAlignment="0" applyProtection="0"/>
    <xf numFmtId="0" fontId="173" fillId="6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5"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5"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73" fillId="6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3" fillId="50" borderId="0" applyNumberFormat="0" applyBorder="0" applyAlignment="0" applyProtection="0"/>
    <xf numFmtId="0" fontId="173" fillId="61" borderId="0" applyNumberFormat="0" applyBorder="0" applyAlignment="0" applyProtection="0"/>
    <xf numFmtId="0" fontId="173" fillId="61" borderId="0" applyNumberFormat="0" applyBorder="0" applyAlignment="0" applyProtection="0"/>
    <xf numFmtId="0" fontId="5" fillId="54" borderId="0" applyNumberFormat="0" applyBorder="0" applyAlignment="0" applyProtection="0"/>
    <xf numFmtId="0" fontId="173" fillId="6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5" fillId="54" borderId="0" applyNumberFormat="0" applyBorder="0" applyAlignment="0" applyProtection="0"/>
    <xf numFmtId="0" fontId="173" fillId="64" borderId="0" applyNumberFormat="0" applyBorder="0" applyAlignment="0" applyProtection="0"/>
    <xf numFmtId="0" fontId="3" fillId="54" borderId="0" applyNumberFormat="0" applyBorder="0" applyAlignment="0" applyProtection="0"/>
    <xf numFmtId="0" fontId="173" fillId="61" borderId="0" applyNumberFormat="0" applyBorder="0" applyAlignment="0" applyProtection="0"/>
    <xf numFmtId="0" fontId="3" fillId="54" borderId="0" applyNumberFormat="0" applyBorder="0" applyAlignment="0" applyProtection="0"/>
    <xf numFmtId="0" fontId="5" fillId="54" borderId="0" applyNumberFormat="0" applyBorder="0" applyAlignment="0" applyProtection="0"/>
    <xf numFmtId="0" fontId="3" fillId="54" borderId="0" applyNumberFormat="0" applyBorder="0" applyAlignment="0" applyProtection="0"/>
    <xf numFmtId="0" fontId="173" fillId="64" borderId="0" applyNumberFormat="0" applyBorder="0" applyAlignment="0" applyProtection="0"/>
    <xf numFmtId="0" fontId="173" fillId="6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73" fillId="6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73" fillId="6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173" fillId="6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73" fillId="64" borderId="0" applyNumberFormat="0" applyBorder="0" applyAlignment="0" applyProtection="0"/>
    <xf numFmtId="0" fontId="3" fillId="54" borderId="0" applyNumberFormat="0" applyBorder="0" applyAlignment="0" applyProtection="0"/>
    <xf numFmtId="189" fontId="162" fillId="0" borderId="0" applyFont="0" applyFill="0" applyBorder="0" applyAlignment="0" applyProtection="0"/>
    <xf numFmtId="190" fontId="162" fillId="0" borderId="0" applyFont="0" applyFill="0" applyBorder="0" applyAlignment="0" applyProtection="0">
      <alignment horizontal="right"/>
    </xf>
    <xf numFmtId="0" fontId="173" fillId="59" borderId="0" applyNumberFormat="0" applyBorder="0" applyAlignment="0" applyProtection="0"/>
    <xf numFmtId="0" fontId="173" fillId="67" borderId="0" applyNumberFormat="0" applyBorder="0" applyAlignment="0" applyProtection="0"/>
    <xf numFmtId="0" fontId="173" fillId="59" borderId="0" applyNumberFormat="0" applyBorder="0" applyAlignment="0" applyProtection="0"/>
    <xf numFmtId="0" fontId="5"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73" fillId="66" borderId="0" applyNumberFormat="0" applyBorder="0" applyAlignment="0" applyProtection="0"/>
    <xf numFmtId="0" fontId="3" fillId="35" borderId="0" applyNumberFormat="0" applyBorder="0" applyAlignment="0" applyProtection="0"/>
    <xf numFmtId="0" fontId="173" fillId="59" borderId="0" applyNumberFormat="0" applyBorder="0" applyAlignment="0" applyProtection="0"/>
    <xf numFmtId="0" fontId="3" fillId="35" borderId="0" applyNumberFormat="0" applyBorder="0" applyAlignment="0" applyProtection="0"/>
    <xf numFmtId="0" fontId="5" fillId="35" borderId="0" applyNumberFormat="0" applyBorder="0" applyAlignment="0" applyProtection="0"/>
    <xf numFmtId="0" fontId="3" fillId="35" borderId="0" applyNumberFormat="0" applyBorder="0" applyAlignment="0" applyProtection="0"/>
    <xf numFmtId="0" fontId="173" fillId="66" borderId="0" applyNumberFormat="0" applyBorder="0" applyAlignment="0" applyProtection="0"/>
    <xf numFmtId="0" fontId="173" fillId="66" borderId="0" applyNumberFormat="0" applyBorder="0" applyAlignment="0" applyProtection="0"/>
    <xf numFmtId="0" fontId="173" fillId="6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73" fillId="59"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73" fillId="6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73" fillId="6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3" fillId="66" borderId="0" applyNumberFormat="0" applyBorder="0" applyAlignment="0" applyProtection="0"/>
    <xf numFmtId="0" fontId="3" fillId="35" borderId="0" applyNumberFormat="0" applyBorder="0" applyAlignment="0" applyProtection="0"/>
    <xf numFmtId="0" fontId="173" fillId="62" borderId="0" applyNumberFormat="0" applyBorder="0" applyAlignment="0" applyProtection="0"/>
    <xf numFmtId="0" fontId="173" fillId="62" borderId="0" applyNumberFormat="0" applyBorder="0" applyAlignment="0" applyProtection="0"/>
    <xf numFmtId="0" fontId="5" fillId="39" borderId="0" applyNumberFormat="0" applyBorder="0" applyAlignment="0" applyProtection="0"/>
    <xf numFmtId="0" fontId="173" fillId="6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73" fillId="6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 fillId="39" borderId="0" applyNumberFormat="0" applyBorder="0" applyAlignment="0" applyProtection="0"/>
    <xf numFmtId="0" fontId="173" fillId="68" borderId="0" applyNumberFormat="0" applyBorder="0" applyAlignment="0" applyProtection="0"/>
    <xf numFmtId="0" fontId="173" fillId="64" borderId="0" applyNumberFormat="0" applyBorder="0" applyAlignment="0" applyProtection="0"/>
    <xf numFmtId="0" fontId="173" fillId="68" borderId="0" applyNumberFormat="0" applyBorder="0" applyAlignment="0" applyProtection="0"/>
    <xf numFmtId="0" fontId="5"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3" fillId="6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3" fillId="68" borderId="0" applyNumberFormat="0" applyBorder="0" applyAlignment="0" applyProtection="0"/>
    <xf numFmtId="0" fontId="3" fillId="43" borderId="0" applyNumberFormat="0" applyBorder="0" applyAlignment="0" applyProtection="0"/>
    <xf numFmtId="0" fontId="5" fillId="43" borderId="0" applyNumberFormat="0" applyBorder="0" applyAlignment="0" applyProtection="0"/>
    <xf numFmtId="0" fontId="5" fillId="68" borderId="0" applyNumberFormat="0" applyBorder="0" applyAlignment="0" applyProtection="0"/>
    <xf numFmtId="0" fontId="173" fillId="69" borderId="0" applyNumberFormat="0" applyBorder="0" applyAlignment="0" applyProtection="0"/>
    <xf numFmtId="0" fontId="173" fillId="69" borderId="0" applyNumberFormat="0" applyBorder="0" applyAlignment="0" applyProtection="0"/>
    <xf numFmtId="0" fontId="173" fillId="6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3" fillId="68"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3" fillId="6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3" fillId="6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73" fillId="69" borderId="0" applyNumberFormat="0" applyBorder="0" applyAlignment="0" applyProtection="0"/>
    <xf numFmtId="0" fontId="3" fillId="43" borderId="0" applyNumberFormat="0" applyBorder="0" applyAlignment="0" applyProtection="0"/>
    <xf numFmtId="0" fontId="173" fillId="65" borderId="0" applyNumberFormat="0" applyBorder="0" applyAlignment="0" applyProtection="0"/>
    <xf numFmtId="0" fontId="173" fillId="67" borderId="0" applyNumberFormat="0" applyBorder="0" applyAlignment="0" applyProtection="0"/>
    <xf numFmtId="0" fontId="173" fillId="65" borderId="0" applyNumberFormat="0" applyBorder="0" applyAlignment="0" applyProtection="0"/>
    <xf numFmtId="0" fontId="5"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3" fillId="60" borderId="0" applyNumberFormat="0" applyBorder="0" applyAlignment="0" applyProtection="0"/>
    <xf numFmtId="0" fontId="3" fillId="47" borderId="0" applyNumberFormat="0" applyBorder="0" applyAlignment="0" applyProtection="0"/>
    <xf numFmtId="0" fontId="173" fillId="65" borderId="0" applyNumberFormat="0" applyBorder="0" applyAlignment="0" applyProtection="0"/>
    <xf numFmtId="0" fontId="3" fillId="47" borderId="0" applyNumberFormat="0" applyBorder="0" applyAlignment="0" applyProtection="0"/>
    <xf numFmtId="0" fontId="5" fillId="47" borderId="0" applyNumberFormat="0" applyBorder="0" applyAlignment="0" applyProtection="0"/>
    <xf numFmtId="0" fontId="3" fillId="47" borderId="0" applyNumberFormat="0" applyBorder="0" applyAlignment="0" applyProtection="0"/>
    <xf numFmtId="0" fontId="173" fillId="60" borderId="0" applyNumberFormat="0" applyBorder="0" applyAlignment="0" applyProtection="0"/>
    <xf numFmtId="0" fontId="173" fillId="60" borderId="0" applyNumberFormat="0" applyBorder="0" applyAlignment="0" applyProtection="0"/>
    <xf numFmtId="0" fontId="173" fillId="6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3" fillId="6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3" fillId="6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3" fillId="6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73" fillId="60" borderId="0" applyNumberFormat="0" applyBorder="0" applyAlignment="0" applyProtection="0"/>
    <xf numFmtId="0" fontId="3" fillId="47"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5" fillId="51" borderId="0" applyNumberFormat="0" applyBorder="0" applyAlignment="0" applyProtection="0"/>
    <xf numFmtId="0" fontId="173" fillId="59"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5" fillId="51" borderId="0" applyNumberFormat="0" applyBorder="0" applyAlignment="0" applyProtection="0"/>
    <xf numFmtId="0" fontId="173" fillId="66" borderId="0" applyNumberFormat="0" applyBorder="0" applyAlignment="0" applyProtection="0"/>
    <xf numFmtId="0" fontId="3" fillId="51" borderId="0" applyNumberFormat="0" applyBorder="0" applyAlignment="0" applyProtection="0"/>
    <xf numFmtId="0" fontId="173" fillId="59" borderId="0" applyNumberFormat="0" applyBorder="0" applyAlignment="0" applyProtection="0"/>
    <xf numFmtId="0" fontId="3" fillId="51" borderId="0" applyNumberFormat="0" applyBorder="0" applyAlignment="0" applyProtection="0"/>
    <xf numFmtId="0" fontId="5" fillId="51" borderId="0" applyNumberFormat="0" applyBorder="0" applyAlignment="0" applyProtection="0"/>
    <xf numFmtId="0" fontId="3" fillId="51" borderId="0" applyNumberFormat="0" applyBorder="0" applyAlignment="0" applyProtection="0"/>
    <xf numFmtId="0" fontId="173" fillId="66" borderId="0" applyNumberFormat="0" applyBorder="0" applyAlignment="0" applyProtection="0"/>
    <xf numFmtId="0" fontId="173" fillId="66"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73" fillId="59"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73" fillId="66"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73" fillId="66"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73" fillId="66" borderId="0" applyNumberFormat="0" applyBorder="0" applyAlignment="0" applyProtection="0"/>
    <xf numFmtId="0" fontId="3" fillId="51" borderId="0" applyNumberFormat="0" applyBorder="0" applyAlignment="0" applyProtection="0"/>
    <xf numFmtId="0" fontId="173" fillId="70" borderId="0" applyNumberFormat="0" applyBorder="0" applyAlignment="0" applyProtection="0"/>
    <xf numFmtId="0" fontId="173" fillId="61" borderId="0" applyNumberFormat="0" applyBorder="0" applyAlignment="0" applyProtection="0"/>
    <xf numFmtId="0" fontId="173" fillId="70" borderId="0" applyNumberFormat="0" applyBorder="0" applyAlignment="0" applyProtection="0"/>
    <xf numFmtId="0" fontId="5"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73" fillId="64" borderId="0" applyNumberFormat="0" applyBorder="0" applyAlignment="0" applyProtection="0"/>
    <xf numFmtId="0" fontId="3" fillId="55" borderId="0" applyNumberFormat="0" applyBorder="0" applyAlignment="0" applyProtection="0"/>
    <xf numFmtId="0" fontId="173" fillId="70" borderId="0" applyNumberFormat="0" applyBorder="0" applyAlignment="0" applyProtection="0"/>
    <xf numFmtId="0" fontId="3" fillId="55" borderId="0" applyNumberFormat="0" applyBorder="0" applyAlignment="0" applyProtection="0"/>
    <xf numFmtId="0" fontId="5" fillId="55" borderId="0" applyNumberFormat="0" applyBorder="0" applyAlignment="0" applyProtection="0"/>
    <xf numFmtId="0" fontId="3" fillId="55" borderId="0" applyNumberFormat="0" applyBorder="0" applyAlignment="0" applyProtection="0"/>
    <xf numFmtId="0" fontId="173" fillId="64" borderId="0" applyNumberFormat="0" applyBorder="0" applyAlignment="0" applyProtection="0"/>
    <xf numFmtId="0" fontId="173" fillId="64" borderId="0" applyNumberFormat="0" applyBorder="0" applyAlignment="0" applyProtection="0"/>
    <xf numFmtId="0" fontId="173" fillId="6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73" fillId="70"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73" fillId="6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73" fillId="6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73" fillId="64" borderId="0" applyNumberFormat="0" applyBorder="0" applyAlignment="0" applyProtection="0"/>
    <xf numFmtId="0" fontId="3" fillId="55" borderId="0" applyNumberFormat="0" applyBorder="0" applyAlignment="0" applyProtection="0"/>
    <xf numFmtId="191" fontId="162" fillId="0" borderId="0" applyFont="0" applyFill="0" applyBorder="0" applyAlignment="0" applyProtection="0"/>
    <xf numFmtId="192" fontId="162" fillId="0" borderId="0" applyFont="0" applyFill="0" applyBorder="0" applyAlignment="0" applyProtection="0">
      <alignment horizontal="right"/>
    </xf>
    <xf numFmtId="0" fontId="174" fillId="71" borderId="0" applyNumberFormat="0" applyBorder="0" applyAlignment="0" applyProtection="0"/>
    <xf numFmtId="0" fontId="174" fillId="72" borderId="0" applyNumberFormat="0" applyBorder="0" applyAlignment="0" applyProtection="0"/>
    <xf numFmtId="0" fontId="174" fillId="71" borderId="0" applyNumberFormat="0" applyBorder="0" applyAlignment="0" applyProtection="0"/>
    <xf numFmtId="0" fontId="133" fillId="36" borderId="0" applyNumberFormat="0" applyBorder="0" applyAlignment="0" applyProtection="0"/>
    <xf numFmtId="0" fontId="160" fillId="36" borderId="0" applyNumberFormat="0" applyBorder="0" applyAlignment="0" applyProtection="0"/>
    <xf numFmtId="0" fontId="174" fillId="66" borderId="0" applyNumberFormat="0" applyBorder="0" applyAlignment="0" applyProtection="0"/>
    <xf numFmtId="0" fontId="3" fillId="36" borderId="0" applyNumberFormat="0" applyBorder="0" applyAlignment="0" applyProtection="0"/>
    <xf numFmtId="0" fontId="174" fillId="71" borderId="0" applyNumberFormat="0" applyBorder="0" applyAlignment="0" applyProtection="0"/>
    <xf numFmtId="0" fontId="174" fillId="71" borderId="0" applyNumberFormat="0" applyBorder="0" applyAlignment="0" applyProtection="0"/>
    <xf numFmtId="0" fontId="133" fillId="3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60" fillId="36" borderId="0" applyNumberFormat="0" applyBorder="0" applyAlignment="0" applyProtection="0"/>
    <xf numFmtId="0" fontId="174" fillId="66" borderId="0" applyNumberFormat="0" applyBorder="0" applyAlignment="0" applyProtection="0"/>
    <xf numFmtId="0" fontId="174" fillId="72" borderId="0" applyNumberFormat="0" applyBorder="0" applyAlignment="0" applyProtection="0"/>
    <xf numFmtId="0" fontId="160" fillId="36" borderId="0" applyNumberFormat="0" applyBorder="0" applyAlignment="0" applyProtection="0"/>
    <xf numFmtId="0" fontId="174" fillId="71" borderId="0" applyNumberFormat="0" applyBorder="0" applyAlignment="0" applyProtection="0"/>
    <xf numFmtId="0" fontId="174" fillId="66" borderId="0" applyNumberFormat="0" applyBorder="0" applyAlignment="0" applyProtection="0"/>
    <xf numFmtId="0" fontId="160" fillId="36" borderId="0" applyNumberFormat="0" applyBorder="0" applyAlignment="0" applyProtection="0"/>
    <xf numFmtId="0" fontId="174" fillId="6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74" fillId="66"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33" fillId="40" borderId="0" applyNumberFormat="0" applyBorder="0" applyAlignment="0" applyProtection="0"/>
    <xf numFmtId="0" fontId="174" fillId="62" borderId="0" applyNumberFormat="0" applyBorder="0" applyAlignment="0" applyProtection="0"/>
    <xf numFmtId="0" fontId="160" fillId="40" borderId="0" applyNumberFormat="0" applyBorder="0" applyAlignment="0" applyProtection="0"/>
    <xf numFmtId="0" fontId="133" fillId="40" borderId="0" applyNumberFormat="0" applyBorder="0" applyAlignment="0" applyProtection="0"/>
    <xf numFmtId="0" fontId="174" fillId="73" borderId="0" applyNumberFormat="0" applyBorder="0" applyAlignment="0" applyProtection="0"/>
    <xf numFmtId="0" fontId="3" fillId="40"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33" fillId="40"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60" fillId="40" borderId="0" applyNumberFormat="0" applyBorder="0" applyAlignment="0" applyProtection="0"/>
    <xf numFmtId="0" fontId="174" fillId="73" borderId="0" applyNumberFormat="0" applyBorder="0" applyAlignment="0" applyProtection="0"/>
    <xf numFmtId="0" fontId="160" fillId="40" borderId="0" applyNumberFormat="0" applyBorder="0" applyAlignment="0" applyProtection="0"/>
    <xf numFmtId="0" fontId="174" fillId="62" borderId="0" applyNumberFormat="0" applyBorder="0" applyAlignment="0" applyProtection="0"/>
    <xf numFmtId="0" fontId="174" fillId="73" borderId="0" applyNumberFormat="0" applyBorder="0" applyAlignment="0" applyProtection="0"/>
    <xf numFmtId="0" fontId="160" fillId="40" borderId="0" applyNumberFormat="0" applyBorder="0" applyAlignment="0" applyProtection="0"/>
    <xf numFmtId="0" fontId="174" fillId="73"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74" fillId="73" borderId="0" applyNumberFormat="0" applyBorder="0" applyAlignment="0" applyProtection="0"/>
    <xf numFmtId="0" fontId="174" fillId="68" borderId="0" applyNumberFormat="0" applyBorder="0" applyAlignment="0" applyProtection="0"/>
    <xf numFmtId="0" fontId="174" fillId="64" borderId="0" applyNumberFormat="0" applyBorder="0" applyAlignment="0" applyProtection="0"/>
    <xf numFmtId="0" fontId="174" fillId="68" borderId="0" applyNumberFormat="0" applyBorder="0" applyAlignment="0" applyProtection="0"/>
    <xf numFmtId="0" fontId="133" fillId="44" borderId="0" applyNumberFormat="0" applyBorder="0" applyAlignment="0" applyProtection="0"/>
    <xf numFmtId="0" fontId="160" fillId="44" borderId="0" applyNumberFormat="0" applyBorder="0" applyAlignment="0" applyProtection="0"/>
    <xf numFmtId="0" fontId="174" fillId="70" borderId="0" applyNumberFormat="0" applyBorder="0" applyAlignment="0" applyProtection="0"/>
    <xf numFmtId="0" fontId="3" fillId="44" borderId="0" applyNumberFormat="0" applyBorder="0" applyAlignment="0" applyProtection="0"/>
    <xf numFmtId="0" fontId="133" fillId="68" borderId="0" applyNumberFormat="0" applyBorder="0" applyAlignment="0" applyProtection="0"/>
    <xf numFmtId="0" fontId="174" fillId="68" borderId="0" applyNumberFormat="0" applyBorder="0" applyAlignment="0" applyProtection="0"/>
    <xf numFmtId="0" fontId="133" fillId="68" borderId="0" applyNumberFormat="0" applyBorder="0" applyAlignment="0" applyProtection="0"/>
    <xf numFmtId="0" fontId="133" fillId="44"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60" fillId="44" borderId="0" applyNumberFormat="0" applyBorder="0" applyAlignment="0" applyProtection="0"/>
    <xf numFmtId="0" fontId="174" fillId="70" borderId="0" applyNumberFormat="0" applyBorder="0" applyAlignment="0" applyProtection="0"/>
    <xf numFmtId="0" fontId="174" fillId="64" borderId="0" applyNumberFormat="0" applyBorder="0" applyAlignment="0" applyProtection="0"/>
    <xf numFmtId="0" fontId="160" fillId="44" borderId="0" applyNumberFormat="0" applyBorder="0" applyAlignment="0" applyProtection="0"/>
    <xf numFmtId="0" fontId="174" fillId="68" borderId="0" applyNumberFormat="0" applyBorder="0" applyAlignment="0" applyProtection="0"/>
    <xf numFmtId="0" fontId="174" fillId="70" borderId="0" applyNumberFormat="0" applyBorder="0" applyAlignment="0" applyProtection="0"/>
    <xf numFmtId="0" fontId="160" fillId="44" borderId="0" applyNumberFormat="0" applyBorder="0" applyAlignment="0" applyProtection="0"/>
    <xf numFmtId="0" fontId="174" fillId="70"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74" fillId="70" borderId="0" applyNumberFormat="0" applyBorder="0" applyAlignment="0" applyProtection="0"/>
    <xf numFmtId="0" fontId="174" fillId="74" borderId="0" applyNumberFormat="0" applyBorder="0" applyAlignment="0" applyProtection="0"/>
    <xf numFmtId="0" fontId="174" fillId="67" borderId="0" applyNumberFormat="0" applyBorder="0" applyAlignment="0" applyProtection="0"/>
    <xf numFmtId="0" fontId="174" fillId="74" borderId="0" applyNumberFormat="0" applyBorder="0" applyAlignment="0" applyProtection="0"/>
    <xf numFmtId="0" fontId="133" fillId="48" borderId="0" applyNumberFormat="0" applyBorder="0" applyAlignment="0" applyProtection="0"/>
    <xf numFmtId="0" fontId="160" fillId="48" borderId="0" applyNumberFormat="0" applyBorder="0" applyAlignment="0" applyProtection="0"/>
    <xf numFmtId="0" fontId="174" fillId="60" borderId="0" applyNumberFormat="0" applyBorder="0" applyAlignment="0" applyProtection="0"/>
    <xf numFmtId="0" fontId="3" fillId="48" borderId="0" applyNumberFormat="0" applyBorder="0" applyAlignment="0" applyProtection="0"/>
    <xf numFmtId="0" fontId="133" fillId="74" borderId="0" applyNumberFormat="0" applyBorder="0" applyAlignment="0" applyProtection="0"/>
    <xf numFmtId="0" fontId="174" fillId="74" borderId="0" applyNumberFormat="0" applyBorder="0" applyAlignment="0" applyProtection="0"/>
    <xf numFmtId="0" fontId="133" fillId="74" borderId="0" applyNumberFormat="0" applyBorder="0" applyAlignment="0" applyProtection="0"/>
    <xf numFmtId="0" fontId="133" fillId="48"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60" fillId="48" borderId="0" applyNumberFormat="0" applyBorder="0" applyAlignment="0" applyProtection="0"/>
    <xf numFmtId="0" fontId="174" fillId="60" borderId="0" applyNumberFormat="0" applyBorder="0" applyAlignment="0" applyProtection="0"/>
    <xf numFmtId="0" fontId="174" fillId="67" borderId="0" applyNumberFormat="0" applyBorder="0" applyAlignment="0" applyProtection="0"/>
    <xf numFmtId="0" fontId="160" fillId="48" borderId="0" applyNumberFormat="0" applyBorder="0" applyAlignment="0" applyProtection="0"/>
    <xf numFmtId="0" fontId="174" fillId="74" borderId="0" applyNumberFormat="0" applyBorder="0" applyAlignment="0" applyProtection="0"/>
    <xf numFmtId="0" fontId="174" fillId="60" borderId="0" applyNumberFormat="0" applyBorder="0" applyAlignment="0" applyProtection="0"/>
    <xf numFmtId="0" fontId="160" fillId="48" borderId="0" applyNumberFormat="0" applyBorder="0" applyAlignment="0" applyProtection="0"/>
    <xf numFmtId="0" fontId="174" fillId="60" borderId="0" applyNumberFormat="0" applyBorder="0" applyAlignment="0" applyProtection="0"/>
    <xf numFmtId="0" fontId="133" fillId="48" borderId="0" applyNumberFormat="0" applyBorder="0" applyAlignment="0" applyProtection="0"/>
    <xf numFmtId="0" fontId="133" fillId="48" borderId="0" applyNumberFormat="0" applyBorder="0" applyAlignment="0" applyProtection="0"/>
    <xf numFmtId="0" fontId="174" fillId="60"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33" fillId="52" borderId="0" applyNumberFormat="0" applyBorder="0" applyAlignment="0" applyProtection="0"/>
    <xf numFmtId="0" fontId="174" fillId="72" borderId="0" applyNumberFormat="0" applyBorder="0" applyAlignment="0" applyProtection="0"/>
    <xf numFmtId="0" fontId="160" fillId="52" borderId="0" applyNumberFormat="0" applyBorder="0" applyAlignment="0" applyProtection="0"/>
    <xf numFmtId="0" fontId="133" fillId="52" borderId="0" applyNumberFormat="0" applyBorder="0" applyAlignment="0" applyProtection="0"/>
    <xf numFmtId="0" fontId="174" fillId="66" borderId="0" applyNumberFormat="0" applyBorder="0" applyAlignment="0" applyProtection="0"/>
    <xf numFmtId="0" fontId="3" fillId="5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33" fillId="52"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60" fillId="52" borderId="0" applyNumberFormat="0" applyBorder="0" applyAlignment="0" applyProtection="0"/>
    <xf numFmtId="0" fontId="174" fillId="66" borderId="0" applyNumberFormat="0" applyBorder="0" applyAlignment="0" applyProtection="0"/>
    <xf numFmtId="0" fontId="160" fillId="52" borderId="0" applyNumberFormat="0" applyBorder="0" applyAlignment="0" applyProtection="0"/>
    <xf numFmtId="0" fontId="174" fillId="72" borderId="0" applyNumberFormat="0" applyBorder="0" applyAlignment="0" applyProtection="0"/>
    <xf numFmtId="0" fontId="174" fillId="66" borderId="0" applyNumberFormat="0" applyBorder="0" applyAlignment="0" applyProtection="0"/>
    <xf numFmtId="0" fontId="160" fillId="52" borderId="0" applyNumberFormat="0" applyBorder="0" applyAlignment="0" applyProtection="0"/>
    <xf numFmtId="0" fontId="174" fillId="66" borderId="0" applyNumberFormat="0" applyBorder="0" applyAlignment="0" applyProtection="0"/>
    <xf numFmtId="0" fontId="133" fillId="52" borderId="0" applyNumberFormat="0" applyBorder="0" applyAlignment="0" applyProtection="0"/>
    <xf numFmtId="0" fontId="133" fillId="52" borderId="0" applyNumberFormat="0" applyBorder="0" applyAlignment="0" applyProtection="0"/>
    <xf numFmtId="0" fontId="174" fillId="66" borderId="0" applyNumberFormat="0" applyBorder="0" applyAlignment="0" applyProtection="0"/>
    <xf numFmtId="0" fontId="174" fillId="75" borderId="0" applyNumberFormat="0" applyBorder="0" applyAlignment="0" applyProtection="0"/>
    <xf numFmtId="0" fontId="174" fillId="62" borderId="0" applyNumberFormat="0" applyBorder="0" applyAlignment="0" applyProtection="0"/>
    <xf numFmtId="0" fontId="174" fillId="75" borderId="0" applyNumberFormat="0" applyBorder="0" applyAlignment="0" applyProtection="0"/>
    <xf numFmtId="0" fontId="133" fillId="56" borderId="0" applyNumberFormat="0" applyBorder="0" applyAlignment="0" applyProtection="0"/>
    <xf numFmtId="0" fontId="160" fillId="56" borderId="0" applyNumberFormat="0" applyBorder="0" applyAlignment="0" applyProtection="0"/>
    <xf numFmtId="0" fontId="3" fillId="56" borderId="0" applyNumberFormat="0" applyBorder="0" applyAlignment="0" applyProtection="0"/>
    <xf numFmtId="0" fontId="133" fillId="75" borderId="0" applyNumberFormat="0" applyBorder="0" applyAlignment="0" applyProtection="0"/>
    <xf numFmtId="0" fontId="174" fillId="75" borderId="0" applyNumberFormat="0" applyBorder="0" applyAlignment="0" applyProtection="0"/>
    <xf numFmtId="0" fontId="133" fillId="75" borderId="0" applyNumberFormat="0" applyBorder="0" applyAlignment="0" applyProtection="0"/>
    <xf numFmtId="0" fontId="133" fillId="56"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60" fillId="56" borderId="0" applyNumberFormat="0" applyBorder="0" applyAlignment="0" applyProtection="0"/>
    <xf numFmtId="0" fontId="174" fillId="62" borderId="0" applyNumberFormat="0" applyBorder="0" applyAlignment="0" applyProtection="0"/>
    <xf numFmtId="0" fontId="160" fillId="56" borderId="0" applyNumberFormat="0" applyBorder="0" applyAlignment="0" applyProtection="0"/>
    <xf numFmtId="0" fontId="174" fillId="75" borderId="0" applyNumberFormat="0" applyBorder="0" applyAlignment="0" applyProtection="0"/>
    <xf numFmtId="0" fontId="174" fillId="62" borderId="0" applyNumberFormat="0" applyBorder="0" applyAlignment="0" applyProtection="0"/>
    <xf numFmtId="0" fontId="160"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193" fontId="162" fillId="0" borderId="0" applyFont="0" applyFill="0" applyBorder="0" applyAlignment="0" applyProtection="0">
      <alignment horizontal="right"/>
    </xf>
    <xf numFmtId="194" fontId="162" fillId="0" borderId="0" applyFont="0" applyFill="0" applyBorder="0" applyAlignment="0" applyProtection="0">
      <alignment horizontal="right"/>
    </xf>
    <xf numFmtId="195" fontId="162" fillId="0" borderId="0" applyFont="0" applyFill="0" applyBorder="0" applyAlignment="0" applyProtection="0"/>
    <xf numFmtId="0" fontId="174" fillId="76" borderId="0" applyNumberFormat="0" applyBorder="0" applyAlignment="0" applyProtection="0"/>
    <xf numFmtId="0" fontId="173" fillId="77" borderId="0" applyNumberFormat="0" applyBorder="0" applyAlignment="0" applyProtection="0"/>
    <xf numFmtId="0" fontId="173" fillId="77" borderId="0" applyNumberFormat="0" applyBorder="0" applyAlignment="0" applyProtection="0"/>
    <xf numFmtId="0" fontId="174" fillId="78"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9" borderId="0" applyNumberFormat="0" applyBorder="0" applyAlignment="0" applyProtection="0"/>
    <xf numFmtId="0" fontId="174" fillId="72" borderId="0" applyNumberFormat="0" applyBorder="0" applyAlignment="0" applyProtection="0"/>
    <xf numFmtId="0" fontId="160" fillId="33" borderId="0" applyNumberFormat="0" applyBorder="0" applyAlignment="0" applyProtection="0"/>
    <xf numFmtId="0" fontId="160" fillId="33" borderId="0" applyNumberFormat="0" applyBorder="0" applyAlignment="0" applyProtection="0"/>
    <xf numFmtId="0" fontId="174" fillId="72" borderId="0" applyNumberFormat="0" applyBorder="0" applyAlignment="0" applyProtection="0"/>
    <xf numFmtId="0" fontId="174" fillId="76" borderId="0" applyNumberFormat="0" applyBorder="0" applyAlignment="0" applyProtection="0"/>
    <xf numFmtId="0" fontId="133" fillId="33" borderId="0" applyNumberFormat="0" applyBorder="0" applyAlignment="0" applyProtection="0"/>
    <xf numFmtId="0" fontId="174" fillId="76" borderId="0" applyNumberFormat="0" applyBorder="0" applyAlignment="0" applyProtection="0"/>
    <xf numFmtId="0" fontId="174" fillId="72" borderId="0" applyNumberFormat="0" applyBorder="0" applyAlignment="0" applyProtection="0"/>
    <xf numFmtId="0" fontId="174" fillId="76" borderId="0" applyNumberFormat="0" applyBorder="0" applyAlignment="0" applyProtection="0"/>
    <xf numFmtId="0" fontId="174" fillId="79" borderId="0" applyNumberFormat="0" applyBorder="0" applyAlignment="0" applyProtection="0"/>
    <xf numFmtId="0" fontId="160" fillId="33" borderId="0" applyNumberFormat="0" applyBorder="0" applyAlignment="0" applyProtection="0"/>
    <xf numFmtId="0" fontId="174" fillId="79" borderId="0" applyNumberFormat="0" applyBorder="0" applyAlignment="0" applyProtection="0"/>
    <xf numFmtId="0" fontId="160" fillId="33" borderId="0" applyNumberFormat="0" applyBorder="0" applyAlignment="0" applyProtection="0"/>
    <xf numFmtId="0" fontId="174" fillId="80" borderId="0" applyNumberFormat="0" applyBorder="0" applyAlignment="0" applyProtection="0"/>
    <xf numFmtId="0" fontId="174" fillId="79" borderId="0" applyNumberFormat="0" applyBorder="0" applyAlignment="0" applyProtection="0"/>
    <xf numFmtId="0" fontId="174" fillId="72" borderId="0" applyNumberFormat="0" applyBorder="0" applyAlignment="0" applyProtection="0"/>
    <xf numFmtId="0" fontId="160" fillId="33" borderId="0" applyNumberFormat="0" applyBorder="0" applyAlignment="0" applyProtection="0"/>
    <xf numFmtId="0" fontId="174" fillId="76" borderId="0" applyNumberFormat="0" applyBorder="0" applyAlignment="0" applyProtection="0"/>
    <xf numFmtId="0" fontId="133" fillId="33" borderId="0" applyNumberFormat="0" applyBorder="0" applyAlignment="0" applyProtection="0"/>
    <xf numFmtId="0" fontId="160" fillId="33" borderId="0" applyNumberFormat="0" applyBorder="0" applyAlignment="0" applyProtection="0"/>
    <xf numFmtId="0" fontId="133" fillId="33" borderId="0" applyNumberFormat="0" applyBorder="0" applyAlignment="0" applyProtection="0"/>
    <xf numFmtId="0" fontId="174" fillId="76" borderId="0" applyNumberFormat="0" applyBorder="0" applyAlignment="0" applyProtection="0"/>
    <xf numFmtId="0" fontId="160" fillId="33" borderId="0" applyNumberFormat="0" applyBorder="0" applyAlignment="0" applyProtection="0"/>
    <xf numFmtId="0" fontId="133" fillId="33" borderId="0" applyNumberFormat="0" applyBorder="0" applyAlignment="0" applyProtection="0"/>
    <xf numFmtId="0" fontId="160" fillId="33" borderId="0" applyNumberFormat="0" applyBorder="0" applyAlignment="0" applyProtection="0"/>
    <xf numFmtId="0" fontId="133" fillId="33" borderId="0" applyNumberFormat="0" applyBorder="0" applyAlignment="0" applyProtection="0"/>
    <xf numFmtId="0" fontId="174" fillId="79" borderId="0" applyNumberFormat="0" applyBorder="0" applyAlignment="0" applyProtection="0"/>
    <xf numFmtId="0" fontId="133" fillId="33" borderId="0" applyNumberFormat="0" applyBorder="0" applyAlignment="0" applyProtection="0"/>
    <xf numFmtId="0" fontId="174" fillId="79" borderId="0" applyNumberFormat="0" applyBorder="0" applyAlignment="0" applyProtection="0"/>
    <xf numFmtId="0" fontId="133" fillId="33" borderId="0" applyNumberFormat="0" applyBorder="0" applyAlignment="0" applyProtection="0"/>
    <xf numFmtId="0" fontId="133" fillId="33" borderId="0" applyNumberFormat="0" applyBorder="0" applyAlignment="0" applyProtection="0"/>
    <xf numFmtId="0" fontId="174" fillId="76" borderId="0" applyNumberFormat="0" applyBorder="0" applyAlignment="0" applyProtection="0"/>
    <xf numFmtId="0" fontId="174" fillId="76" borderId="0" applyNumberFormat="0" applyBorder="0" applyAlignment="0" applyProtection="0"/>
    <xf numFmtId="0" fontId="174" fillId="81" borderId="0" applyNumberFormat="0" applyBorder="0" applyAlignment="0" applyProtection="0"/>
    <xf numFmtId="0" fontId="173" fillId="82" borderId="0" applyNumberFormat="0" applyBorder="0" applyAlignment="0" applyProtection="0"/>
    <xf numFmtId="0" fontId="173" fillId="83" borderId="0" applyNumberFormat="0" applyBorder="0" applyAlignment="0" applyProtection="0"/>
    <xf numFmtId="0" fontId="174" fillId="84"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81"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74" fillId="81" borderId="0" applyNumberFormat="0" applyBorder="0" applyAlignment="0" applyProtection="0"/>
    <xf numFmtId="0" fontId="133" fillId="37"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73" borderId="0" applyNumberFormat="0" applyBorder="0" applyAlignment="0" applyProtection="0"/>
    <xf numFmtId="0" fontId="160" fillId="37" borderId="0" applyNumberFormat="0" applyBorder="0" applyAlignment="0" applyProtection="0"/>
    <xf numFmtId="0" fontId="174" fillId="73" borderId="0" applyNumberFormat="0" applyBorder="0" applyAlignment="0" applyProtection="0"/>
    <xf numFmtId="0" fontId="160" fillId="37" borderId="0" applyNumberFormat="0" applyBorder="0" applyAlignment="0" applyProtection="0"/>
    <xf numFmtId="0" fontId="174" fillId="85" borderId="0" applyNumberFormat="0" applyBorder="0" applyAlignment="0" applyProtection="0"/>
    <xf numFmtId="0" fontId="174" fillId="73" borderId="0" applyNumberFormat="0" applyBorder="0" applyAlignment="0" applyProtection="0"/>
    <xf numFmtId="0" fontId="160" fillId="37" borderId="0" applyNumberFormat="0" applyBorder="0" applyAlignment="0" applyProtection="0"/>
    <xf numFmtId="0" fontId="174" fillId="81" borderId="0" applyNumberFormat="0" applyBorder="0" applyAlignment="0" applyProtection="0"/>
    <xf numFmtId="0" fontId="133" fillId="37" borderId="0" applyNumberFormat="0" applyBorder="0" applyAlignment="0" applyProtection="0"/>
    <xf numFmtId="0" fontId="160" fillId="37" borderId="0" applyNumberFormat="0" applyBorder="0" applyAlignment="0" applyProtection="0"/>
    <xf numFmtId="0" fontId="133" fillId="37" borderId="0" applyNumberFormat="0" applyBorder="0" applyAlignment="0" applyProtection="0"/>
    <xf numFmtId="0" fontId="174" fillId="81" borderId="0" applyNumberFormat="0" applyBorder="0" applyAlignment="0" applyProtection="0"/>
    <xf numFmtId="0" fontId="160" fillId="37" borderId="0" applyNumberFormat="0" applyBorder="0" applyAlignment="0" applyProtection="0"/>
    <xf numFmtId="0" fontId="133" fillId="37" borderId="0" applyNumberFormat="0" applyBorder="0" applyAlignment="0" applyProtection="0"/>
    <xf numFmtId="0" fontId="160" fillId="37" borderId="0" applyNumberFormat="0" applyBorder="0" applyAlignment="0" applyProtection="0"/>
    <xf numFmtId="0" fontId="133" fillId="37" borderId="0" applyNumberFormat="0" applyBorder="0" applyAlignment="0" applyProtection="0"/>
    <xf numFmtId="0" fontId="174" fillId="73" borderId="0" applyNumberFormat="0" applyBorder="0" applyAlignment="0" applyProtection="0"/>
    <xf numFmtId="0" fontId="133" fillId="37" borderId="0" applyNumberFormat="0" applyBorder="0" applyAlignment="0" applyProtection="0"/>
    <xf numFmtId="0" fontId="174" fillId="73"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6" borderId="0" applyNumberFormat="0" applyBorder="0" applyAlignment="0" applyProtection="0"/>
    <xf numFmtId="0" fontId="173" fillId="82" borderId="0" applyNumberFormat="0" applyBorder="0" applyAlignment="0" applyProtection="0"/>
    <xf numFmtId="0" fontId="173" fillId="87" borderId="0" applyNumberFormat="0" applyBorder="0" applyAlignment="0" applyProtection="0"/>
    <xf numFmtId="0" fontId="174" fillId="83"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86"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74" fillId="86" borderId="0" applyNumberFormat="0" applyBorder="0" applyAlignment="0" applyProtection="0"/>
    <xf numFmtId="0" fontId="133" fillId="41"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70" borderId="0" applyNumberFormat="0" applyBorder="0" applyAlignment="0" applyProtection="0"/>
    <xf numFmtId="0" fontId="160" fillId="41" borderId="0" applyNumberFormat="0" applyBorder="0" applyAlignment="0" applyProtection="0"/>
    <xf numFmtId="0" fontId="174" fillId="70" borderId="0" applyNumberFormat="0" applyBorder="0" applyAlignment="0" applyProtection="0"/>
    <xf numFmtId="0" fontId="160" fillId="41" borderId="0" applyNumberFormat="0" applyBorder="0" applyAlignment="0" applyProtection="0"/>
    <xf numFmtId="0" fontId="174" fillId="84" borderId="0" applyNumberFormat="0" applyBorder="0" applyAlignment="0" applyProtection="0"/>
    <xf numFmtId="0" fontId="174" fillId="70" borderId="0" applyNumberFormat="0" applyBorder="0" applyAlignment="0" applyProtection="0"/>
    <xf numFmtId="0" fontId="160" fillId="41" borderId="0" applyNumberFormat="0" applyBorder="0" applyAlignment="0" applyProtection="0"/>
    <xf numFmtId="0" fontId="174" fillId="86" borderId="0" applyNumberFormat="0" applyBorder="0" applyAlignment="0" applyProtection="0"/>
    <xf numFmtId="0" fontId="133" fillId="41" borderId="0" applyNumberFormat="0" applyBorder="0" applyAlignment="0" applyProtection="0"/>
    <xf numFmtId="0" fontId="160" fillId="41" borderId="0" applyNumberFormat="0" applyBorder="0" applyAlignment="0" applyProtection="0"/>
    <xf numFmtId="0" fontId="133" fillId="41" borderId="0" applyNumberFormat="0" applyBorder="0" applyAlignment="0" applyProtection="0"/>
    <xf numFmtId="0" fontId="174" fillId="86" borderId="0" applyNumberFormat="0" applyBorder="0" applyAlignment="0" applyProtection="0"/>
    <xf numFmtId="0" fontId="160" fillId="41" borderId="0" applyNumberFormat="0" applyBorder="0" applyAlignment="0" applyProtection="0"/>
    <xf numFmtId="0" fontId="133" fillId="41" borderId="0" applyNumberFormat="0" applyBorder="0" applyAlignment="0" applyProtection="0"/>
    <xf numFmtId="0" fontId="160" fillId="41" borderId="0" applyNumberFormat="0" applyBorder="0" applyAlignment="0" applyProtection="0"/>
    <xf numFmtId="0" fontId="133" fillId="41" borderId="0" applyNumberFormat="0" applyBorder="0" applyAlignment="0" applyProtection="0"/>
    <xf numFmtId="0" fontId="174" fillId="70" borderId="0" applyNumberFormat="0" applyBorder="0" applyAlignment="0" applyProtection="0"/>
    <xf numFmtId="0" fontId="133" fillId="41" borderId="0" applyNumberFormat="0" applyBorder="0" applyAlignment="0" applyProtection="0"/>
    <xf numFmtId="0" fontId="174" fillId="7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74" borderId="0" applyNumberFormat="0" applyBorder="0" applyAlignment="0" applyProtection="0"/>
    <xf numFmtId="0" fontId="173" fillId="77" borderId="0" applyNumberFormat="0" applyBorder="0" applyAlignment="0" applyProtection="0"/>
    <xf numFmtId="0" fontId="173" fillId="83" borderId="0" applyNumberFormat="0" applyBorder="0" applyAlignment="0" applyProtection="0"/>
    <xf numFmtId="0" fontId="174" fillId="83"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74" fillId="88"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74" fillId="88" borderId="0" applyNumberFormat="0" applyBorder="0" applyAlignment="0" applyProtection="0"/>
    <xf numFmtId="0" fontId="174" fillId="74" borderId="0" applyNumberFormat="0" applyBorder="0" applyAlignment="0" applyProtection="0"/>
    <xf numFmtId="0" fontId="133" fillId="45" borderId="0" applyNumberFormat="0" applyBorder="0" applyAlignment="0" applyProtection="0"/>
    <xf numFmtId="0" fontId="174" fillId="74" borderId="0" applyNumberFormat="0" applyBorder="0" applyAlignment="0" applyProtection="0"/>
    <xf numFmtId="0" fontId="174" fillId="88" borderId="0" applyNumberFormat="0" applyBorder="0" applyAlignment="0" applyProtection="0"/>
    <xf numFmtId="0" fontId="174" fillId="74" borderId="0" applyNumberFormat="0" applyBorder="0" applyAlignment="0" applyProtection="0"/>
    <xf numFmtId="0" fontId="160" fillId="45" borderId="0" applyNumberFormat="0" applyBorder="0" applyAlignment="0" applyProtection="0"/>
    <xf numFmtId="0" fontId="174" fillId="88" borderId="0" applyNumberFormat="0" applyBorder="0" applyAlignment="0" applyProtection="0"/>
    <xf numFmtId="0" fontId="160" fillId="45" borderId="0" applyNumberFormat="0" applyBorder="0" applyAlignment="0" applyProtection="0"/>
    <xf numFmtId="0" fontId="174" fillId="80" borderId="0" applyNumberFormat="0" applyBorder="0" applyAlignment="0" applyProtection="0"/>
    <xf numFmtId="0" fontId="174" fillId="88" borderId="0" applyNumberFormat="0" applyBorder="0" applyAlignment="0" applyProtection="0"/>
    <xf numFmtId="0" fontId="160" fillId="45" borderId="0" applyNumberFormat="0" applyBorder="0" applyAlignment="0" applyProtection="0"/>
    <xf numFmtId="0" fontId="174" fillId="74" borderId="0" applyNumberFormat="0" applyBorder="0" applyAlignment="0" applyProtection="0"/>
    <xf numFmtId="0" fontId="133" fillId="45" borderId="0" applyNumberFormat="0" applyBorder="0" applyAlignment="0" applyProtection="0"/>
    <xf numFmtId="0" fontId="160" fillId="45" borderId="0" applyNumberFormat="0" applyBorder="0" applyAlignment="0" applyProtection="0"/>
    <xf numFmtId="0" fontId="133" fillId="45" borderId="0" applyNumberFormat="0" applyBorder="0" applyAlignment="0" applyProtection="0"/>
    <xf numFmtId="0" fontId="174" fillId="74" borderId="0" applyNumberFormat="0" applyBorder="0" applyAlignment="0" applyProtection="0"/>
    <xf numFmtId="0" fontId="160" fillId="45" borderId="0" applyNumberFormat="0" applyBorder="0" applyAlignment="0" applyProtection="0"/>
    <xf numFmtId="0" fontId="133" fillId="45" borderId="0" applyNumberFormat="0" applyBorder="0" applyAlignment="0" applyProtection="0"/>
    <xf numFmtId="0" fontId="160" fillId="45" borderId="0" applyNumberFormat="0" applyBorder="0" applyAlignment="0" applyProtection="0"/>
    <xf numFmtId="0" fontId="133" fillId="45" borderId="0" applyNumberFormat="0" applyBorder="0" applyAlignment="0" applyProtection="0"/>
    <xf numFmtId="0" fontId="174" fillId="88"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74" fillId="74" borderId="0" applyNumberFormat="0" applyBorder="0" applyAlignment="0" applyProtection="0"/>
    <xf numFmtId="0" fontId="174" fillId="74" borderId="0" applyNumberFormat="0" applyBorder="0" applyAlignment="0" applyProtection="0"/>
    <xf numFmtId="0" fontId="174" fillId="72" borderId="0" applyNumberFormat="0" applyBorder="0" applyAlignment="0" applyProtection="0"/>
    <xf numFmtId="0" fontId="173" fillId="89" borderId="0" applyNumberFormat="0" applyBorder="0" applyAlignment="0" applyProtection="0"/>
    <xf numFmtId="0" fontId="173" fillId="77" borderId="0" applyNumberFormat="0" applyBorder="0" applyAlignment="0" applyProtection="0"/>
    <xf numFmtId="0" fontId="174" fillId="78"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74" fillId="72" borderId="0" applyNumberFormat="0" applyBorder="0" applyAlignment="0" applyProtection="0"/>
    <xf numFmtId="0" fontId="133" fillId="49"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74" fillId="90" borderId="0" applyNumberFormat="0" applyBorder="0" applyAlignment="0" applyProtection="0"/>
    <xf numFmtId="0" fontId="160" fillId="49" borderId="0" applyNumberFormat="0" applyBorder="0" applyAlignment="0" applyProtection="0"/>
    <xf numFmtId="0" fontId="174" fillId="72" borderId="0" applyNumberFormat="0" applyBorder="0" applyAlignment="0" applyProtection="0"/>
    <xf numFmtId="0" fontId="133" fillId="49" borderId="0" applyNumberFormat="0" applyBorder="0" applyAlignment="0" applyProtection="0"/>
    <xf numFmtId="0" fontId="160" fillId="49" borderId="0" applyNumberFormat="0" applyBorder="0" applyAlignment="0" applyProtection="0"/>
    <xf numFmtId="0" fontId="133" fillId="49" borderId="0" applyNumberFormat="0" applyBorder="0" applyAlignment="0" applyProtection="0"/>
    <xf numFmtId="0" fontId="174" fillId="72" borderId="0" applyNumberFormat="0" applyBorder="0" applyAlignment="0" applyProtection="0"/>
    <xf numFmtId="0" fontId="160" fillId="49" borderId="0" applyNumberFormat="0" applyBorder="0" applyAlignment="0" applyProtection="0"/>
    <xf numFmtId="0" fontId="133" fillId="49" borderId="0" applyNumberFormat="0" applyBorder="0" applyAlignment="0" applyProtection="0"/>
    <xf numFmtId="0" fontId="160" fillId="49" borderId="0" applyNumberFormat="0" applyBorder="0" applyAlignment="0" applyProtection="0"/>
    <xf numFmtId="0" fontId="133" fillId="49" borderId="0" applyNumberFormat="0" applyBorder="0" applyAlignment="0" applyProtection="0"/>
    <xf numFmtId="0" fontId="174" fillId="72" borderId="0" applyNumberFormat="0" applyBorder="0" applyAlignment="0" applyProtection="0"/>
    <xf numFmtId="0" fontId="133" fillId="49" borderId="0" applyNumberFormat="0" applyBorder="0" applyAlignment="0" applyProtection="0"/>
    <xf numFmtId="0" fontId="133" fillId="49"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3" borderId="0" applyNumberFormat="0" applyBorder="0" applyAlignment="0" applyProtection="0"/>
    <xf numFmtId="0" fontId="173" fillId="82" borderId="0" applyNumberFormat="0" applyBorder="0" applyAlignment="0" applyProtection="0"/>
    <xf numFmtId="0" fontId="173" fillId="91" borderId="0" applyNumberFormat="0" applyBorder="0" applyAlignment="0" applyProtection="0"/>
    <xf numFmtId="0" fontId="174" fillId="9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7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74" fillId="73" borderId="0" applyNumberFormat="0" applyBorder="0" applyAlignment="0" applyProtection="0"/>
    <xf numFmtId="0" fontId="133" fillId="5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81" borderId="0" applyNumberFormat="0" applyBorder="0" applyAlignment="0" applyProtection="0"/>
    <xf numFmtId="0" fontId="160" fillId="53" borderId="0" applyNumberFormat="0" applyBorder="0" applyAlignment="0" applyProtection="0"/>
    <xf numFmtId="0" fontId="174" fillId="81" borderId="0" applyNumberFormat="0" applyBorder="0" applyAlignment="0" applyProtection="0"/>
    <xf numFmtId="0" fontId="160" fillId="53" borderId="0" applyNumberFormat="0" applyBorder="0" applyAlignment="0" applyProtection="0"/>
    <xf numFmtId="0" fontId="174" fillId="92" borderId="0" applyNumberFormat="0" applyBorder="0" applyAlignment="0" applyProtection="0"/>
    <xf numFmtId="0" fontId="174" fillId="81" borderId="0" applyNumberFormat="0" applyBorder="0" applyAlignment="0" applyProtection="0"/>
    <xf numFmtId="0" fontId="160" fillId="53" borderId="0" applyNumberFormat="0" applyBorder="0" applyAlignment="0" applyProtection="0"/>
    <xf numFmtId="0" fontId="174" fillId="73" borderId="0" applyNumberFormat="0" applyBorder="0" applyAlignment="0" applyProtection="0"/>
    <xf numFmtId="0" fontId="133" fillId="53" borderId="0" applyNumberFormat="0" applyBorder="0" applyAlignment="0" applyProtection="0"/>
    <xf numFmtId="0" fontId="160" fillId="53" borderId="0" applyNumberFormat="0" applyBorder="0" applyAlignment="0" applyProtection="0"/>
    <xf numFmtId="0" fontId="133" fillId="53" borderId="0" applyNumberFormat="0" applyBorder="0" applyAlignment="0" applyProtection="0"/>
    <xf numFmtId="0" fontId="174" fillId="73" borderId="0" applyNumberFormat="0" applyBorder="0" applyAlignment="0" applyProtection="0"/>
    <xf numFmtId="0" fontId="160" fillId="53" borderId="0" applyNumberFormat="0" applyBorder="0" applyAlignment="0" applyProtection="0"/>
    <xf numFmtId="0" fontId="133" fillId="53" borderId="0" applyNumberFormat="0" applyBorder="0" applyAlignment="0" applyProtection="0"/>
    <xf numFmtId="0" fontId="160" fillId="53" borderId="0" applyNumberFormat="0" applyBorder="0" applyAlignment="0" applyProtection="0"/>
    <xf numFmtId="0" fontId="133" fillId="53" borderId="0" applyNumberFormat="0" applyBorder="0" applyAlignment="0" applyProtection="0"/>
    <xf numFmtId="0" fontId="174" fillId="81" borderId="0" applyNumberFormat="0" applyBorder="0" applyAlignment="0" applyProtection="0"/>
    <xf numFmtId="0" fontId="133" fillId="53" borderId="0" applyNumberFormat="0" applyBorder="0" applyAlignment="0" applyProtection="0"/>
    <xf numFmtId="0" fontId="174" fillId="81" borderId="0" applyNumberFormat="0" applyBorder="0" applyAlignment="0" applyProtection="0"/>
    <xf numFmtId="0" fontId="133" fillId="53" borderId="0" applyNumberFormat="0" applyBorder="0" applyAlignment="0" applyProtection="0"/>
    <xf numFmtId="0" fontId="133" fillId="5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40" fontId="15" fillId="0" borderId="74">
      <alignment horizontal="right"/>
    </xf>
    <xf numFmtId="0" fontId="191" fillId="0" borderId="0">
      <alignment horizontal="left"/>
    </xf>
    <xf numFmtId="0" fontId="191" fillId="0" borderId="0">
      <alignment horizontal="left"/>
    </xf>
    <xf numFmtId="40" fontId="12" fillId="0" borderId="0"/>
    <xf numFmtId="0" fontId="191" fillId="0" borderId="0">
      <alignment horizontal="left"/>
    </xf>
    <xf numFmtId="0" fontId="191" fillId="0" borderId="0">
      <alignment horizontal="left"/>
    </xf>
    <xf numFmtId="0" fontId="15" fillId="0" borderId="0">
      <alignment horizontal="right"/>
      <protection locked="0"/>
    </xf>
    <xf numFmtId="199" fontId="15" fillId="0" borderId="74">
      <alignment horizontal="right"/>
    </xf>
    <xf numFmtId="40" fontId="15" fillId="0" borderId="0">
      <alignment horizontal="right"/>
    </xf>
    <xf numFmtId="40" fontId="12" fillId="0" borderId="0">
      <alignment horizontal="right"/>
    </xf>
    <xf numFmtId="40" fontId="158" fillId="0" borderId="0">
      <alignment horizontal="right"/>
    </xf>
    <xf numFmtId="40" fontId="12" fillId="0" borderId="0">
      <alignment horizontal="left"/>
    </xf>
    <xf numFmtId="0" fontId="12" fillId="0" borderId="0">
      <alignment horizontal="left"/>
    </xf>
    <xf numFmtId="40" fontId="12" fillId="0" borderId="0"/>
    <xf numFmtId="40" fontId="12" fillId="0" borderId="0">
      <alignment horizontal="left"/>
    </xf>
    <xf numFmtId="0" fontId="12" fillId="0" borderId="0">
      <alignment horizontal="left"/>
    </xf>
    <xf numFmtId="0" fontId="12" fillId="0" borderId="0">
      <protection locked="0"/>
    </xf>
    <xf numFmtId="199" fontId="12" fillId="0" borderId="0">
      <alignment horizontal="right"/>
    </xf>
    <xf numFmtId="40" fontId="12" fillId="0" borderId="0"/>
    <xf numFmtId="0" fontId="12" fillId="0" borderId="0"/>
    <xf numFmtId="40" fontId="190" fillId="93" borderId="0">
      <alignment horizontal="right" vertical="center"/>
    </xf>
    <xf numFmtId="40" fontId="190" fillId="93" borderId="0">
      <alignment horizontal="right" vertical="center"/>
    </xf>
    <xf numFmtId="40" fontId="190" fillId="93" borderId="0">
      <alignment horizontal="left" vertical="center"/>
    </xf>
    <xf numFmtId="40" fontId="190" fillId="93" borderId="0">
      <alignment horizontal="left"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0" fontId="190" fillId="93" borderId="0">
      <alignment horizontal="right" vertical="center"/>
      <protection locked="0"/>
    </xf>
    <xf numFmtId="0" fontId="190" fillId="93" borderId="0">
      <alignment horizontal="right" vertical="center"/>
      <protection locked="0"/>
    </xf>
    <xf numFmtId="40" fontId="190" fillId="93" borderId="0">
      <alignment horizontal="right" vertical="center"/>
    </xf>
    <xf numFmtId="40" fontId="190" fillId="93" borderId="0">
      <alignment horizontal="right" vertical="center"/>
    </xf>
    <xf numFmtId="40" fontId="190" fillId="93" borderId="0">
      <alignment horizontal="right"/>
    </xf>
    <xf numFmtId="40" fontId="190" fillId="93" borderId="0">
      <alignment horizontal="right"/>
    </xf>
    <xf numFmtId="40" fontId="190" fillId="93" borderId="0">
      <alignment horizontal="center" vertical="center"/>
    </xf>
    <xf numFmtId="40" fontId="190" fillId="93" borderId="0">
      <alignment horizontal="center" vertical="center"/>
    </xf>
    <xf numFmtId="40" fontId="12" fillId="0" borderId="0"/>
    <xf numFmtId="0" fontId="12" fillId="0" borderId="0">
      <alignment horizontal="left"/>
    </xf>
    <xf numFmtId="40" fontId="12" fillId="0" borderId="0"/>
    <xf numFmtId="0" fontId="12" fillId="0" borderId="0">
      <alignment horizontal="center" vertical="center"/>
    </xf>
    <xf numFmtId="40" fontId="12" fillId="0" borderId="0">
      <alignment horizontal="center" vertical="center"/>
    </xf>
    <xf numFmtId="0" fontId="12" fillId="0" borderId="0"/>
    <xf numFmtId="199" fontId="12" fillId="0" borderId="0">
      <alignment horizontal="right"/>
    </xf>
    <xf numFmtId="40" fontId="12" fillId="0" borderId="0"/>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199" fontId="190" fillId="93" borderId="0">
      <alignment horizontal="center" vertical="center"/>
    </xf>
    <xf numFmtId="199" fontId="190" fillId="93" borderId="0">
      <alignment horizontal="center" vertical="center"/>
    </xf>
    <xf numFmtId="40" fontId="190" fillId="93" borderId="0">
      <alignment horizontal="right"/>
    </xf>
    <xf numFmtId="40" fontId="190" fillId="93" borderId="0">
      <alignment horizontal="right"/>
    </xf>
    <xf numFmtId="40" fontId="15" fillId="0" borderId="195">
      <alignment horizontal="right"/>
    </xf>
    <xf numFmtId="0" fontId="191" fillId="0" borderId="0">
      <alignment horizontal="left"/>
    </xf>
    <xf numFmtId="0" fontId="191" fillId="0" borderId="0">
      <alignment horizontal="left"/>
    </xf>
    <xf numFmtId="40" fontId="12" fillId="0" borderId="0"/>
    <xf numFmtId="0" fontId="191" fillId="0" borderId="0">
      <alignment horizontal="left"/>
    </xf>
    <xf numFmtId="0" fontId="191" fillId="0" borderId="0">
      <alignment horizontal="left"/>
    </xf>
    <xf numFmtId="0" fontId="15" fillId="0" borderId="0">
      <alignment horizontal="right"/>
      <protection locked="0"/>
    </xf>
    <xf numFmtId="199" fontId="15" fillId="0" borderId="195">
      <alignment horizontal="right"/>
    </xf>
    <xf numFmtId="40" fontId="15" fillId="0" borderId="0">
      <alignment horizontal="right"/>
    </xf>
    <xf numFmtId="0" fontId="175" fillId="60" borderId="0" applyNumberFormat="0" applyBorder="0" applyAlignment="0" applyProtection="0"/>
    <xf numFmtId="0" fontId="175" fillId="65" borderId="0" applyNumberFormat="0" applyBorder="0" applyAlignment="0" applyProtection="0"/>
    <xf numFmtId="0" fontId="175" fillId="60" borderId="0" applyNumberFormat="0" applyBorder="0" applyAlignment="0" applyProtection="0"/>
    <xf numFmtId="0" fontId="213" fillId="28" borderId="0" applyNumberFormat="0" applyBorder="0" applyAlignment="0" applyProtection="0"/>
    <xf numFmtId="0" fontId="175" fillId="60" borderId="0" applyNumberFormat="0" applyBorder="0" applyAlignment="0" applyProtection="0"/>
    <xf numFmtId="0" fontId="175" fillId="65" borderId="0" applyNumberFormat="0" applyBorder="0" applyAlignment="0" applyProtection="0"/>
    <xf numFmtId="0" fontId="175" fillId="60" borderId="0" applyNumberFormat="0" applyBorder="0" applyAlignment="0" applyProtection="0"/>
    <xf numFmtId="0" fontId="152" fillId="28" borderId="0" applyNumberFormat="0" applyBorder="0" applyAlignment="0" applyProtection="0"/>
    <xf numFmtId="0" fontId="175" fillId="65" borderId="0" applyNumberFormat="0" applyBorder="0" applyAlignment="0" applyProtection="0"/>
    <xf numFmtId="0" fontId="152" fillId="28" borderId="0" applyNumberFormat="0" applyBorder="0" applyAlignment="0" applyProtection="0"/>
    <xf numFmtId="0" fontId="210" fillId="94" borderId="0" applyNumberFormat="0" applyBorder="0" applyAlignment="0" applyProtection="0"/>
    <xf numFmtId="0" fontId="175" fillId="65" borderId="0" applyNumberFormat="0" applyBorder="0" applyAlignment="0" applyProtection="0"/>
    <xf numFmtId="0" fontId="152" fillId="28" borderId="0" applyNumberFormat="0" applyBorder="0" applyAlignment="0" applyProtection="0"/>
    <xf numFmtId="0" fontId="175" fillId="60" borderId="0" applyNumberFormat="0" applyBorder="0" applyAlignment="0" applyProtection="0"/>
    <xf numFmtId="0" fontId="213" fillId="28" borderId="0" applyNumberFormat="0" applyBorder="0" applyAlignment="0" applyProtection="0"/>
    <xf numFmtId="0" fontId="213" fillId="28" borderId="0" applyNumberFormat="0" applyBorder="0" applyAlignment="0" applyProtection="0"/>
    <xf numFmtId="0" fontId="152" fillId="28" borderId="0" applyNumberFormat="0" applyBorder="0" applyAlignment="0" applyProtection="0"/>
    <xf numFmtId="0" fontId="175" fillId="65" borderId="0" applyNumberFormat="0" applyBorder="0" applyAlignment="0" applyProtection="0"/>
    <xf numFmtId="0" fontId="213" fillId="28" borderId="0" applyNumberFormat="0" applyBorder="0" applyAlignment="0" applyProtection="0"/>
    <xf numFmtId="0" fontId="152" fillId="28" borderId="0" applyNumberFormat="0" applyBorder="0" applyAlignment="0" applyProtection="0"/>
    <xf numFmtId="40" fontId="12" fillId="0" borderId="0"/>
    <xf numFmtId="40" fontId="12" fillId="0" borderId="0"/>
    <xf numFmtId="0" fontId="162" fillId="0" borderId="166" applyNumberFormat="0" applyFill="0" applyAlignment="0" applyProtection="0"/>
    <xf numFmtId="196" fontId="163" fillId="0" borderId="166" applyNumberFormat="0" applyFill="0" applyAlignment="0" applyProtection="0">
      <alignment horizontal="center"/>
    </xf>
    <xf numFmtId="196" fontId="163" fillId="0" borderId="74" applyFill="0" applyAlignment="0" applyProtection="0">
      <alignment horizontal="center"/>
    </xf>
    <xf numFmtId="0" fontId="176" fillId="67" borderId="1" applyNumberFormat="0" applyAlignment="0" applyProtection="0"/>
    <xf numFmtId="0" fontId="176" fillId="95" borderId="1" applyNumberFormat="0" applyAlignment="0" applyProtection="0"/>
    <xf numFmtId="0" fontId="176" fillId="67" borderId="1" applyNumberFormat="0" applyAlignment="0" applyProtection="0"/>
    <xf numFmtId="0" fontId="214" fillId="31" borderId="192" applyNumberFormat="0" applyAlignment="0" applyProtection="0"/>
    <xf numFmtId="0" fontId="176" fillId="67" borderId="1" applyNumberFormat="0" applyAlignment="0" applyProtection="0"/>
    <xf numFmtId="0" fontId="176" fillId="95" borderId="1" applyNumberFormat="0" applyAlignment="0" applyProtection="0"/>
    <xf numFmtId="0" fontId="176" fillId="67" borderId="1" applyNumberFormat="0" applyAlignment="0" applyProtection="0"/>
    <xf numFmtId="0" fontId="205" fillId="95" borderId="1" applyNumberFormat="0" applyAlignment="0" applyProtection="0"/>
    <xf numFmtId="0" fontId="176" fillId="95" borderId="1" applyNumberFormat="0" applyAlignment="0" applyProtection="0"/>
    <xf numFmtId="0" fontId="155" fillId="31" borderId="192" applyNumberFormat="0" applyAlignment="0" applyProtection="0"/>
    <xf numFmtId="0" fontId="205" fillId="95" borderId="1" applyNumberFormat="0" applyAlignment="0" applyProtection="0"/>
    <xf numFmtId="0" fontId="155" fillId="31" borderId="192" applyNumberFormat="0" applyAlignment="0" applyProtection="0"/>
    <xf numFmtId="0" fontId="211" fillId="96" borderId="1" applyNumberFormat="0" applyAlignment="0" applyProtection="0"/>
    <xf numFmtId="0" fontId="205" fillId="95" borderId="1" applyNumberFormat="0" applyAlignment="0" applyProtection="0"/>
    <xf numFmtId="0" fontId="176" fillId="95" borderId="1" applyNumberFormat="0" applyAlignment="0" applyProtection="0"/>
    <xf numFmtId="0" fontId="155" fillId="31" borderId="192" applyNumberFormat="0" applyAlignment="0" applyProtection="0"/>
    <xf numFmtId="0" fontId="176" fillId="67" borderId="1" applyNumberFormat="0" applyAlignment="0" applyProtection="0"/>
    <xf numFmtId="0" fontId="214" fillId="31" borderId="192" applyNumberFormat="0" applyAlignment="0" applyProtection="0"/>
    <xf numFmtId="0" fontId="214" fillId="31" borderId="192" applyNumberFormat="0" applyAlignment="0" applyProtection="0"/>
    <xf numFmtId="0" fontId="155" fillId="31" borderId="192" applyNumberFormat="0" applyAlignment="0" applyProtection="0"/>
    <xf numFmtId="0" fontId="205" fillId="95" borderId="1" applyNumberFormat="0" applyAlignment="0" applyProtection="0"/>
    <xf numFmtId="0" fontId="214" fillId="31" borderId="192" applyNumberFormat="0" applyAlignment="0" applyProtection="0"/>
    <xf numFmtId="0" fontId="205" fillId="95" borderId="1" applyNumberFormat="0" applyAlignment="0" applyProtection="0"/>
    <xf numFmtId="0" fontId="155" fillId="31" borderId="192" applyNumberFormat="0" applyAlignment="0" applyProtection="0"/>
    <xf numFmtId="0" fontId="177" fillId="97" borderId="196" applyNumberFormat="0" applyAlignment="0" applyProtection="0"/>
    <xf numFmtId="0" fontId="177" fillId="97" borderId="196" applyNumberFormat="0" applyAlignment="0" applyProtection="0"/>
    <xf numFmtId="0" fontId="215" fillId="32" borderId="194" applyNumberFormat="0" applyAlignment="0" applyProtection="0"/>
    <xf numFmtId="0" fontId="177" fillId="97" borderId="196" applyNumberFormat="0" applyAlignment="0" applyProtection="0"/>
    <xf numFmtId="0" fontId="177" fillId="97" borderId="196" applyNumberFormat="0" applyAlignment="0" applyProtection="0"/>
    <xf numFmtId="0" fontId="157" fillId="32" borderId="194" applyNumberFormat="0" applyAlignment="0" applyProtection="0"/>
    <xf numFmtId="0" fontId="157" fillId="32" borderId="194" applyNumberFormat="0" applyAlignment="0" applyProtection="0"/>
    <xf numFmtId="0" fontId="177" fillId="84" borderId="196" applyNumberFormat="0" applyAlignment="0" applyProtection="0"/>
    <xf numFmtId="0" fontId="157" fillId="32" borderId="194" applyNumberFormat="0" applyAlignment="0" applyProtection="0"/>
    <xf numFmtId="0" fontId="177" fillId="97" borderId="196" applyNumberFormat="0" applyAlignment="0" applyProtection="0"/>
    <xf numFmtId="0" fontId="215" fillId="32" borderId="194" applyNumberFormat="0" applyAlignment="0" applyProtection="0"/>
    <xf numFmtId="0" fontId="215" fillId="32" borderId="194" applyNumberFormat="0" applyAlignment="0" applyProtection="0"/>
    <xf numFmtId="0" fontId="157" fillId="32" borderId="194" applyNumberFormat="0" applyAlignment="0" applyProtection="0"/>
    <xf numFmtId="0" fontId="177" fillId="97" borderId="196" applyNumberFormat="0" applyAlignment="0" applyProtection="0"/>
    <xf numFmtId="0" fontId="215" fillId="32" borderId="194" applyNumberFormat="0" applyAlignment="0" applyProtection="0"/>
    <xf numFmtId="0" fontId="157" fillId="32" borderId="194" applyNumberFormat="0" applyAlignment="0" applyProtection="0"/>
    <xf numFmtId="0" fontId="12" fillId="0" borderId="0" applyBorder="0" applyAlignment="0"/>
    <xf numFmtId="40" fontId="15" fillId="0" borderId="72">
      <alignment horizontal="right"/>
    </xf>
    <xf numFmtId="40" fontId="15" fillId="0" borderId="0">
      <alignment horizontal="left"/>
    </xf>
    <xf numFmtId="40" fontId="12" fillId="0" borderId="0"/>
    <xf numFmtId="40" fontId="15" fillId="0" borderId="0">
      <alignment horizontal="left"/>
    </xf>
    <xf numFmtId="0" fontId="15" fillId="0" borderId="0">
      <alignment horizontal="right"/>
      <protection locked="0"/>
    </xf>
    <xf numFmtId="199" fontId="15" fillId="0" borderId="72">
      <alignment horizontal="right"/>
    </xf>
    <xf numFmtId="40" fontId="15" fillId="0" borderId="0">
      <alignment horizontal="right"/>
    </xf>
    <xf numFmtId="0" fontId="164" fillId="0" borderId="0" applyProtection="0"/>
    <xf numFmtId="196" fontId="163" fillId="0" borderId="0" applyFill="0" applyBorder="0" applyProtection="0">
      <alignment horizontal="center"/>
    </xf>
    <xf numFmtId="0" fontId="190" fillId="93" borderId="0">
      <alignment horizontal="center" vertical="center"/>
    </xf>
    <xf numFmtId="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90" fillId="93" borderId="0">
      <alignment horizontal="center" vertical="center"/>
    </xf>
    <xf numFmtId="40" fontId="12" fillId="0" borderId="0"/>
    <xf numFmtId="40" fontId="12" fillId="0" borderId="0"/>
    <xf numFmtId="40" fontId="12" fillId="0" borderId="0"/>
    <xf numFmtId="40" fontId="12" fillId="0" borderId="0"/>
    <xf numFmtId="40" fontId="12" fillId="0" borderId="0">
      <protection locked="0"/>
    </xf>
    <xf numFmtId="40" fontId="12" fillId="0" borderId="0"/>
    <xf numFmtId="40" fontId="12" fillId="0" borderId="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9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9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47"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98"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0" fontId="2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20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 fontId="165" fillId="0" borderId="0" applyProtection="0"/>
    <xf numFmtId="43" fontId="185" fillId="0" borderId="0" applyFont="0" applyFill="0" applyBorder="0" applyAlignment="0" applyProtection="0"/>
    <xf numFmtId="43" fontId="20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 fontId="165" fillId="0" borderId="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98" fillId="0" borderId="0" applyFont="0" applyFill="0" applyBorder="0" applyAlignment="0" applyProtection="0"/>
    <xf numFmtId="43" fontId="200" fillId="0" borderId="0" applyFont="0" applyFill="0" applyBorder="0" applyAlignment="0" applyProtection="0"/>
    <xf numFmtId="43" fontId="198" fillId="0" borderId="0" applyFont="0" applyFill="0" applyBorder="0" applyAlignment="0" applyProtection="0"/>
    <xf numFmtId="43" fontId="12" fillId="0" borderId="0" applyFont="0" applyFill="0" applyBorder="0" applyAlignment="0" applyProtection="0"/>
    <xf numFmtId="43" fontId="198" fillId="0" borderId="0" applyFont="0" applyFill="0" applyBorder="0" applyAlignment="0" applyProtection="0"/>
    <xf numFmtId="43" fontId="208" fillId="0" borderId="0" applyFill="0" applyBorder="0" applyAlignment="0" applyProtection="0"/>
    <xf numFmtId="4" fontId="12" fillId="0" borderId="0" applyProtection="0"/>
    <xf numFmtId="4" fontId="12" fillId="0" borderId="0" applyProtection="0"/>
    <xf numFmtId="43" fontId="12" fillId="0" borderId="0" applyFont="0" applyFill="0" applyBorder="0" applyAlignment="0" applyProtection="0"/>
    <xf numFmtId="43" fontId="12" fillId="0" borderId="0" applyFont="0" applyFill="0" applyBorder="0" applyAlignment="0" applyProtection="0"/>
    <xf numFmtId="4" fontId="12" fillId="0" borderId="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8"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98" fillId="0" borderId="0" applyFont="0" applyFill="0" applyBorder="0" applyAlignment="0" applyProtection="0"/>
    <xf numFmtId="43" fontId="200" fillId="0" borderId="0" applyFont="0" applyFill="0" applyBorder="0" applyAlignment="0" applyProtection="0"/>
    <xf numFmtId="43" fontId="198"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8"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3" fillId="0" borderId="0" applyFont="0" applyFill="0" applyBorder="0" applyAlignment="0" applyProtection="0"/>
    <xf numFmtId="43" fontId="185"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65"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65"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165"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65"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68"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47"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7" fontId="165" fillId="0" borderId="0" applyProtection="0"/>
    <xf numFmtId="44" fontId="185"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98" fillId="0" borderId="0" applyFont="0" applyFill="0" applyBorder="0" applyAlignment="0" applyProtection="0"/>
    <xf numFmtId="44" fontId="200" fillId="0" borderId="0" applyFont="0" applyFill="0" applyBorder="0" applyAlignment="0" applyProtection="0"/>
    <xf numFmtId="44" fontId="198" fillId="0" borderId="0" applyFont="0" applyFill="0" applyBorder="0" applyAlignment="0" applyProtection="0"/>
    <xf numFmtId="44" fontId="165" fillId="0" borderId="0" applyFont="0" applyFill="0" applyBorder="0" applyAlignment="0" applyProtection="0"/>
    <xf numFmtId="44" fontId="198" fillId="0" borderId="0" applyFont="0" applyFill="0" applyBorder="0" applyAlignment="0" applyProtection="0"/>
    <xf numFmtId="44" fontId="173" fillId="0" borderId="0" applyFont="0" applyFill="0" applyBorder="0" applyAlignment="0" applyProtection="0"/>
    <xf numFmtId="44" fontId="165" fillId="0" borderId="0" applyFont="0" applyFill="0" applyBorder="0" applyAlignment="0" applyProtection="0"/>
    <xf numFmtId="44" fontId="12" fillId="0" borderId="0" applyFont="0" applyFill="0" applyBorder="0" applyAlignment="0" applyProtection="0"/>
    <xf numFmtId="44" fontId="165"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2"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98" fillId="0" borderId="0" applyFont="0" applyFill="0" applyBorder="0" applyAlignment="0" applyProtection="0"/>
    <xf numFmtId="44" fontId="200" fillId="0" borderId="0" applyFont="0" applyFill="0" applyBorder="0" applyAlignment="0" applyProtection="0"/>
    <xf numFmtId="44" fontId="198" fillId="0" borderId="0" applyFont="0" applyFill="0" applyBorder="0" applyAlignment="0" applyProtection="0"/>
    <xf numFmtId="44" fontId="47"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73" fillId="0" borderId="0" applyFont="0" applyFill="0" applyBorder="0" applyAlignment="0" applyProtection="0"/>
    <xf numFmtId="44" fontId="12"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7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3"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185"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200" fontId="203"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200" fontId="203" fillId="0" borderId="0" applyFont="0" applyFill="0" applyBorder="0" applyAlignment="0" applyProtection="0"/>
    <xf numFmtId="200" fontId="203"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165" fillId="0" borderId="0" applyProtection="0"/>
    <xf numFmtId="0" fontId="165" fillId="0" borderId="0" applyProtection="0"/>
    <xf numFmtId="0" fontId="165" fillId="0" borderId="0" applyProtection="0"/>
    <xf numFmtId="0" fontId="165" fillId="0" borderId="0" applyProtection="0"/>
    <xf numFmtId="0" fontId="165" fillId="0" borderId="0" applyProtection="0"/>
    <xf numFmtId="0" fontId="12" fillId="0" borderId="0" applyFont="0" applyFill="0" applyBorder="0" applyAlignment="0" applyProtection="0"/>
    <xf numFmtId="0" fontId="165" fillId="0" borderId="0" applyProtection="0"/>
    <xf numFmtId="0" fontId="165" fillId="0" borderId="0" applyProtection="0"/>
    <xf numFmtId="0" fontId="165" fillId="0" borderId="0" applyProtection="0"/>
    <xf numFmtId="0" fontId="165" fillId="0" borderId="0" applyProtection="0"/>
    <xf numFmtId="0" fontId="165" fillId="0" borderId="0" applyProtection="0"/>
    <xf numFmtId="0" fontId="12" fillId="0" borderId="0" applyFont="0" applyFill="0" applyBorder="0" applyAlignment="0" applyProtection="0"/>
    <xf numFmtId="0" fontId="165" fillId="0" borderId="0" applyProtection="0"/>
    <xf numFmtId="0" fontId="203" fillId="0" borderId="0" applyFont="0" applyFill="0" applyBorder="0" applyAlignment="0" applyProtection="0"/>
    <xf numFmtId="0" fontId="165" fillId="0" borderId="0" applyProtection="0"/>
    <xf numFmtId="0" fontId="12" fillId="0" borderId="0" applyFont="0" applyFill="0" applyBorder="0" applyAlignment="0" applyProtection="0"/>
    <xf numFmtId="0" fontId="12" fillId="0" borderId="0" applyFont="0" applyFill="0" applyBorder="0" applyAlignment="0" applyProtection="0"/>
    <xf numFmtId="0" fontId="165" fillId="0" borderId="0" applyProtection="0"/>
    <xf numFmtId="0" fontId="12" fillId="0" borderId="0" applyFont="0" applyFill="0" applyBorder="0" applyAlignment="0" applyProtection="0"/>
    <xf numFmtId="0" fontId="203" fillId="0" borderId="0" applyFont="0" applyFill="0" applyBorder="0" applyAlignment="0" applyProtection="0"/>
    <xf numFmtId="0" fontId="12" fillId="0" borderId="0" applyFont="0" applyFill="0" applyBorder="0" applyAlignment="0" applyProtection="0"/>
    <xf numFmtId="0" fontId="165" fillId="0" borderId="0" applyProtection="0"/>
    <xf numFmtId="0" fontId="165" fillId="0" borderId="0" applyProtection="0"/>
    <xf numFmtId="0" fontId="165" fillId="0" borderId="0" applyProtection="0"/>
    <xf numFmtId="0" fontId="12" fillId="0" borderId="0" applyFont="0" applyFill="0" applyBorder="0" applyAlignment="0" applyProtection="0"/>
    <xf numFmtId="0" fontId="165" fillId="0" borderId="0" applyProtection="0"/>
    <xf numFmtId="0" fontId="203" fillId="0" borderId="0" applyFont="0" applyFill="0" applyBorder="0" applyAlignment="0" applyProtection="0"/>
    <xf numFmtId="0" fontId="165" fillId="0" borderId="0" applyProtection="0"/>
    <xf numFmtId="197" fontId="162" fillId="0" borderId="0" applyFont="0" applyFill="0" applyBorder="0" applyAlignment="0" applyProtection="0"/>
    <xf numFmtId="196" fontId="163" fillId="0" borderId="195" applyNumberFormat="0" applyFill="0" applyAlignment="0" applyProtection="0"/>
    <xf numFmtId="0" fontId="162" fillId="0" borderId="195" applyNumberFormat="0" applyFill="0" applyAlignment="0" applyProtection="0"/>
    <xf numFmtId="0" fontId="189" fillId="98" borderId="0" applyNumberFormat="0" applyBorder="0" applyAlignment="0" applyProtection="0"/>
    <xf numFmtId="0" fontId="189" fillId="99" borderId="0" applyNumberFormat="0" applyBorder="0" applyAlignment="0" applyProtection="0"/>
    <xf numFmtId="0" fontId="189" fillId="100" borderId="0" applyNumberFormat="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216"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59" fillId="0" borderId="0" applyNumberFormat="0" applyFill="0" applyBorder="0" applyAlignment="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66"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7"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8"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69"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0" fillId="0" borderId="0" applyProtection="0"/>
    <xf numFmtId="0" fontId="171" fillId="0" borderId="0" applyProtection="0"/>
    <xf numFmtId="0" fontId="171" fillId="0" borderId="0" applyProtection="0"/>
    <xf numFmtId="0" fontId="171" fillId="0" borderId="0" applyProtection="0"/>
    <xf numFmtId="0" fontId="171" fillId="0" borderId="0" applyProtection="0"/>
    <xf numFmtId="0" fontId="171" fillId="0" borderId="0" applyProtection="0"/>
    <xf numFmtId="0" fontId="171" fillId="0" borderId="0" applyProtection="0"/>
    <xf numFmtId="0" fontId="171" fillId="0" borderId="0" applyProtection="0"/>
    <xf numFmtId="0" fontId="171" fillId="0" borderId="0" applyProtection="0"/>
    <xf numFmtId="0" fontId="171" fillId="0" borderId="0" applyProtection="0"/>
    <xf numFmtId="2" fontId="165" fillId="0" borderId="0" applyProtection="0"/>
    <xf numFmtId="2" fontId="165" fillId="0" borderId="0" applyProtection="0"/>
    <xf numFmtId="2" fontId="165" fillId="0" borderId="0" applyProtection="0"/>
    <xf numFmtId="2" fontId="165" fillId="0" borderId="0" applyProtection="0"/>
    <xf numFmtId="2" fontId="165" fillId="0" borderId="0" applyProtection="0"/>
    <xf numFmtId="2" fontId="12" fillId="0" borderId="0" applyFont="0" applyFill="0" applyBorder="0" applyAlignment="0" applyProtection="0"/>
    <xf numFmtId="2" fontId="165" fillId="0" borderId="0" applyProtection="0"/>
    <xf numFmtId="2" fontId="165" fillId="0" borderId="0" applyProtection="0"/>
    <xf numFmtId="2" fontId="165" fillId="0" borderId="0" applyProtection="0"/>
    <xf numFmtId="2" fontId="165" fillId="0" borderId="0" applyProtection="0"/>
    <xf numFmtId="2" fontId="165" fillId="0" borderId="0" applyProtection="0"/>
    <xf numFmtId="2" fontId="12" fillId="0" borderId="0" applyFont="0" applyFill="0" applyBorder="0" applyAlignment="0" applyProtection="0"/>
    <xf numFmtId="2" fontId="165" fillId="0" borderId="0" applyProtection="0"/>
    <xf numFmtId="2" fontId="203" fillId="0" borderId="0" applyFont="0" applyFill="0" applyBorder="0" applyAlignment="0" applyProtection="0"/>
    <xf numFmtId="2" fontId="165" fillId="0" borderId="0" applyProtection="0"/>
    <xf numFmtId="2" fontId="12" fillId="0" borderId="0" applyFont="0" applyFill="0" applyBorder="0" applyAlignment="0" applyProtection="0"/>
    <xf numFmtId="2" fontId="12" fillId="0" borderId="0" applyFont="0" applyFill="0" applyBorder="0" applyAlignment="0" applyProtection="0"/>
    <xf numFmtId="2" fontId="165" fillId="0" borderId="0" applyProtection="0"/>
    <xf numFmtId="2" fontId="12" fillId="0" borderId="0" applyFont="0" applyFill="0" applyBorder="0" applyAlignment="0" applyProtection="0"/>
    <xf numFmtId="2" fontId="203" fillId="0" borderId="0" applyFont="0" applyFill="0" applyBorder="0" applyAlignment="0" applyProtection="0"/>
    <xf numFmtId="2" fontId="12" fillId="0" borderId="0" applyFont="0" applyFill="0" applyBorder="0" applyAlignment="0" applyProtection="0"/>
    <xf numFmtId="2" fontId="165" fillId="0" borderId="0" applyProtection="0"/>
    <xf numFmtId="2" fontId="165" fillId="0" borderId="0" applyProtection="0"/>
    <xf numFmtId="2" fontId="165" fillId="0" borderId="0" applyProtection="0"/>
    <xf numFmtId="2" fontId="12" fillId="0" borderId="0" applyFont="0" applyFill="0" applyBorder="0" applyAlignment="0" applyProtection="0"/>
    <xf numFmtId="2" fontId="165" fillId="0" borderId="0" applyProtection="0"/>
    <xf numFmtId="2" fontId="203" fillId="0" borderId="0" applyFont="0" applyFill="0" applyBorder="0" applyAlignment="0" applyProtection="0"/>
    <xf numFmtId="2" fontId="165" fillId="0" borderId="0" applyProtection="0"/>
    <xf numFmtId="0" fontId="15" fillId="104" borderId="0">
      <alignment horizontal="center" vertical="center"/>
    </xf>
    <xf numFmtId="40" fontId="12" fillId="104" borderId="0">
      <alignment horizontal="left" vertical="center"/>
    </xf>
    <xf numFmtId="40" fontId="15" fillId="104" borderId="0">
      <alignment horizontal="center" vertical="center"/>
    </xf>
    <xf numFmtId="40" fontId="15" fillId="104" borderId="0">
      <alignment horizontal="center" vertical="center"/>
    </xf>
    <xf numFmtId="0" fontId="15" fillId="104" borderId="0">
      <alignment horizontal="left" vertical="center"/>
    </xf>
    <xf numFmtId="0" fontId="15" fillId="101" borderId="0">
      <alignment horizontal="left"/>
    </xf>
    <xf numFmtId="40" fontId="12" fillId="0" borderId="0"/>
    <xf numFmtId="0" fontId="15" fillId="101" borderId="0">
      <alignment horizontal="left"/>
    </xf>
    <xf numFmtId="0" fontId="179" fillId="63" borderId="0" applyNumberFormat="0" applyBorder="0" applyAlignment="0" applyProtection="0"/>
    <xf numFmtId="0" fontId="179" fillId="63" borderId="0" applyNumberFormat="0" applyBorder="0" applyAlignment="0" applyProtection="0"/>
    <xf numFmtId="0" fontId="217" fillId="27" borderId="0" applyNumberFormat="0" applyBorder="0" applyAlignment="0" applyProtection="0"/>
    <xf numFmtId="0" fontId="179" fillId="63" borderId="0" applyNumberFormat="0" applyBorder="0" applyAlignment="0" applyProtection="0"/>
    <xf numFmtId="0" fontId="179" fillId="63" borderId="0" applyNumberFormat="0" applyBorder="0" applyAlignment="0" applyProtection="0"/>
    <xf numFmtId="0" fontId="179" fillId="66" borderId="0" applyNumberFormat="0" applyBorder="0" applyAlignment="0" applyProtection="0"/>
    <xf numFmtId="0" fontId="151" fillId="27" borderId="0" applyNumberFormat="0" applyBorder="0" applyAlignment="0" applyProtection="0"/>
    <xf numFmtId="0" fontId="179" fillId="66" borderId="0" applyNumberFormat="0" applyBorder="0" applyAlignment="0" applyProtection="0"/>
    <xf numFmtId="0" fontId="151" fillId="27" borderId="0" applyNumberFormat="0" applyBorder="0" applyAlignment="0" applyProtection="0"/>
    <xf numFmtId="0" fontId="179" fillId="87" borderId="0" applyNumberFormat="0" applyBorder="0" applyAlignment="0" applyProtection="0"/>
    <xf numFmtId="0" fontId="179" fillId="66" borderId="0" applyNumberFormat="0" applyBorder="0" applyAlignment="0" applyProtection="0"/>
    <xf numFmtId="0" fontId="151" fillId="27" borderId="0" applyNumberFormat="0" applyBorder="0" applyAlignment="0" applyProtection="0"/>
    <xf numFmtId="0" fontId="179" fillId="63" borderId="0" applyNumberFormat="0" applyBorder="0" applyAlignment="0" applyProtection="0"/>
    <xf numFmtId="0" fontId="217" fillId="27" borderId="0" applyNumberFormat="0" applyBorder="0" applyAlignment="0" applyProtection="0"/>
    <xf numFmtId="0" fontId="217" fillId="27" borderId="0" applyNumberFormat="0" applyBorder="0" applyAlignment="0" applyProtection="0"/>
    <xf numFmtId="0" fontId="151" fillId="27" borderId="0" applyNumberFormat="0" applyBorder="0" applyAlignment="0" applyProtection="0"/>
    <xf numFmtId="0" fontId="179" fillId="66" borderId="0" applyNumberFormat="0" applyBorder="0" applyAlignment="0" applyProtection="0"/>
    <xf numFmtId="0" fontId="217" fillId="27" borderId="0" applyNumberFormat="0" applyBorder="0" applyAlignment="0" applyProtection="0"/>
    <xf numFmtId="0" fontId="179" fillId="66" borderId="0" applyNumberFormat="0" applyBorder="0" applyAlignment="0" applyProtection="0"/>
    <xf numFmtId="0" fontId="151" fillId="27" borderId="0" applyNumberFormat="0" applyBorder="0" applyAlignment="0" applyProtection="0"/>
    <xf numFmtId="40" fontId="15" fillId="0" borderId="0">
      <alignment horizontal="right"/>
    </xf>
    <xf numFmtId="40" fontId="190" fillId="93" borderId="0"/>
    <xf numFmtId="40" fontId="190" fillId="93" borderId="0"/>
    <xf numFmtId="40" fontId="190" fillId="93" borderId="0"/>
    <xf numFmtId="40" fontId="190" fillId="93" borderId="0"/>
    <xf numFmtId="40" fontId="12" fillId="0" borderId="0"/>
    <xf numFmtId="0" fontId="172" fillId="0" borderId="0" applyNumberFormat="0" applyFill="0" applyBorder="0" applyAlignment="0" applyProtection="0"/>
    <xf numFmtId="0" fontId="186" fillId="0" borderId="197" applyNumberFormat="0" applyFill="0" applyAlignment="0" applyProtection="0"/>
    <xf numFmtId="0" fontId="172" fillId="0" borderId="0" applyNumberFormat="0" applyFill="0" applyBorder="0" applyAlignment="0" applyProtection="0"/>
    <xf numFmtId="0" fontId="218" fillId="0" borderId="189" applyNumberFormat="0" applyFill="0" applyAlignment="0" applyProtection="0"/>
    <xf numFmtId="0" fontId="218" fillId="0" borderId="18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86" fillId="0" borderId="197"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96" fillId="0" borderId="198" applyNumberFormat="0" applyFill="0" applyAlignment="0" applyProtection="0"/>
    <xf numFmtId="0" fontId="172" fillId="0" borderId="0" applyNumberFormat="0" applyFill="0" applyBorder="0" applyAlignment="0" applyProtection="0"/>
    <xf numFmtId="0" fontId="218" fillId="0" borderId="189" applyNumberFormat="0" applyFill="0" applyAlignment="0" applyProtection="0"/>
    <xf numFmtId="0" fontId="186" fillId="0" borderId="197" applyNumberFormat="0" applyFill="0" applyAlignment="0" applyProtection="0"/>
    <xf numFmtId="0" fontId="148" fillId="0" borderId="189" applyNumberFormat="0" applyFill="0" applyAlignment="0" applyProtection="0"/>
    <xf numFmtId="0" fontId="172" fillId="0" borderId="0" applyNumberFormat="0" applyFill="0" applyBorder="0" applyAlignment="0" applyProtection="0"/>
    <xf numFmtId="0" fontId="186" fillId="0" borderId="197" applyNumberFormat="0" applyFill="0" applyAlignment="0" applyProtection="0"/>
    <xf numFmtId="0" fontId="196" fillId="0" borderId="198" applyNumberFormat="0" applyFill="0" applyAlignment="0" applyProtection="0"/>
    <xf numFmtId="0" fontId="196" fillId="0" borderId="198" applyNumberFormat="0" applyFill="0" applyAlignment="0" applyProtection="0"/>
    <xf numFmtId="0" fontId="186" fillId="0" borderId="19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48" fillId="0" borderId="189" applyNumberFormat="0" applyFill="0" applyAlignment="0" applyProtection="0"/>
    <xf numFmtId="0" fontId="148" fillId="0" borderId="189" applyNumberFormat="0" applyFill="0" applyAlignment="0" applyProtection="0"/>
    <xf numFmtId="0" fontId="172" fillId="0" borderId="0" applyNumberFormat="0" applyFill="0" applyBorder="0" applyAlignment="0" applyProtection="0"/>
    <xf numFmtId="0" fontId="148" fillId="0" borderId="189" applyNumberFormat="0" applyFill="0" applyAlignment="0" applyProtection="0"/>
    <xf numFmtId="0" fontId="196" fillId="0" borderId="198" applyNumberFormat="0" applyFill="0" applyAlignment="0" applyProtection="0"/>
    <xf numFmtId="0" fontId="196" fillId="0" borderId="198"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48" fillId="0" borderId="189" applyNumberFormat="0" applyFill="0" applyAlignment="0" applyProtection="0"/>
    <xf numFmtId="0" fontId="218" fillId="0" borderId="18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48" fillId="0" borderId="189" applyNumberFormat="0" applyFill="0" applyAlignment="0" applyProtection="0"/>
    <xf numFmtId="0" fontId="218" fillId="0" borderId="189" applyNumberFormat="0" applyFill="0" applyAlignment="0" applyProtection="0"/>
    <xf numFmtId="0" fontId="218" fillId="0" borderId="18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218" fillId="0" borderId="189" applyNumberFormat="0" applyFill="0" applyAlignment="0" applyProtection="0"/>
    <xf numFmtId="0" fontId="196" fillId="0" borderId="198" applyNumberFormat="0" applyFill="0" applyAlignment="0" applyProtection="0"/>
    <xf numFmtId="0" fontId="172" fillId="0" borderId="0" applyNumberFormat="0" applyFill="0" applyBorder="0" applyAlignment="0" applyProtection="0"/>
    <xf numFmtId="0" fontId="148" fillId="0" borderId="189" applyNumberFormat="0" applyFill="0" applyAlignment="0" applyProtection="0"/>
    <xf numFmtId="0" fontId="172" fillId="0" borderId="0" applyNumberFormat="0" applyFill="0" applyBorder="0" applyAlignment="0" applyProtection="0"/>
    <xf numFmtId="0" fontId="138" fillId="0" borderId="0" applyNumberFormat="0" applyFill="0" applyBorder="0" applyAlignment="0" applyProtection="0"/>
    <xf numFmtId="0" fontId="187" fillId="0" borderId="200" applyNumberFormat="0" applyFill="0" applyAlignment="0" applyProtection="0"/>
    <xf numFmtId="0" fontId="138" fillId="0" borderId="0" applyNumberFormat="0" applyFill="0" applyBorder="0" applyAlignment="0" applyProtection="0"/>
    <xf numFmtId="0" fontId="219" fillId="0" borderId="190" applyNumberFormat="0" applyFill="0" applyAlignment="0" applyProtection="0"/>
    <xf numFmtId="0" fontId="219" fillId="0" borderId="19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87" fillId="0" borderId="20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97" fillId="0" borderId="200" applyNumberFormat="0" applyFill="0" applyAlignment="0" applyProtection="0"/>
    <xf numFmtId="0" fontId="138" fillId="0" borderId="0" applyNumberFormat="0" applyFill="0" applyBorder="0" applyAlignment="0" applyProtection="0"/>
    <xf numFmtId="0" fontId="219" fillId="0" borderId="190" applyNumberFormat="0" applyFill="0" applyAlignment="0" applyProtection="0"/>
    <xf numFmtId="0" fontId="187" fillId="0" borderId="200" applyNumberFormat="0" applyFill="0" applyAlignment="0" applyProtection="0"/>
    <xf numFmtId="0" fontId="149" fillId="0" borderId="190" applyNumberFormat="0" applyFill="0" applyAlignment="0" applyProtection="0"/>
    <xf numFmtId="0" fontId="138" fillId="0" borderId="0" applyNumberFormat="0" applyFill="0" applyBorder="0" applyAlignment="0" applyProtection="0"/>
    <xf numFmtId="0" fontId="187" fillId="0" borderId="200" applyNumberFormat="0" applyFill="0" applyAlignment="0" applyProtection="0"/>
    <xf numFmtId="0" fontId="197" fillId="0" borderId="200" applyNumberFormat="0" applyFill="0" applyAlignment="0" applyProtection="0"/>
    <xf numFmtId="0" fontId="197" fillId="0" borderId="200" applyNumberFormat="0" applyFill="0" applyAlignment="0" applyProtection="0"/>
    <xf numFmtId="0" fontId="187" fillId="0" borderId="20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49" fillId="0" borderId="190" applyNumberFormat="0" applyFill="0" applyAlignment="0" applyProtection="0"/>
    <xf numFmtId="0" fontId="149" fillId="0" borderId="190" applyNumberFormat="0" applyFill="0" applyAlignment="0" applyProtection="0"/>
    <xf numFmtId="0" fontId="138" fillId="0" borderId="0" applyNumberFormat="0" applyFill="0" applyBorder="0" applyAlignment="0" applyProtection="0"/>
    <xf numFmtId="0" fontId="149" fillId="0" borderId="190" applyNumberFormat="0" applyFill="0" applyAlignment="0" applyProtection="0"/>
    <xf numFmtId="0" fontId="197" fillId="0" borderId="200" applyNumberFormat="0" applyFill="0" applyAlignment="0" applyProtection="0"/>
    <xf numFmtId="0" fontId="197" fillId="0" borderId="20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49" fillId="0" borderId="190" applyNumberFormat="0" applyFill="0" applyAlignment="0" applyProtection="0"/>
    <xf numFmtId="0" fontId="219" fillId="0" borderId="19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49" fillId="0" borderId="190" applyNumberFormat="0" applyFill="0" applyAlignment="0" applyProtection="0"/>
    <xf numFmtId="0" fontId="219" fillId="0" borderId="190" applyNumberFormat="0" applyFill="0" applyAlignment="0" applyProtection="0"/>
    <xf numFmtId="0" fontId="219" fillId="0" borderId="190" applyNumberFormat="0" applyFill="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219" fillId="0" borderId="190" applyNumberFormat="0" applyFill="0" applyAlignment="0" applyProtection="0"/>
    <xf numFmtId="0" fontId="197" fillId="0" borderId="200" applyNumberFormat="0" applyFill="0" applyAlignment="0" applyProtection="0"/>
    <xf numFmtId="0" fontId="138" fillId="0" borderId="0" applyNumberFormat="0" applyFill="0" applyBorder="0" applyAlignment="0" applyProtection="0"/>
    <xf numFmtId="0" fontId="149" fillId="0" borderId="190" applyNumberFormat="0" applyFill="0" applyAlignment="0" applyProtection="0"/>
    <xf numFmtId="0" fontId="138" fillId="0" borderId="0" applyNumberFormat="0" applyFill="0" applyBorder="0" applyAlignment="0" applyProtection="0"/>
    <xf numFmtId="0" fontId="180" fillId="0" borderId="201" applyNumberFormat="0" applyFill="0" applyAlignment="0" applyProtection="0"/>
    <xf numFmtId="0" fontId="188" fillId="0" borderId="202" applyNumberFormat="0" applyFill="0" applyAlignment="0" applyProtection="0"/>
    <xf numFmtId="0" fontId="180" fillId="0" borderId="201" applyNumberFormat="0" applyFill="0" applyAlignment="0" applyProtection="0"/>
    <xf numFmtId="0" fontId="220" fillId="0" borderId="191" applyNumberFormat="0" applyFill="0" applyAlignment="0" applyProtection="0"/>
    <xf numFmtId="0" fontId="180" fillId="0" borderId="201" applyNumberFormat="0" applyFill="0" applyAlignment="0" applyProtection="0"/>
    <xf numFmtId="0" fontId="188" fillId="0" borderId="202" applyNumberFormat="0" applyFill="0" applyAlignment="0" applyProtection="0"/>
    <xf numFmtId="0" fontId="180" fillId="0" borderId="201" applyNumberFormat="0" applyFill="0" applyAlignment="0" applyProtection="0"/>
    <xf numFmtId="0" fontId="188" fillId="0" borderId="203" applyNumberFormat="0" applyFill="0" applyAlignment="0" applyProtection="0"/>
    <xf numFmtId="0" fontId="150" fillId="0" borderId="191" applyNumberFormat="0" applyFill="0" applyAlignment="0" applyProtection="0"/>
    <xf numFmtId="0" fontId="188" fillId="0" borderId="203" applyNumberFormat="0" applyFill="0" applyAlignment="0" applyProtection="0"/>
    <xf numFmtId="0" fontId="150" fillId="0" borderId="191" applyNumberFormat="0" applyFill="0" applyAlignment="0" applyProtection="0"/>
    <xf numFmtId="0" fontId="188" fillId="0" borderId="204" applyNumberFormat="0" applyFill="0" applyAlignment="0" applyProtection="0"/>
    <xf numFmtId="0" fontId="188" fillId="0" borderId="203" applyNumberFormat="0" applyFill="0" applyAlignment="0" applyProtection="0"/>
    <xf numFmtId="0" fontId="188" fillId="0" borderId="202" applyNumberFormat="0" applyFill="0" applyAlignment="0" applyProtection="0"/>
    <xf numFmtId="0" fontId="150" fillId="0" borderId="191" applyNumberFormat="0" applyFill="0" applyAlignment="0" applyProtection="0"/>
    <xf numFmtId="0" fontId="180" fillId="0" borderId="201" applyNumberFormat="0" applyFill="0" applyAlignment="0" applyProtection="0"/>
    <xf numFmtId="0" fontId="220" fillId="0" borderId="191" applyNumberFormat="0" applyFill="0" applyAlignment="0" applyProtection="0"/>
    <xf numFmtId="0" fontId="220" fillId="0" borderId="191" applyNumberFormat="0" applyFill="0" applyAlignment="0" applyProtection="0"/>
    <xf numFmtId="0" fontId="150" fillId="0" borderId="191" applyNumberFormat="0" applyFill="0" applyAlignment="0" applyProtection="0"/>
    <xf numFmtId="0" fontId="188" fillId="0" borderId="203" applyNumberFormat="0" applyFill="0" applyAlignment="0" applyProtection="0"/>
    <xf numFmtId="0" fontId="220" fillId="0" borderId="191" applyNumberFormat="0" applyFill="0" applyAlignment="0" applyProtection="0"/>
    <xf numFmtId="0" fontId="188" fillId="0" borderId="203" applyNumberFormat="0" applyFill="0" applyAlignment="0" applyProtection="0"/>
    <xf numFmtId="0" fontId="150" fillId="0" borderId="191" applyNumberFormat="0" applyFill="0" applyAlignment="0" applyProtection="0"/>
    <xf numFmtId="0" fontId="180" fillId="0" borderId="0" applyNumberFormat="0" applyFill="0" applyBorder="0" applyAlignment="0" applyProtection="0"/>
    <xf numFmtId="0" fontId="188" fillId="0" borderId="0" applyNumberFormat="0" applyFill="0" applyBorder="0" applyAlignment="0" applyProtection="0"/>
    <xf numFmtId="0" fontId="180" fillId="0" borderId="0" applyNumberFormat="0" applyFill="0" applyBorder="0" applyAlignment="0" applyProtection="0"/>
    <xf numFmtId="0" fontId="220" fillId="0" borderId="0" applyNumberFormat="0" applyFill="0" applyBorder="0" applyAlignment="0" applyProtection="0"/>
    <xf numFmtId="0" fontId="180" fillId="0" borderId="0" applyNumberFormat="0" applyFill="0" applyBorder="0" applyAlignment="0" applyProtection="0"/>
    <xf numFmtId="0" fontId="188" fillId="0" borderId="0" applyNumberFormat="0" applyFill="0" applyBorder="0" applyAlignment="0" applyProtection="0"/>
    <xf numFmtId="0" fontId="180" fillId="0" borderId="0" applyNumberFormat="0" applyFill="0" applyBorder="0" applyAlignment="0" applyProtection="0"/>
    <xf numFmtId="0" fontId="150" fillId="0" borderId="0" applyNumberFormat="0" applyFill="0" applyBorder="0" applyAlignment="0" applyProtection="0"/>
    <xf numFmtId="0" fontId="188"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8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applyAlignment="0" applyProtection="0"/>
    <xf numFmtId="0" fontId="188"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applyAlignment="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72"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138" fillId="0" borderId="0" applyProtection="0"/>
    <xf numFmtId="0" fontId="221" fillId="0" borderId="0" applyNumberFormat="0" applyFill="0" applyBorder="0" applyAlignment="0" applyProtection="0"/>
    <xf numFmtId="0" fontId="1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3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54" fillId="0" borderId="0" applyNumberFormat="0" applyFill="0" applyBorder="0" applyAlignment="0" applyProtection="0"/>
    <xf numFmtId="0" fontId="3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8" fontId="162" fillId="0" borderId="0" applyFont="0" applyFill="0" applyBorder="0" applyAlignment="0" applyProtection="0"/>
    <xf numFmtId="0" fontId="181" fillId="61" borderId="1" applyNumberFormat="0" applyAlignment="0" applyProtection="0"/>
    <xf numFmtId="0" fontId="181" fillId="61" borderId="1" applyNumberFormat="0" applyAlignment="0" applyProtection="0"/>
    <xf numFmtId="0" fontId="222" fillId="30" borderId="192" applyNumberFormat="0" applyAlignment="0" applyProtection="0"/>
    <xf numFmtId="0" fontId="181" fillId="61" borderId="1" applyNumberFormat="0" applyAlignment="0" applyProtection="0"/>
    <xf numFmtId="0" fontId="181" fillId="61" borderId="1" applyNumberFormat="0" applyAlignment="0" applyProtection="0"/>
    <xf numFmtId="0" fontId="181" fillId="69" borderId="1" applyNumberFormat="0" applyAlignment="0" applyProtection="0"/>
    <xf numFmtId="0" fontId="154" fillId="30" borderId="192" applyNumberFormat="0" applyAlignment="0" applyProtection="0"/>
    <xf numFmtId="0" fontId="181" fillId="69" borderId="1" applyNumberFormat="0" applyAlignment="0" applyProtection="0"/>
    <xf numFmtId="0" fontId="154" fillId="30" borderId="192" applyNumberFormat="0" applyAlignment="0" applyProtection="0"/>
    <xf numFmtId="0" fontId="181" fillId="91" borderId="1" applyNumberFormat="0" applyAlignment="0" applyProtection="0"/>
    <xf numFmtId="0" fontId="181" fillId="69" borderId="1" applyNumberFormat="0" applyAlignment="0" applyProtection="0"/>
    <xf numFmtId="0" fontId="154" fillId="30" borderId="192" applyNumberFormat="0" applyAlignment="0" applyProtection="0"/>
    <xf numFmtId="0" fontId="181" fillId="61" borderId="1" applyNumberFormat="0" applyAlignment="0" applyProtection="0"/>
    <xf numFmtId="0" fontId="222" fillId="30" borderId="192" applyNumberFormat="0" applyAlignment="0" applyProtection="0"/>
    <xf numFmtId="0" fontId="222" fillId="30" borderId="192" applyNumberFormat="0" applyAlignment="0" applyProtection="0"/>
    <xf numFmtId="0" fontId="154" fillId="30" borderId="192" applyNumberFormat="0" applyAlignment="0" applyProtection="0"/>
    <xf numFmtId="0" fontId="181" fillId="69" borderId="1" applyNumberFormat="0" applyAlignment="0" applyProtection="0"/>
    <xf numFmtId="0" fontId="222" fillId="30" borderId="192" applyNumberFormat="0" applyAlignment="0" applyProtection="0"/>
    <xf numFmtId="0" fontId="181" fillId="69" borderId="1" applyNumberFormat="0" applyAlignment="0" applyProtection="0"/>
    <xf numFmtId="0" fontId="154" fillId="30" borderId="192" applyNumberFormat="0" applyAlignment="0" applyProtection="0"/>
    <xf numFmtId="0" fontId="18" fillId="102" borderId="0" applyFont="0" applyFill="0">
      <alignment horizontal="left" vertical="top" wrapText="1"/>
    </xf>
    <xf numFmtId="0" fontId="18" fillId="23" borderId="0">
      <alignment horizontal="left" vertical="top" wrapText="1"/>
    </xf>
    <xf numFmtId="40" fontId="18" fillId="0" borderId="0"/>
    <xf numFmtId="40" fontId="18" fillId="0" borderId="0"/>
    <xf numFmtId="0" fontId="18" fillId="0" borderId="0">
      <alignment horizontal="left"/>
    </xf>
    <xf numFmtId="0" fontId="18" fillId="0" borderId="0">
      <alignment horizontal="center"/>
    </xf>
    <xf numFmtId="0" fontId="201" fillId="0" borderId="0">
      <alignment horizontal="center"/>
      <protection locked="0"/>
    </xf>
    <xf numFmtId="0" fontId="201" fillId="0" borderId="0">
      <alignment horizontal="center"/>
    </xf>
    <xf numFmtId="0" fontId="15" fillId="101" borderId="0">
      <alignment horizontal="left"/>
    </xf>
    <xf numFmtId="0" fontId="15" fillId="101" borderId="0">
      <alignment horizontal="center"/>
    </xf>
    <xf numFmtId="0" fontId="202" fillId="93" borderId="0">
      <alignment horizontal="left"/>
    </xf>
    <xf numFmtId="0" fontId="202" fillId="93" borderId="0">
      <alignment horizontal="left"/>
    </xf>
    <xf numFmtId="0" fontId="201" fillId="0" borderId="0">
      <alignment horizontal="center"/>
      <protection locked="0"/>
    </xf>
    <xf numFmtId="0" fontId="201" fillId="0" borderId="0">
      <alignment horizontal="center"/>
    </xf>
    <xf numFmtId="40" fontId="22" fillId="0" borderId="205"/>
    <xf numFmtId="40" fontId="22" fillId="0" borderId="205"/>
    <xf numFmtId="0" fontId="22" fillId="0" borderId="0"/>
    <xf numFmtId="0" fontId="22" fillId="0" borderId="0"/>
    <xf numFmtId="0" fontId="201" fillId="0" borderId="0">
      <alignment horizontal="center"/>
      <protection locked="0"/>
    </xf>
    <xf numFmtId="0" fontId="201" fillId="0" borderId="0">
      <alignment horizontal="center"/>
    </xf>
    <xf numFmtId="0" fontId="157" fillId="105" borderId="0">
      <alignment horizontal="left"/>
    </xf>
    <xf numFmtId="0" fontId="157" fillId="105" borderId="0">
      <alignment horizontal="left"/>
    </xf>
    <xf numFmtId="0" fontId="182" fillId="0" borderId="206" applyNumberFormat="0" applyFill="0" applyAlignment="0" applyProtection="0"/>
    <xf numFmtId="0" fontId="182" fillId="0" borderId="206" applyNumberFormat="0" applyFill="0" applyAlignment="0" applyProtection="0"/>
    <xf numFmtId="0" fontId="223" fillId="0" borderId="193" applyNumberFormat="0" applyFill="0" applyAlignment="0" applyProtection="0"/>
    <xf numFmtId="0" fontId="182" fillId="0" borderId="206" applyNumberFormat="0" applyFill="0" applyAlignment="0" applyProtection="0"/>
    <xf numFmtId="0" fontId="182" fillId="0" borderId="206" applyNumberFormat="0" applyFill="0" applyAlignment="0" applyProtection="0"/>
    <xf numFmtId="0" fontId="184" fillId="0" borderId="207" applyNumberFormat="0" applyFill="0" applyAlignment="0" applyProtection="0"/>
    <xf numFmtId="0" fontId="156" fillId="0" borderId="193" applyNumberFormat="0" applyFill="0" applyAlignment="0" applyProtection="0"/>
    <xf numFmtId="0" fontId="184" fillId="0" borderId="207" applyNumberFormat="0" applyFill="0" applyAlignment="0" applyProtection="0"/>
    <xf numFmtId="0" fontId="156" fillId="0" borderId="193" applyNumberFormat="0" applyFill="0" applyAlignment="0" applyProtection="0"/>
    <xf numFmtId="0" fontId="212" fillId="0" borderId="206" applyNumberFormat="0" applyFill="0" applyAlignment="0" applyProtection="0"/>
    <xf numFmtId="0" fontId="184" fillId="0" borderId="207" applyNumberFormat="0" applyFill="0" applyAlignment="0" applyProtection="0"/>
    <xf numFmtId="0" fontId="156" fillId="0" borderId="193" applyNumberFormat="0" applyFill="0" applyAlignment="0" applyProtection="0"/>
    <xf numFmtId="0" fontId="182" fillId="0" borderId="206" applyNumberFormat="0" applyFill="0" applyAlignment="0" applyProtection="0"/>
    <xf numFmtId="0" fontId="223" fillId="0" borderId="193" applyNumberFormat="0" applyFill="0" applyAlignment="0" applyProtection="0"/>
    <xf numFmtId="0" fontId="223" fillId="0" borderId="193" applyNumberFormat="0" applyFill="0" applyAlignment="0" applyProtection="0"/>
    <xf numFmtId="0" fontId="156" fillId="0" borderId="193" applyNumberFormat="0" applyFill="0" applyAlignment="0" applyProtection="0"/>
    <xf numFmtId="0" fontId="184" fillId="0" borderId="207" applyNumberFormat="0" applyFill="0" applyAlignment="0" applyProtection="0"/>
    <xf numFmtId="0" fontId="223" fillId="0" borderId="193" applyNumberFormat="0" applyFill="0" applyAlignment="0" applyProtection="0"/>
    <xf numFmtId="0" fontId="184" fillId="0" borderId="207" applyNumberFormat="0" applyFill="0" applyAlignment="0" applyProtection="0"/>
    <xf numFmtId="0" fontId="156" fillId="0" borderId="193" applyNumberFormat="0" applyFill="0" applyAlignment="0" applyProtection="0"/>
    <xf numFmtId="40" fontId="15" fillId="0" borderId="0">
      <alignment horizontal="right"/>
    </xf>
    <xf numFmtId="40" fontId="15" fillId="0" borderId="195">
      <alignment horizontal="right"/>
    </xf>
    <xf numFmtId="0" fontId="191" fillId="0" borderId="0">
      <alignment horizontal="left"/>
    </xf>
    <xf numFmtId="0" fontId="224" fillId="0" borderId="0">
      <alignment horizontal="left"/>
    </xf>
    <xf numFmtId="0" fontId="191" fillId="0" borderId="0">
      <alignment horizontal="left"/>
    </xf>
    <xf numFmtId="40" fontId="12" fillId="0" borderId="0"/>
    <xf numFmtId="0" fontId="191" fillId="0" borderId="0">
      <alignment horizontal="left"/>
    </xf>
    <xf numFmtId="0" fontId="224" fillId="0" borderId="0">
      <alignment horizontal="left"/>
    </xf>
    <xf numFmtId="0" fontId="191" fillId="0" borderId="0">
      <alignment horizontal="left"/>
    </xf>
    <xf numFmtId="0" fontId="15" fillId="0" borderId="0" applyBorder="0">
      <alignment horizontal="right"/>
      <protection locked="0"/>
    </xf>
    <xf numFmtId="199" fontId="15" fillId="0" borderId="0">
      <alignment horizontal="right"/>
    </xf>
    <xf numFmtId="199" fontId="15" fillId="0" borderId="195">
      <alignment horizontal="right"/>
    </xf>
    <xf numFmtId="40" fontId="15" fillId="0" borderId="0" applyBorder="0">
      <alignment horizontal="right"/>
    </xf>
    <xf numFmtId="0" fontId="183" fillId="69" borderId="0" applyNumberFormat="0" applyBorder="0" applyAlignment="0" applyProtection="0"/>
    <xf numFmtId="0" fontId="183" fillId="61" borderId="0" applyNumberFormat="0" applyBorder="0" applyAlignment="0" applyProtection="0"/>
    <xf numFmtId="0" fontId="183" fillId="69" borderId="0" applyNumberFormat="0" applyBorder="0" applyAlignment="0" applyProtection="0"/>
    <xf numFmtId="0" fontId="225" fillId="29" borderId="0" applyNumberFormat="0" applyBorder="0" applyAlignment="0" applyProtection="0"/>
    <xf numFmtId="0" fontId="153" fillId="29" borderId="0" applyNumberFormat="0" applyBorder="0" applyAlignment="0" applyProtection="0"/>
    <xf numFmtId="0" fontId="183" fillId="69" borderId="0" applyNumberFormat="0" applyBorder="0" applyAlignment="0" applyProtection="0"/>
    <xf numFmtId="0" fontId="183" fillId="61" borderId="0" applyNumberFormat="0" applyBorder="0" applyAlignment="0" applyProtection="0"/>
    <xf numFmtId="0" fontId="183" fillId="69" borderId="0" applyNumberFormat="0" applyBorder="0" applyAlignment="0" applyProtection="0"/>
    <xf numFmtId="0" fontId="206" fillId="69" borderId="0" applyNumberFormat="0" applyBorder="0" applyAlignment="0" applyProtection="0"/>
    <xf numFmtId="0" fontId="226" fillId="29" borderId="0" applyNumberFormat="0" applyBorder="0" applyAlignment="0" applyProtection="0"/>
    <xf numFmtId="0" fontId="206" fillId="69" borderId="0" applyNumberFormat="0" applyBorder="0" applyAlignment="0" applyProtection="0"/>
    <xf numFmtId="0" fontId="226" fillId="29" borderId="0" applyNumberFormat="0" applyBorder="0" applyAlignment="0" applyProtection="0"/>
    <xf numFmtId="0" fontId="183" fillId="103" borderId="0" applyNumberFormat="0" applyBorder="0" applyAlignment="0" applyProtection="0"/>
    <xf numFmtId="0" fontId="206" fillId="69" borderId="0" applyNumberFormat="0" applyBorder="0" applyAlignment="0" applyProtection="0"/>
    <xf numFmtId="0" fontId="183" fillId="61" borderId="0" applyNumberFormat="0" applyBorder="0" applyAlignment="0" applyProtection="0"/>
    <xf numFmtId="0" fontId="226" fillId="29" borderId="0" applyNumberFormat="0" applyBorder="0" applyAlignment="0" applyProtection="0"/>
    <xf numFmtId="0" fontId="183" fillId="69" borderId="0" applyNumberFormat="0" applyBorder="0" applyAlignment="0" applyProtection="0"/>
    <xf numFmtId="0" fontId="225" fillId="29" borderId="0" applyNumberFormat="0" applyBorder="0" applyAlignment="0" applyProtection="0"/>
    <xf numFmtId="0" fontId="225" fillId="29" borderId="0" applyNumberFormat="0" applyBorder="0" applyAlignment="0" applyProtection="0"/>
    <xf numFmtId="0" fontId="226" fillId="29" borderId="0" applyNumberFormat="0" applyBorder="0" applyAlignment="0" applyProtection="0"/>
    <xf numFmtId="0" fontId="206" fillId="69" borderId="0" applyNumberFormat="0" applyBorder="0" applyAlignment="0" applyProtection="0"/>
    <xf numFmtId="0" fontId="225" fillId="29" borderId="0" applyNumberFormat="0" applyBorder="0" applyAlignment="0" applyProtection="0"/>
    <xf numFmtId="0" fontId="206" fillId="69" borderId="0" applyNumberFormat="0" applyBorder="0" applyAlignment="0" applyProtection="0"/>
    <xf numFmtId="0" fontId="163" fillId="0" borderId="0" applyNumberFormat="0" applyFill="0" applyAlignment="0" applyProtection="0"/>
    <xf numFmtId="0" fontId="194" fillId="0" borderId="0"/>
    <xf numFmtId="0" fontId="194" fillId="0" borderId="0"/>
    <xf numFmtId="0" fontId="5" fillId="0" borderId="0"/>
    <xf numFmtId="0" fontId="1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192" fillId="0" borderId="0"/>
    <xf numFmtId="0" fontId="5" fillId="0" borderId="0"/>
    <xf numFmtId="0" fontId="12" fillId="0" borderId="0"/>
    <xf numFmtId="0" fontId="12"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4" fillId="76" borderId="0" applyNumberFormat="0" applyBorder="0" applyAlignment="0" applyProtection="0"/>
    <xf numFmtId="0" fontId="174" fillId="76"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6" borderId="0" applyNumberFormat="0" applyBorder="0" applyAlignment="0" applyProtection="0"/>
    <xf numFmtId="0" fontId="174" fillId="86" borderId="0" applyNumberFormat="0" applyBorder="0" applyAlignment="0" applyProtection="0"/>
    <xf numFmtId="0" fontId="174" fillId="74" borderId="0" applyNumberFormat="0" applyBorder="0" applyAlignment="0" applyProtection="0"/>
    <xf numFmtId="0" fontId="174" fillId="74"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3" borderId="0" applyNumberFormat="0" applyBorder="0" applyAlignment="0" applyProtection="0"/>
    <xf numFmtId="0" fontId="174" fillId="72" borderId="0" applyNumberFormat="0" applyBorder="0" applyAlignment="0" applyProtection="0"/>
    <xf numFmtId="0" fontId="174" fillId="74" borderId="0" applyNumberFormat="0" applyBorder="0" applyAlignment="0" applyProtection="0"/>
    <xf numFmtId="0" fontId="174" fillId="86" borderId="0" applyNumberFormat="0" applyBorder="0" applyAlignment="0" applyProtection="0"/>
    <xf numFmtId="0" fontId="174" fillId="81" borderId="0" applyNumberFormat="0" applyBorder="0" applyAlignment="0" applyProtection="0"/>
    <xf numFmtId="0" fontId="174" fillId="76" borderId="0" applyNumberFormat="0" applyBorder="0" applyAlignment="0" applyProtection="0"/>
    <xf numFmtId="0" fontId="229" fillId="0" borderId="0"/>
    <xf numFmtId="0" fontId="229" fillId="0" borderId="0"/>
    <xf numFmtId="43" fontId="229" fillId="0" borderId="0"/>
    <xf numFmtId="0" fontId="229" fillId="0" borderId="0"/>
    <xf numFmtId="0" fontId="230" fillId="0" borderId="0"/>
    <xf numFmtId="0" fontId="230" fillId="0" borderId="0"/>
    <xf numFmtId="0" fontId="231" fillId="0" borderId="0"/>
    <xf numFmtId="0" fontId="230" fillId="0" borderId="0"/>
    <xf numFmtId="0" fontId="230" fillId="0" borderId="0"/>
    <xf numFmtId="0" fontId="230"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 fillId="0" borderId="0"/>
    <xf numFmtId="0" fontId="12" fillId="0" borderId="0"/>
    <xf numFmtId="43" fontId="12" fillId="0" borderId="0" applyFont="0" applyFill="0" applyBorder="0" applyAlignment="0" applyProtection="0"/>
    <xf numFmtId="0" fontId="5" fillId="0" borderId="0"/>
    <xf numFmtId="44" fontId="12"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6" xfId="12" applyNumberFormat="1" applyFont="1" applyBorder="1" applyAlignment="1" applyProtection="1">
      <alignment horizontal="right" vertical="center"/>
    </xf>
    <xf numFmtId="0" fontId="16" fillId="0" borderId="119" xfId="12" applyFont="1" applyBorder="1" applyAlignment="1" applyProtection="1">
      <alignment vertical="center"/>
    </xf>
    <xf numFmtId="0" fontId="16" fillId="0" borderId="117" xfId="12" applyFont="1" applyBorder="1" applyAlignment="1" applyProtection="1">
      <alignment vertical="center"/>
    </xf>
    <xf numFmtId="1" fontId="12" fillId="0" borderId="0" xfId="0" applyNumberFormat="1" applyFont="1" applyAlignment="1">
      <alignment horizontal="center" vertical="center"/>
    </xf>
    <xf numFmtId="0" fontId="13" fillId="0" borderId="12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4" xfId="0" applyFont="1" applyFill="1" applyBorder="1" applyAlignment="1" applyProtection="1">
      <alignment horizontal="left" vertical="center"/>
    </xf>
    <xf numFmtId="164" fontId="56" fillId="17" borderId="114" xfId="0" applyNumberFormat="1" applyFont="1" applyFill="1" applyBorder="1" applyAlignment="1" applyProtection="1">
      <alignment horizontal="center" vertical="center"/>
    </xf>
    <xf numFmtId="164" fontId="66" fillId="17" borderId="114" xfId="0" applyNumberFormat="1" applyFont="1" applyFill="1" applyBorder="1" applyAlignment="1" applyProtection="1">
      <alignment vertical="center"/>
    </xf>
    <xf numFmtId="0" fontId="79" fillId="10" borderId="115"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18"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1"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18"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17" xfId="0" applyNumberFormat="1" applyFont="1" applyFill="1" applyBorder="1" applyAlignment="1">
      <alignment horizontal="center" vertical="center"/>
    </xf>
    <xf numFmtId="49" fontId="64" fillId="0" borderId="11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3" xfId="0" applyFont="1" applyBorder="1"/>
    <xf numFmtId="0" fontId="57" fillId="0" borderId="13" xfId="0" applyFont="1" applyBorder="1"/>
    <xf numFmtId="0" fontId="57" fillId="0" borderId="116" xfId="0" applyFont="1" applyBorder="1" applyAlignment="1">
      <alignment horizontal="left" vertical="top"/>
    </xf>
    <xf numFmtId="164" fontId="115" fillId="0" borderId="119" xfId="0" applyNumberFormat="1" applyFont="1" applyBorder="1" applyAlignment="1">
      <alignment horizontal="right" vertical="top"/>
    </xf>
    <xf numFmtId="0" fontId="57" fillId="0" borderId="119" xfId="0" applyNumberFormat="1" applyFont="1" applyBorder="1" applyAlignment="1">
      <alignment horizontal="left" vertical="center" wrapText="1" indent="1"/>
    </xf>
    <xf numFmtId="0" fontId="87" fillId="0" borderId="118" xfId="0" applyFont="1" applyBorder="1" applyAlignment="1">
      <alignment horizontal="left" vertical="center" wrapText="1"/>
    </xf>
    <xf numFmtId="0" fontId="57" fillId="0" borderId="119" xfId="0" applyFont="1" applyBorder="1" applyAlignment="1">
      <alignment horizontal="left" vertical="top"/>
    </xf>
    <xf numFmtId="0" fontId="57" fillId="0" borderId="0" xfId="0" applyFont="1" applyBorder="1" applyAlignment="1">
      <alignment vertical="top"/>
    </xf>
    <xf numFmtId="0" fontId="117" fillId="0" borderId="119" xfId="0" applyNumberFormat="1" applyFont="1" applyBorder="1" applyAlignment="1">
      <alignment horizontal="left" vertical="center"/>
    </xf>
    <xf numFmtId="0" fontId="115" fillId="0" borderId="119" xfId="0" applyFont="1" applyBorder="1" applyAlignment="1">
      <alignment vertical="top"/>
    </xf>
    <xf numFmtId="0" fontId="115" fillId="0" borderId="119" xfId="0" applyFont="1" applyBorder="1" applyAlignment="1">
      <alignment horizontal="left" vertical="top"/>
    </xf>
    <xf numFmtId="0" fontId="57" fillId="0" borderId="116" xfId="0" applyFont="1" applyBorder="1" applyAlignment="1"/>
    <xf numFmtId="164" fontId="115" fillId="0" borderId="119" xfId="0" applyNumberFormat="1" applyFont="1" applyBorder="1" applyAlignment="1"/>
    <xf numFmtId="0" fontId="57" fillId="0" borderId="119" xfId="0" applyFont="1" applyBorder="1" applyAlignment="1"/>
    <xf numFmtId="0" fontId="64" fillId="0" borderId="11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6" xfId="0" applyFont="1" applyFill="1" applyBorder="1" applyAlignment="1"/>
    <xf numFmtId="0" fontId="56" fillId="0" borderId="119" xfId="0" applyFont="1" applyFill="1" applyBorder="1" applyAlignment="1">
      <alignment horizontal="left" vertical="top"/>
    </xf>
    <xf numFmtId="0" fontId="56" fillId="0" borderId="11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1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4" xfId="3" quotePrefix="1" applyNumberFormat="1" applyFont="1" applyBorder="1" applyAlignment="1" applyProtection="1">
      <alignment horizontal="left"/>
    </xf>
    <xf numFmtId="0" fontId="64" fillId="0" borderId="135" xfId="3" applyNumberFormat="1" applyFont="1" applyBorder="1" applyAlignment="1" applyProtection="1">
      <alignment horizontal="center"/>
    </xf>
    <xf numFmtId="0" fontId="64" fillId="0" borderId="135" xfId="3" applyNumberFormat="1" applyFont="1" applyBorder="1" applyProtection="1"/>
    <xf numFmtId="0" fontId="57" fillId="0" borderId="134" xfId="3" applyNumberFormat="1" applyFont="1" applyBorder="1" applyAlignment="1" applyProtection="1"/>
    <xf numFmtId="0" fontId="64" fillId="0" borderId="136" xfId="3" applyNumberFormat="1" applyFont="1" applyBorder="1" applyAlignment="1" applyProtection="1">
      <alignment horizontal="centerContinuous"/>
    </xf>
    <xf numFmtId="0" fontId="57" fillId="0" borderId="134" xfId="3" applyNumberFormat="1" applyFont="1" applyBorder="1" applyAlignment="1" applyProtection="1">
      <alignment horizontal="left"/>
    </xf>
    <xf numFmtId="0" fontId="64" fillId="0" borderId="136" xfId="3" applyNumberFormat="1" applyFont="1" applyBorder="1" applyProtection="1"/>
    <xf numFmtId="0" fontId="64" fillId="0" borderId="13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3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1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37" xfId="3" applyFont="1" applyBorder="1" applyProtection="1"/>
    <xf numFmtId="0" fontId="57" fillId="0" borderId="138" xfId="3" applyFont="1" applyBorder="1" applyProtection="1">
      <protection locked="0"/>
    </xf>
    <xf numFmtId="0" fontId="57" fillId="0" borderId="13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5" xfId="3" applyFont="1" applyBorder="1" applyProtection="1"/>
    <xf numFmtId="0" fontId="59" fillId="0" borderId="135" xfId="3" applyFont="1" applyBorder="1" applyProtection="1"/>
    <xf numFmtId="0" fontId="59" fillId="0" borderId="13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5" xfId="3" quotePrefix="1" applyFont="1" applyBorder="1" applyAlignment="1" applyProtection="1">
      <alignment horizontal="left"/>
    </xf>
    <xf numFmtId="0" fontId="57" fillId="0" borderId="135" xfId="3" applyFont="1" applyBorder="1" applyProtection="1"/>
    <xf numFmtId="0" fontId="57" fillId="0" borderId="13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5" xfId="3" applyFont="1" applyBorder="1" applyProtection="1"/>
    <xf numFmtId="0" fontId="59" fillId="0" borderId="0" xfId="3" applyFont="1" applyBorder="1" applyAlignment="1" applyProtection="1">
      <alignment horizontal="left"/>
    </xf>
    <xf numFmtId="0" fontId="66" fillId="0" borderId="135"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0"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2" xfId="3"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1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0"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18" xfId="0" applyNumberFormat="1" applyFont="1" applyBorder="1" applyAlignment="1">
      <alignment horizontal="left" vertical="center" wrapText="1" indent="1"/>
    </xf>
    <xf numFmtId="3" fontId="64" fillId="0" borderId="11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1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6" xfId="0" applyNumberFormat="1" applyFont="1" applyFill="1" applyBorder="1" applyAlignment="1">
      <alignment horizontal="center" vertical="center" wrapText="1"/>
    </xf>
    <xf numFmtId="38" fontId="56" fillId="6" borderId="146" xfId="0" applyNumberFormat="1" applyFont="1" applyFill="1" applyBorder="1" applyAlignment="1">
      <alignment horizontal="center" vertical="top" wrapText="1"/>
    </xf>
    <xf numFmtId="38" fontId="66" fillId="6" borderId="146"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2" xfId="0" applyNumberFormat="1" applyFont="1" applyFill="1" applyBorder="1" applyAlignment="1">
      <alignment horizontal="center"/>
    </xf>
    <xf numFmtId="3" fontId="57" fillId="21" borderId="122" xfId="0" applyNumberFormat="1" applyFont="1" applyFill="1" applyBorder="1" applyAlignment="1">
      <alignment horizontal="right"/>
    </xf>
    <xf numFmtId="3" fontId="57" fillId="21" borderId="123" xfId="0" applyNumberFormat="1" applyFont="1" applyFill="1" applyBorder="1" applyAlignment="1">
      <alignment horizontal="center"/>
    </xf>
    <xf numFmtId="3" fontId="67" fillId="21" borderId="116"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18"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6" xfId="0" applyNumberFormat="1" applyFont="1" applyFill="1" applyBorder="1" applyAlignment="1">
      <alignment horizontal="left" vertical="center" wrapText="1"/>
    </xf>
    <xf numFmtId="49" fontId="66" fillId="17" borderId="118"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6"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18" xfId="0" applyFont="1" applyFill="1" applyBorder="1" applyAlignment="1">
      <alignment horizontal="left" vertical="center" wrapText="1"/>
    </xf>
    <xf numFmtId="3" fontId="66" fillId="17" borderId="118"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0" xfId="0" applyFont="1" applyBorder="1" applyAlignment="1">
      <alignment horizontal="centerContinuous" vertical="center"/>
    </xf>
    <xf numFmtId="0" fontId="57" fillId="0" borderId="151" xfId="0" applyFont="1" applyBorder="1" applyAlignment="1">
      <alignment horizontal="centerContinuous" vertical="center"/>
    </xf>
    <xf numFmtId="0" fontId="59" fillId="0" borderId="151" xfId="0" applyFont="1" applyBorder="1" applyAlignment="1">
      <alignment horizontal="centerContinuous" vertical="center"/>
    </xf>
    <xf numFmtId="0" fontId="66" fillId="0" borderId="101" xfId="0" applyFont="1" applyBorder="1" applyAlignment="1">
      <alignment horizont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2"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2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1" fillId="0" borderId="153"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5"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0" xfId="18" applyFont="1" applyBorder="1" applyAlignment="1">
      <alignment horizontal="left" vertical="center" wrapText="1"/>
    </xf>
    <xf numFmtId="0" fontId="106" fillId="0" borderId="151"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3" xfId="18" applyFont="1" applyFill="1" applyBorder="1" applyAlignment="1">
      <alignment horizontal="left" vertical="center" wrapText="1"/>
    </xf>
    <xf numFmtId="0" fontId="8" fillId="0" borderId="0" xfId="18" applyFont="1"/>
    <xf numFmtId="0" fontId="50" fillId="0" borderId="131" xfId="18" applyFont="1" applyBorder="1" applyAlignment="1">
      <alignment vertical="top"/>
    </xf>
    <xf numFmtId="0" fontId="50" fillId="0" borderId="132" xfId="18" applyFont="1" applyBorder="1" applyAlignment="1">
      <alignment vertical="top"/>
    </xf>
    <xf numFmtId="0" fontId="51" fillId="15" borderId="72" xfId="18" applyFont="1" applyFill="1" applyBorder="1" applyAlignment="1">
      <alignment vertical="top"/>
    </xf>
    <xf numFmtId="0" fontId="50" fillId="0" borderId="131" xfId="18" applyFont="1" applyBorder="1" applyAlignment="1">
      <alignment vertical="top" wrapText="1"/>
    </xf>
    <xf numFmtId="0" fontId="50" fillId="0" borderId="13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3"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29" xfId="18" applyFont="1" applyFill="1" applyBorder="1" applyAlignment="1">
      <alignment horizontal="center" vertical="center" wrapText="1"/>
    </xf>
    <xf numFmtId="0" fontId="106" fillId="21" borderId="154" xfId="18" applyFont="1" applyFill="1" applyBorder="1" applyAlignment="1">
      <alignment horizontal="center" vertical="center" wrapText="1"/>
    </xf>
    <xf numFmtId="0" fontId="106" fillId="17" borderId="130"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0"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1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 fontId="57" fillId="3" borderId="118"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18"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18"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18"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18" xfId="0" applyNumberFormat="1" applyFont="1" applyFill="1" applyBorder="1" applyAlignment="1" applyProtection="1">
      <alignment horizontal="right" vertical="center" shrinkToFit="1"/>
      <protection locked="0"/>
    </xf>
    <xf numFmtId="38" fontId="57" fillId="0" borderId="118" xfId="0" applyNumberFormat="1" applyFont="1" applyFill="1" applyBorder="1" applyAlignment="1" applyProtection="1">
      <alignment horizontal="right" vertical="center" shrinkToFit="1"/>
      <protection locked="0"/>
    </xf>
    <xf numFmtId="38" fontId="57" fillId="16" borderId="118"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38"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38"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17" xfId="0" applyFont="1" applyFill="1" applyBorder="1" applyAlignment="1">
      <alignment shrinkToFit="1"/>
    </xf>
    <xf numFmtId="37" fontId="57" fillId="16" borderId="117" xfId="0" applyNumberFormat="1" applyFont="1" applyFill="1" applyBorder="1" applyAlignment="1">
      <alignment shrinkToFit="1"/>
    </xf>
    <xf numFmtId="37" fontId="57" fillId="16" borderId="119"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6"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0"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1" xfId="19" applyFont="1" applyBorder="1" applyAlignment="1">
      <alignment horizontal="left" vertical="top"/>
    </xf>
    <xf numFmtId="182" fontId="127" fillId="0" borderId="132" xfId="19" applyNumberFormat="1" applyFont="1" applyBorder="1" applyAlignment="1">
      <alignment horizontal="center" vertical="top"/>
    </xf>
    <xf numFmtId="0" fontId="127" fillId="0" borderId="132" xfId="19" applyFont="1" applyBorder="1" applyAlignment="1">
      <alignment horizontal="center" vertical="top"/>
    </xf>
    <xf numFmtId="0" fontId="127" fillId="0" borderId="133"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47" xfId="19" applyFont="1" applyFill="1" applyBorder="1" applyAlignment="1">
      <alignment horizontal="center" vertical="center" wrapText="1"/>
    </xf>
    <xf numFmtId="182" fontId="126" fillId="21" borderId="147" xfId="19" applyNumberFormat="1" applyFont="1" applyFill="1" applyBorder="1" applyAlignment="1">
      <alignment horizontal="center" vertical="center" wrapText="1"/>
    </xf>
    <xf numFmtId="38" fontId="126" fillId="21" borderId="147" xfId="19" applyNumberFormat="1" applyFont="1" applyFill="1" applyBorder="1" applyAlignment="1">
      <alignment horizontal="center" vertical="center" wrapText="1"/>
    </xf>
    <xf numFmtId="0" fontId="128" fillId="20" borderId="148" xfId="19" applyFont="1" applyFill="1" applyBorder="1" applyAlignment="1" applyProtection="1">
      <alignment horizontal="left" vertical="top" wrapText="1"/>
    </xf>
    <xf numFmtId="0" fontId="128" fillId="20" borderId="148" xfId="19" applyFont="1" applyFill="1" applyBorder="1" applyAlignment="1" applyProtection="1">
      <alignment vertical="top"/>
    </xf>
    <xf numFmtId="38" fontId="128" fillId="20" borderId="148" xfId="19" applyNumberFormat="1" applyFont="1" applyFill="1" applyBorder="1" applyAlignment="1" applyProtection="1">
      <alignment horizontal="right" vertical="top"/>
    </xf>
    <xf numFmtId="38" fontId="128" fillId="20" borderId="148" xfId="19" applyNumberFormat="1" applyFont="1" applyFill="1" applyBorder="1" applyAlignment="1" applyProtection="1">
      <alignment vertical="top"/>
    </xf>
    <xf numFmtId="0" fontId="7" fillId="0" borderId="0" xfId="19" quotePrefix="1" applyNumberFormat="1" applyFont="1"/>
    <xf numFmtId="0" fontId="7" fillId="16" borderId="149" xfId="19" applyFill="1" applyBorder="1" applyAlignment="1" applyProtection="1">
      <alignment horizontal="left" vertical="top" wrapText="1"/>
    </xf>
    <xf numFmtId="0" fontId="7" fillId="16" borderId="149" xfId="19" applyFill="1" applyBorder="1" applyAlignment="1" applyProtection="1">
      <alignment vertical="top"/>
    </xf>
    <xf numFmtId="38" fontId="7" fillId="16" borderId="149" xfId="19" applyNumberFormat="1" applyFill="1" applyBorder="1" applyAlignment="1" applyProtection="1">
      <alignment horizontal="right" vertical="top"/>
    </xf>
    <xf numFmtId="38" fontId="7" fillId="16" borderId="149" xfId="19" applyNumberFormat="1" applyFont="1" applyFill="1" applyBorder="1" applyAlignment="1" applyProtection="1">
      <alignment horizontal="right" vertical="top"/>
    </xf>
    <xf numFmtId="38" fontId="7" fillId="16" borderId="149"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39" fillId="0" borderId="0" xfId="0" applyFont="1"/>
    <xf numFmtId="0" fontId="87"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48" xfId="19" applyNumberFormat="1" applyFill="1" applyBorder="1" applyAlignment="1" applyProtection="1">
      <alignment horizontal="right" vertical="top"/>
    </xf>
    <xf numFmtId="184" fontId="128" fillId="20" borderId="148" xfId="19" applyNumberFormat="1" applyFont="1" applyFill="1" applyBorder="1" applyAlignment="1" applyProtection="1">
      <alignment horizontal="center" vertical="top"/>
    </xf>
    <xf numFmtId="184" fontId="7" fillId="16" borderId="149"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18" fillId="0" borderId="118" xfId="0" applyNumberFormat="1" applyFont="1" applyBorder="1" applyAlignment="1" applyProtection="1">
      <alignment horizontal="right"/>
      <protection locked="0"/>
    </xf>
    <xf numFmtId="38" fontId="18" fillId="0" borderId="2" xfId="0" applyNumberFormat="1" applyFont="1" applyBorder="1" applyAlignment="1" applyProtection="1">
      <alignment horizontal="right"/>
      <protection locked="0"/>
    </xf>
    <xf numFmtId="38" fontId="18" fillId="0" borderId="0" xfId="0" applyNumberFormat="1" applyFont="1" applyAlignment="1" applyProtection="1">
      <alignment horizontal="right"/>
      <protection locked="0"/>
    </xf>
    <xf numFmtId="38" fontId="57" fillId="6" borderId="3" xfId="0" applyNumberFormat="1" applyFont="1" applyFill="1" applyBorder="1" applyAlignment="1">
      <alignment horizontal="right"/>
    </xf>
    <xf numFmtId="38" fontId="57" fillId="3" borderId="26" xfId="0" applyNumberFormat="1" applyFont="1" applyFill="1" applyBorder="1" applyAlignment="1">
      <alignment horizontal="right"/>
    </xf>
    <xf numFmtId="38" fontId="57" fillId="6" borderId="26" xfId="0" applyNumberFormat="1" applyFont="1" applyFill="1" applyBorder="1" applyAlignment="1">
      <alignment horizontal="right"/>
    </xf>
    <xf numFmtId="38" fontId="18" fillId="3" borderId="18" xfId="0" applyNumberFormat="1" applyFont="1" applyFill="1" applyBorder="1" applyAlignment="1">
      <alignment horizontal="right"/>
    </xf>
    <xf numFmtId="38" fontId="18" fillId="6" borderId="3" xfId="0" applyNumberFormat="1" applyFont="1" applyFill="1" applyBorder="1" applyAlignment="1">
      <alignment horizontal="right"/>
    </xf>
    <xf numFmtId="38" fontId="57" fillId="6" borderId="2" xfId="0" applyNumberFormat="1" applyFont="1" applyFill="1" applyBorder="1" applyAlignment="1">
      <alignment horizontal="right"/>
    </xf>
    <xf numFmtId="38" fontId="57" fillId="3" borderId="18" xfId="0" applyNumberFormat="1" applyFont="1" applyFill="1" applyBorder="1" applyAlignment="1">
      <alignment horizontal="right"/>
    </xf>
    <xf numFmtId="38" fontId="57" fillId="3" borderId="118" xfId="0" applyNumberFormat="1" applyFont="1" applyFill="1" applyBorder="1" applyAlignment="1">
      <alignment horizontal="right"/>
    </xf>
    <xf numFmtId="38" fontId="18" fillId="3" borderId="2" xfId="0" applyNumberFormat="1" applyFont="1" applyFill="1" applyBorder="1" applyAlignment="1">
      <alignment horizontal="right"/>
    </xf>
    <xf numFmtId="38" fontId="18" fillId="3" borderId="3" xfId="0" applyNumberFormat="1" applyFont="1" applyFill="1" applyBorder="1" applyAlignment="1">
      <alignment horizontal="right"/>
    </xf>
    <xf numFmtId="38" fontId="18" fillId="3" borderId="26" xfId="0" applyNumberFormat="1" applyFont="1" applyFill="1" applyBorder="1" applyAlignment="1">
      <alignment horizontal="right"/>
    </xf>
    <xf numFmtId="38" fontId="18" fillId="6" borderId="2" xfId="0" applyNumberFormat="1" applyFont="1" applyFill="1" applyBorder="1" applyAlignment="1">
      <alignment horizontal="right"/>
    </xf>
    <xf numFmtId="38" fontId="18" fillId="6" borderId="118" xfId="0" applyNumberFormat="1" applyFont="1" applyFill="1" applyBorder="1" applyAlignment="1">
      <alignment horizontal="right"/>
    </xf>
    <xf numFmtId="38" fontId="18" fillId="3" borderId="0" xfId="0" applyNumberFormat="1" applyFont="1" applyFill="1" applyAlignment="1">
      <alignment horizontal="right"/>
    </xf>
    <xf numFmtId="38" fontId="18" fillId="3" borderId="118" xfId="0" applyNumberFormat="1" applyFont="1" applyFill="1" applyBorder="1" applyAlignment="1">
      <alignment horizontal="right"/>
    </xf>
    <xf numFmtId="38" fontId="18" fillId="6" borderId="26" xfId="0" applyNumberFormat="1" applyFont="1" applyFill="1" applyBorder="1" applyAlignment="1">
      <alignment horizontal="right"/>
    </xf>
    <xf numFmtId="38" fontId="57" fillId="3" borderId="17" xfId="0" applyNumberFormat="1" applyFont="1" applyFill="1" applyBorder="1" applyAlignment="1">
      <alignment horizontal="right"/>
    </xf>
    <xf numFmtId="38" fontId="57" fillId="3" borderId="0" xfId="0" applyNumberFormat="1" applyFont="1" applyFill="1" applyAlignment="1">
      <alignment horizontal="right"/>
    </xf>
    <xf numFmtId="38" fontId="18" fillId="3" borderId="28" xfId="0" applyNumberFormat="1" applyFont="1" applyFill="1" applyBorder="1" applyAlignment="1">
      <alignment horizontal="right"/>
    </xf>
    <xf numFmtId="38" fontId="18" fillId="3" borderId="17" xfId="0" applyNumberFormat="1" applyFont="1" applyFill="1" applyBorder="1" applyAlignment="1">
      <alignment horizontal="right"/>
    </xf>
    <xf numFmtId="38" fontId="18" fillId="6" borderId="2" xfId="0" applyNumberFormat="1" applyFont="1" applyFill="1" applyBorder="1" applyAlignment="1">
      <alignment horizontal="right" vertical="center"/>
    </xf>
    <xf numFmtId="38" fontId="18" fillId="0" borderId="3" xfId="0" applyNumberFormat="1" applyFont="1" applyBorder="1" applyAlignment="1" applyProtection="1">
      <alignment horizontal="right"/>
      <protection locked="0"/>
    </xf>
    <xf numFmtId="4" fontId="18" fillId="0" borderId="2" xfId="0" applyNumberFormat="1" applyFont="1" applyBorder="1" applyAlignment="1" applyProtection="1">
      <alignment horizontal="right"/>
      <protection locked="0"/>
    </xf>
    <xf numFmtId="38" fontId="18" fillId="0" borderId="33" xfId="0" applyNumberFormat="1" applyFont="1" applyBorder="1" applyAlignment="1" applyProtection="1">
      <alignment horizontal="right"/>
      <protection locked="0"/>
    </xf>
    <xf numFmtId="38" fontId="18" fillId="0" borderId="27" xfId="0" applyNumberFormat="1" applyFont="1" applyBorder="1" applyAlignment="1" applyProtection="1">
      <alignment horizontal="right"/>
      <protection locked="0"/>
    </xf>
    <xf numFmtId="38" fontId="18" fillId="0" borderId="32" xfId="0" applyNumberFormat="1" applyFont="1" applyBorder="1" applyAlignment="1" applyProtection="1">
      <alignment horizontal="right"/>
      <protection locked="0"/>
    </xf>
    <xf numFmtId="38" fontId="57" fillId="3" borderId="2" xfId="0" applyNumberFormat="1" applyFont="1" applyFill="1" applyBorder="1" applyAlignment="1">
      <alignment horizontal="right"/>
    </xf>
    <xf numFmtId="38" fontId="18" fillId="0" borderId="26" xfId="0" applyNumberFormat="1" applyFont="1" applyBorder="1" applyAlignment="1" applyProtection="1">
      <alignment horizontal="right"/>
      <protection locked="0"/>
    </xf>
    <xf numFmtId="38" fontId="18" fillId="0" borderId="29" xfId="0" applyNumberFormat="1" applyFont="1" applyBorder="1" applyAlignment="1" applyProtection="1">
      <alignment horizontal="right"/>
      <protection locked="0"/>
    </xf>
    <xf numFmtId="38" fontId="18" fillId="0" borderId="2" xfId="6" applyNumberFormat="1" applyFont="1" applyBorder="1" applyProtection="1">
      <protection locked="0"/>
    </xf>
    <xf numFmtId="0" fontId="59" fillId="0" borderId="17" xfId="3" applyFont="1" applyBorder="1" applyAlignment="1">
      <alignment horizontal="center" vertical="center"/>
    </xf>
    <xf numFmtId="0" fontId="67" fillId="21" borderId="162" xfId="3" applyFont="1" applyFill="1" applyBorder="1" applyAlignment="1">
      <alignment horizontal="left"/>
    </xf>
    <xf numFmtId="0" fontId="59" fillId="0" borderId="161" xfId="3" applyFont="1" applyBorder="1" applyAlignment="1">
      <alignment vertical="center"/>
    </xf>
    <xf numFmtId="0" fontId="67" fillId="0" borderId="0" xfId="3" applyFont="1" applyAlignment="1">
      <alignment horizontal="left" vertical="center"/>
    </xf>
    <xf numFmtId="0" fontId="59" fillId="0" borderId="160" xfId="3" applyFont="1" applyBorder="1" applyAlignment="1">
      <alignment vertical="center"/>
    </xf>
    <xf numFmtId="0" fontId="5" fillId="0" borderId="0" xfId="25"/>
    <xf numFmtId="0" fontId="59" fillId="0" borderId="159" xfId="3" applyFont="1" applyBorder="1" applyAlignment="1">
      <alignment vertical="center"/>
    </xf>
    <xf numFmtId="0" fontId="67" fillId="0" borderId="158" xfId="3" applyFont="1" applyBorder="1" applyAlignment="1">
      <alignment horizontal="left" vertical="center"/>
    </xf>
    <xf numFmtId="0" fontId="67" fillId="0" borderId="158" xfId="3" applyFont="1" applyBorder="1" applyAlignment="1">
      <alignment horizontal="center" vertical="center"/>
    </xf>
    <xf numFmtId="0" fontId="59" fillId="0" borderId="158" xfId="3" applyFont="1" applyBorder="1" applyAlignment="1">
      <alignment vertical="center"/>
    </xf>
    <xf numFmtId="0" fontId="59" fillId="0" borderId="157" xfId="3" applyFont="1" applyBorder="1" applyAlignment="1">
      <alignment vertical="center"/>
    </xf>
    <xf numFmtId="0" fontId="59" fillId="0" borderId="0" xfId="3" applyFont="1" applyAlignment="1">
      <alignment horizontal="right" vertical="center" indent="1"/>
    </xf>
    <xf numFmtId="0" fontId="59" fillId="0" borderId="0" xfId="3" applyFont="1"/>
    <xf numFmtId="0" fontId="59" fillId="0" borderId="0" xfId="3" applyFont="1" applyAlignment="1">
      <alignment horizontal="left" wrapText="1" indent="2"/>
    </xf>
    <xf numFmtId="0" fontId="59" fillId="0" borderId="0" xfId="3" applyFont="1" applyAlignment="1">
      <alignment vertical="top" wrapText="1"/>
    </xf>
    <xf numFmtId="0" fontId="59" fillId="0" borderId="0" xfId="3" applyFont="1" applyAlignment="1">
      <alignment wrapText="1"/>
    </xf>
    <xf numFmtId="0" fontId="59" fillId="0" borderId="0" xfId="3" applyFont="1" applyAlignment="1">
      <alignment vertical="center"/>
    </xf>
    <xf numFmtId="0" fontId="59" fillId="0" borderId="0" xfId="3" applyFont="1" applyAlignment="1">
      <alignment horizontal="center" vertic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49" fontId="132" fillId="0" borderId="101" xfId="25" applyNumberFormat="1" applyFont="1" applyBorder="1" applyAlignment="1" applyProtection="1">
      <alignment horizontal="center" vertical="center"/>
      <protection locked="0"/>
    </xf>
    <xf numFmtId="49" fontId="132" fillId="0" borderId="105" xfId="25" applyNumberFormat="1" applyFont="1" applyFill="1" applyBorder="1" applyAlignment="1" applyProtection="1">
      <alignment horizontal="center" vertical="center"/>
      <protection locked="0"/>
    </xf>
    <xf numFmtId="0" fontId="102" fillId="0" borderId="101" xfId="25" applyFont="1" applyBorder="1" applyProtection="1">
      <protection locked="0"/>
    </xf>
    <xf numFmtId="49" fontId="132" fillId="0" borderId="103" xfId="25" applyNumberFormat="1" applyFont="1" applyFill="1" applyBorder="1" applyAlignment="1" applyProtection="1">
      <alignment horizontal="center" vertical="center"/>
      <protection locked="0"/>
    </xf>
    <xf numFmtId="0" fontId="59" fillId="0" borderId="17" xfId="3" applyFont="1" applyBorder="1" applyAlignment="1">
      <alignment vertical="center"/>
    </xf>
    <xf numFmtId="0" fontId="59" fillId="21" borderId="163" xfId="3" applyFont="1" applyFill="1" applyBorder="1" applyAlignment="1">
      <alignment vertical="center"/>
    </xf>
    <xf numFmtId="0" fontId="59" fillId="21" borderId="119" xfId="3" applyFont="1" applyFill="1" applyBorder="1" applyAlignment="1">
      <alignment vertical="center"/>
    </xf>
    <xf numFmtId="0" fontId="59" fillId="21" borderId="117" xfId="3" applyFont="1" applyFill="1" applyBorder="1" applyAlignment="1">
      <alignment vertical="center"/>
    </xf>
    <xf numFmtId="0" fontId="59" fillId="0" borderId="116" xfId="3" applyFont="1" applyBorder="1" applyAlignment="1">
      <alignment vertical="center"/>
    </xf>
    <xf numFmtId="0" fontId="59" fillId="0" borderId="119" xfId="3" applyFont="1" applyBorder="1" applyAlignment="1">
      <alignment vertical="center"/>
    </xf>
    <xf numFmtId="0" fontId="59" fillId="0" borderId="162"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29" quotePrefix="1" applyFont="1" applyBorder="1" applyAlignment="1">
      <alignment horizontal="center" vertical="center"/>
    </xf>
    <xf numFmtId="0" fontId="59" fillId="0" borderId="3" xfId="3" applyFont="1" applyBorder="1" applyAlignment="1">
      <alignment horizontal="center" vertical="center"/>
    </xf>
    <xf numFmtId="0" fontId="67" fillId="0" borderId="118" xfId="3" applyFont="1" applyBorder="1" applyAlignment="1">
      <alignment horizontal="center" vertical="center" wrapText="1"/>
    </xf>
    <xf numFmtId="0" fontId="67" fillId="0" borderId="118" xfId="29" applyFont="1" applyBorder="1" applyAlignment="1">
      <alignment horizontal="center" vertical="center" wrapText="1"/>
    </xf>
    <xf numFmtId="0" fontId="67" fillId="0" borderId="118" xfId="3" applyFont="1" applyBorder="1" applyAlignment="1">
      <alignment horizontal="center" vertical="center"/>
    </xf>
    <xf numFmtId="164" fontId="67" fillId="0" borderId="164"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5"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64"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18" xfId="3" applyFont="1" applyFill="1" applyBorder="1" applyAlignment="1">
      <alignment vertical="center" shrinkToFit="1"/>
    </xf>
    <xf numFmtId="9" fontId="59" fillId="16" borderId="118" xfId="3" applyNumberFormat="1" applyFont="1" applyFill="1" applyBorder="1" applyAlignment="1">
      <alignment horizontal="center" vertical="center" shrinkToFit="1"/>
    </xf>
    <xf numFmtId="0" fontId="59" fillId="0" borderId="160"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0" xfId="3" applyFont="1" applyBorder="1" applyAlignment="1">
      <alignment vertical="center"/>
    </xf>
    <xf numFmtId="0" fontId="59" fillId="0" borderId="160"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0" xfId="3" applyFont="1" applyBorder="1" applyAlignment="1">
      <alignment vertical="center"/>
    </xf>
    <xf numFmtId="171" fontId="59" fillId="0" borderId="0" xfId="3" applyNumberFormat="1" applyFont="1" applyAlignment="1">
      <alignment horizontal="center"/>
    </xf>
    <xf numFmtId="0" fontId="82" fillId="0" borderId="124" xfId="3" applyFont="1" applyBorder="1" applyAlignment="1">
      <alignment horizontal="center" vertical="center"/>
    </xf>
    <xf numFmtId="0" fontId="59" fillId="0" borderId="124" xfId="3" applyFont="1" applyBorder="1" applyAlignment="1">
      <alignment vertical="center"/>
    </xf>
    <xf numFmtId="0" fontId="82" fillId="0" borderId="0" xfId="3" applyFont="1" applyAlignment="1">
      <alignment vertical="center" wrapText="1"/>
    </xf>
    <xf numFmtId="0" fontId="82" fillId="0" borderId="124"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65" xfId="3" applyFont="1" applyBorder="1" applyAlignment="1">
      <alignment vertical="center"/>
    </xf>
    <xf numFmtId="0" fontId="59" fillId="0" borderId="166" xfId="3" applyFont="1" applyBorder="1" applyAlignment="1">
      <alignment vertical="center"/>
    </xf>
    <xf numFmtId="0" fontId="59" fillId="0" borderId="167" xfId="3" applyFont="1" applyBorder="1" applyAlignment="1">
      <alignment vertical="center"/>
    </xf>
    <xf numFmtId="0" fontId="59" fillId="0" borderId="160" xfId="29" applyFont="1" applyBorder="1"/>
    <xf numFmtId="0" fontId="59" fillId="0" borderId="0" xfId="29" applyFont="1"/>
    <xf numFmtId="0" fontId="59" fillId="0" borderId="161" xfId="29" applyFont="1" applyBorder="1"/>
    <xf numFmtId="0" fontId="59" fillId="0" borderId="160" xfId="29" applyFont="1" applyBorder="1" applyAlignment="1">
      <alignment wrapText="1"/>
    </xf>
    <xf numFmtId="0" fontId="59" fillId="0" borderId="0" xfId="29" applyFont="1" applyAlignment="1">
      <alignment wrapText="1"/>
    </xf>
    <xf numFmtId="0" fontId="59" fillId="0" borderId="161" xfId="29" applyFont="1" applyBorder="1" applyAlignment="1">
      <alignment wrapText="1"/>
    </xf>
    <xf numFmtId="0" fontId="145" fillId="0" borderId="160" xfId="29" applyFont="1" applyBorder="1"/>
    <xf numFmtId="0" fontId="90" fillId="0" borderId="0" xfId="29" applyFont="1"/>
    <xf numFmtId="0" fontId="101" fillId="0" borderId="0" xfId="29" applyFont="1" applyAlignment="1">
      <alignment wrapText="1"/>
    </xf>
    <xf numFmtId="0" fontId="101" fillId="0" borderId="161" xfId="29" applyFont="1" applyBorder="1" applyAlignment="1">
      <alignment wrapText="1"/>
    </xf>
    <xf numFmtId="0" fontId="59" fillId="26" borderId="73" xfId="29" applyFont="1" applyFill="1" applyBorder="1"/>
    <xf numFmtId="0" fontId="103" fillId="0" borderId="73" xfId="29" applyFont="1" applyBorder="1" applyAlignment="1">
      <alignment horizontal="center" wrapText="1"/>
    </xf>
    <xf numFmtId="0" fontId="59" fillId="26" borderId="73" xfId="29" applyFont="1" applyFill="1" applyBorder="1" applyAlignment="1">
      <alignment horizontal="center"/>
    </xf>
    <xf numFmtId="0" fontId="103" fillId="0" borderId="175" xfId="29" applyFont="1" applyBorder="1" applyAlignment="1">
      <alignment horizontal="center" wrapText="1"/>
    </xf>
    <xf numFmtId="0" fontId="59" fillId="0" borderId="177" xfId="29" applyFont="1" applyBorder="1" applyAlignment="1">
      <alignment horizontal="center"/>
    </xf>
    <xf numFmtId="38" fontId="67" fillId="25" borderId="178" xfId="29" applyNumberFormat="1" applyFont="1" applyFill="1" applyBorder="1" applyAlignment="1" applyProtection="1">
      <alignment horizontal="center"/>
      <protection locked="0"/>
    </xf>
    <xf numFmtId="38" fontId="59" fillId="26" borderId="0" xfId="29" applyNumberFormat="1" applyFont="1" applyFill="1" applyAlignment="1">
      <alignment horizontal="center"/>
    </xf>
    <xf numFmtId="38" fontId="59" fillId="0" borderId="179" xfId="29" applyNumberFormat="1" applyFont="1" applyBorder="1" applyAlignment="1" applyProtection="1">
      <alignment horizontal="center"/>
      <protection locked="0"/>
    </xf>
    <xf numFmtId="38" fontId="59" fillId="0" borderId="177" xfId="29" applyNumberFormat="1" applyFont="1" applyBorder="1" applyAlignment="1" applyProtection="1">
      <alignment horizontal="center"/>
      <protection locked="0"/>
    </xf>
    <xf numFmtId="38" fontId="67" fillId="16" borderId="180" xfId="29" applyNumberFormat="1" applyFont="1" applyFill="1" applyBorder="1" applyAlignment="1">
      <alignment horizontal="center" wrapText="1"/>
    </xf>
    <xf numFmtId="0" fontId="59" fillId="0" borderId="182" xfId="29" applyFont="1" applyBorder="1" applyAlignment="1">
      <alignment horizontal="center"/>
    </xf>
    <xf numFmtId="38" fontId="67" fillId="25" borderId="183" xfId="29" applyNumberFormat="1" applyFont="1" applyFill="1" applyBorder="1" applyAlignment="1" applyProtection="1">
      <alignment horizontal="center"/>
      <protection locked="0"/>
    </xf>
    <xf numFmtId="38" fontId="59" fillId="0" borderId="184" xfId="29" applyNumberFormat="1" applyFont="1" applyBorder="1" applyAlignment="1" applyProtection="1">
      <alignment horizontal="center"/>
      <protection locked="0"/>
    </xf>
    <xf numFmtId="38" fontId="59" fillId="0" borderId="182" xfId="29" applyNumberFormat="1" applyFont="1" applyBorder="1" applyAlignment="1" applyProtection="1">
      <alignment horizontal="center"/>
      <protection locked="0"/>
    </xf>
    <xf numFmtId="0" fontId="59" fillId="0" borderId="186" xfId="29" applyFont="1" applyBorder="1" applyAlignment="1">
      <alignment horizontal="center"/>
    </xf>
    <xf numFmtId="38" fontId="67" fillId="25" borderId="187" xfId="29" applyNumberFormat="1" applyFont="1" applyFill="1" applyBorder="1" applyAlignment="1" applyProtection="1">
      <alignment horizontal="center"/>
      <protection locked="0"/>
    </xf>
    <xf numFmtId="38" fontId="59" fillId="0" borderId="188" xfId="29" applyNumberFormat="1" applyFont="1" applyBorder="1" applyAlignment="1" applyProtection="1">
      <alignment horizontal="center"/>
      <protection locked="0"/>
    </xf>
    <xf numFmtId="38" fontId="59" fillId="0" borderId="186" xfId="29" applyNumberFormat="1" applyFont="1" applyBorder="1" applyAlignment="1" applyProtection="1">
      <alignment horizontal="center"/>
      <protection locked="0"/>
    </xf>
    <xf numFmtId="38" fontId="67" fillId="16" borderId="73" xfId="29" applyNumberFormat="1" applyFont="1" applyFill="1" applyBorder="1" applyAlignment="1">
      <alignment horizontal="center"/>
    </xf>
    <xf numFmtId="38" fontId="67" fillId="26" borderId="73" xfId="29" applyNumberFormat="1" applyFont="1" applyFill="1" applyBorder="1" applyAlignment="1">
      <alignment horizontal="center"/>
    </xf>
    <xf numFmtId="38" fontId="67" fillId="16" borderId="175" xfId="29" applyNumberFormat="1" applyFont="1" applyFill="1" applyBorder="1" applyAlignment="1">
      <alignment horizontal="center"/>
    </xf>
    <xf numFmtId="0" fontId="102" fillId="0" borderId="160" xfId="29" applyFont="1" applyBorder="1"/>
    <xf numFmtId="0" fontId="102" fillId="0" borderId="0" xfId="29" applyFont="1"/>
    <xf numFmtId="0" fontId="146" fillId="0" borderId="0" xfId="29" applyFont="1"/>
    <xf numFmtId="0" fontId="102" fillId="0" borderId="161" xfId="29" applyFont="1" applyBorder="1"/>
    <xf numFmtId="0" fontId="101" fillId="0" borderId="160" xfId="29" applyFont="1" applyBorder="1"/>
    <xf numFmtId="0" fontId="102" fillId="0" borderId="165" xfId="29" applyFont="1" applyBorder="1"/>
    <xf numFmtId="0" fontId="102" fillId="0" borderId="166" xfId="29" applyFont="1" applyBorder="1"/>
    <xf numFmtId="0" fontId="102" fillId="0" borderId="167" xfId="29" applyFont="1" applyBorder="1"/>
    <xf numFmtId="49" fontId="64" fillId="0" borderId="0" xfId="0" applyNumberFormat="1" applyFont="1" applyAlignment="1" applyProtection="1">
      <alignment horizontal="left" vertical="center"/>
      <protection locked="0"/>
    </xf>
    <xf numFmtId="49" fontId="64" fillId="0" borderId="0" xfId="0" applyNumberFormat="1" applyFont="1" applyBorder="1" applyAlignment="1" applyProtection="1">
      <alignment horizontal="left" vertical="center"/>
      <protection locked="0"/>
    </xf>
    <xf numFmtId="0" fontId="5" fillId="0" borderId="148" xfId="19" applyFont="1" applyFill="1" applyBorder="1" applyAlignment="1" applyProtection="1">
      <alignment horizontal="left" vertical="top" wrapText="1"/>
      <protection locked="0"/>
    </xf>
    <xf numFmtId="184" fontId="7" fillId="0" borderId="148" xfId="19" applyNumberFormat="1" applyFont="1" applyFill="1" applyBorder="1" applyAlignment="1" applyProtection="1">
      <alignment horizontal="center" vertical="top"/>
      <protection locked="0"/>
    </xf>
    <xf numFmtId="0" fontId="5" fillId="0" borderId="148" xfId="19" applyFont="1" applyFill="1" applyBorder="1" applyAlignment="1" applyProtection="1">
      <alignment vertical="top"/>
      <protection locked="0"/>
    </xf>
    <xf numFmtId="38" fontId="7" fillId="0" borderId="148" xfId="19" applyNumberFormat="1" applyFill="1" applyBorder="1" applyAlignment="1" applyProtection="1">
      <alignment horizontal="right" vertical="top"/>
      <protection locked="0"/>
    </xf>
    <xf numFmtId="0" fontId="230" fillId="0" borderId="208" xfId="8237" applyFont="1" applyFill="1" applyBorder="1" applyAlignment="1" applyProtection="1">
      <alignment vertical="top" wrapText="1"/>
      <protection locked="0"/>
    </xf>
    <xf numFmtId="38" fontId="230" fillId="0" borderId="208" xfId="8247" applyNumberFormat="1" applyFont="1" applyFill="1" applyBorder="1" applyAlignment="1" applyProtection="1">
      <alignment horizontal="right" vertical="top"/>
      <protection locked="0"/>
    </xf>
    <xf numFmtId="0" fontId="230" fillId="0" borderId="208" xfId="8237" applyFont="1" applyFill="1" applyBorder="1" applyAlignment="1">
      <alignment vertical="top" wrapText="1"/>
    </xf>
    <xf numFmtId="0" fontId="230" fillId="0" borderId="208" xfId="8250" applyFont="1" applyFill="1" applyBorder="1" applyAlignment="1" applyProtection="1">
      <alignment horizontal="left" vertical="top" wrapText="1"/>
      <protection locked="0"/>
    </xf>
    <xf numFmtId="49" fontId="230" fillId="0" borderId="208" xfId="8248" applyNumberFormat="1" applyFont="1" applyFill="1" applyBorder="1" applyAlignment="1" applyProtection="1">
      <alignment horizontal="center" vertical="top"/>
      <protection locked="0"/>
    </xf>
    <xf numFmtId="49" fontId="230" fillId="0" borderId="208" xfId="8248" applyNumberFormat="1" applyFont="1" applyFill="1" applyBorder="1" applyAlignment="1" applyProtection="1">
      <alignment horizontal="center" vertical="center"/>
      <protection locked="0"/>
    </xf>
    <xf numFmtId="0" fontId="230" fillId="0" borderId="208" xfId="8237" applyFont="1" applyFill="1" applyBorder="1" applyAlignment="1">
      <alignment horizontal="left" vertical="top" wrapText="1"/>
    </xf>
    <xf numFmtId="0" fontId="230" fillId="0" borderId="208" xfId="8237" applyFont="1" applyFill="1" applyBorder="1" applyAlignment="1" applyProtection="1">
      <alignment horizontal="left" vertical="top" wrapText="1"/>
      <protection locked="0"/>
    </xf>
    <xf numFmtId="0" fontId="12" fillId="0" borderId="0" xfId="4046"/>
    <xf numFmtId="41" fontId="12" fillId="0" borderId="0" xfId="4046" applyNumberFormat="1"/>
    <xf numFmtId="0" fontId="12" fillId="0" borderId="147" xfId="4046" applyBorder="1"/>
    <xf numFmtId="0" fontId="12" fillId="0" borderId="147" xfId="4046" applyBorder="1" applyAlignment="1">
      <alignment horizontal="center"/>
    </xf>
    <xf numFmtId="41" fontId="12" fillId="0" borderId="147" xfId="4046" applyNumberFormat="1" applyBorder="1" applyAlignment="1">
      <alignment horizontal="center"/>
    </xf>
    <xf numFmtId="41" fontId="12" fillId="0" borderId="133" xfId="4046" applyNumberFormat="1" applyBorder="1" applyAlignment="1">
      <alignment horizontal="center"/>
    </xf>
    <xf numFmtId="0" fontId="12" fillId="0" borderId="209" xfId="4046" applyBorder="1"/>
    <xf numFmtId="0" fontId="12" fillId="0" borderId="209" xfId="4046" applyBorder="1" applyAlignment="1">
      <alignment horizontal="center"/>
    </xf>
    <xf numFmtId="41" fontId="12" fillId="0" borderId="92" xfId="4046" applyNumberFormat="1" applyBorder="1" applyAlignment="1">
      <alignment horizontal="center"/>
    </xf>
    <xf numFmtId="41" fontId="12" fillId="0" borderId="0" xfId="4046" applyNumberFormat="1" applyAlignment="1">
      <alignment horizontal="center"/>
    </xf>
    <xf numFmtId="41" fontId="12" fillId="0" borderId="209" xfId="4046" applyNumberFormat="1" applyBorder="1" applyAlignment="1">
      <alignment horizontal="center"/>
    </xf>
    <xf numFmtId="41" fontId="12" fillId="0" borderId="93" xfId="4046" applyNumberFormat="1" applyBorder="1" applyAlignment="1">
      <alignment horizontal="center"/>
    </xf>
    <xf numFmtId="0" fontId="12" fillId="0" borderId="149" xfId="4046" applyBorder="1"/>
    <xf numFmtId="0" fontId="12" fillId="0" borderId="149" xfId="4046" applyBorder="1" applyAlignment="1">
      <alignment horizontal="center"/>
    </xf>
    <xf numFmtId="41" fontId="12" fillId="0" borderId="149" xfId="4046" applyNumberFormat="1" applyBorder="1" applyAlignment="1">
      <alignment horizontal="center"/>
    </xf>
    <xf numFmtId="41" fontId="12" fillId="0" borderId="74" xfId="4046" applyNumberFormat="1" applyBorder="1" applyAlignment="1">
      <alignment horizontal="center"/>
    </xf>
    <xf numFmtId="41" fontId="12" fillId="0" borderId="95" xfId="4046" applyNumberFormat="1" applyBorder="1" applyAlignment="1">
      <alignment horizontal="center"/>
    </xf>
    <xf numFmtId="3" fontId="15" fillId="0" borderId="73" xfId="4046" applyNumberFormat="1" applyFont="1" applyBorder="1" applyAlignment="1" applyProtection="1">
      <alignment horizontal="left"/>
      <protection locked="0"/>
    </xf>
    <xf numFmtId="169" fontId="12" fillId="0" borderId="73" xfId="4046" applyNumberFormat="1" applyBorder="1" applyAlignment="1" applyProtection="1">
      <alignment horizontal="center"/>
      <protection locked="0"/>
    </xf>
    <xf numFmtId="41" fontId="12" fillId="0" borderId="73" xfId="4046" applyNumberFormat="1" applyBorder="1"/>
    <xf numFmtId="3" fontId="227" fillId="0" borderId="73" xfId="4046" applyNumberFormat="1" applyFont="1" applyBorder="1" applyAlignment="1" applyProtection="1">
      <alignment horizontal="left" indent="2"/>
      <protection locked="0"/>
    </xf>
    <xf numFmtId="3" fontId="12" fillId="0" borderId="73" xfId="28" applyNumberFormat="1" applyBorder="1" applyAlignment="1" applyProtection="1">
      <alignment horizontal="left" indent="1"/>
      <protection locked="0"/>
    </xf>
    <xf numFmtId="201" fontId="12" fillId="0" borderId="73" xfId="4046" applyNumberFormat="1" applyBorder="1"/>
    <xf numFmtId="41" fontId="12" fillId="0" borderId="73" xfId="4046" applyNumberFormat="1" applyBorder="1" applyAlignment="1">
      <alignment horizontal="center"/>
    </xf>
    <xf numFmtId="202" fontId="12" fillId="0" borderId="73" xfId="4046" applyNumberFormat="1" applyBorder="1"/>
    <xf numFmtId="3" fontId="15" fillId="0" borderId="73" xfId="28" applyNumberFormat="1" applyFont="1" applyBorder="1" applyAlignment="1" applyProtection="1">
      <alignment horizontal="left"/>
      <protection locked="0"/>
    </xf>
    <xf numFmtId="3" fontId="227" fillId="0" borderId="149" xfId="4046" applyNumberFormat="1" applyFont="1" applyBorder="1" applyAlignment="1" applyProtection="1">
      <alignment horizontal="left" indent="2"/>
      <protection locked="0"/>
    </xf>
    <xf numFmtId="169" fontId="12" fillId="0" borderId="141" xfId="4046" applyNumberFormat="1" applyBorder="1" applyAlignment="1" applyProtection="1">
      <alignment horizontal="center"/>
      <protection locked="0"/>
    </xf>
    <xf numFmtId="1" fontId="12" fillId="0" borderId="141" xfId="4046" applyNumberFormat="1" applyBorder="1" applyAlignment="1" applyProtection="1">
      <alignment horizontal="center"/>
      <protection locked="0"/>
    </xf>
    <xf numFmtId="3" fontId="12" fillId="0" borderId="149" xfId="4046" applyNumberFormat="1" applyBorder="1" applyAlignment="1" applyProtection="1">
      <alignment horizontal="left" indent="4"/>
      <protection locked="0"/>
    </xf>
    <xf numFmtId="202" fontId="12" fillId="0" borderId="0" xfId="4046" applyNumberFormat="1"/>
    <xf numFmtId="3" fontId="12" fillId="0" borderId="149" xfId="4046" applyNumberFormat="1" applyBorder="1" applyAlignment="1" applyProtection="1">
      <alignment horizontal="left" indent="1"/>
      <protection locked="0"/>
    </xf>
    <xf numFmtId="169" fontId="12" fillId="0" borderId="95" xfId="4046" applyNumberFormat="1" applyBorder="1" applyAlignment="1" applyProtection="1">
      <alignment horizontal="center" vertical="center"/>
      <protection locked="0"/>
    </xf>
    <xf numFmtId="1" fontId="12" fillId="0" borderId="74" xfId="4046" applyNumberFormat="1" applyBorder="1" applyAlignment="1" applyProtection="1">
      <alignment horizontal="center" vertical="center"/>
      <protection locked="0"/>
    </xf>
    <xf numFmtId="202" fontId="12" fillId="0" borderId="73" xfId="4046" applyNumberFormat="1" applyBorder="1" applyAlignment="1" applyProtection="1">
      <alignment horizontal="center" vertical="center"/>
      <protection locked="0"/>
    </xf>
    <xf numFmtId="202" fontId="12" fillId="0" borderId="73" xfId="4046" applyNumberFormat="1" applyBorder="1" applyAlignment="1" applyProtection="1">
      <alignment horizontal="left" vertical="center" indent="1"/>
      <protection locked="0"/>
    </xf>
    <xf numFmtId="202" fontId="12" fillId="0" borderId="73" xfId="4691" applyNumberFormat="1" applyBorder="1"/>
    <xf numFmtId="3" fontId="228" fillId="0" borderId="73" xfId="28" applyNumberFormat="1" applyFont="1" applyBorder="1" applyAlignment="1" applyProtection="1">
      <alignment horizontal="left" indent="1"/>
      <protection locked="0"/>
    </xf>
    <xf numFmtId="3" fontId="12" fillId="0" borderId="73" xfId="28" applyNumberFormat="1" applyBorder="1" applyAlignment="1" applyProtection="1">
      <alignment horizontal="left" indent="2"/>
      <protection locked="0"/>
    </xf>
    <xf numFmtId="41" fontId="12" fillId="0" borderId="141" xfId="4046" applyNumberFormat="1" applyBorder="1" applyAlignment="1">
      <alignment horizontal="center"/>
    </xf>
    <xf numFmtId="3" fontId="12" fillId="0" borderId="73" xfId="4046" applyNumberFormat="1" applyBorder="1" applyAlignment="1" applyProtection="1">
      <alignment horizontal="left" indent="1"/>
      <protection locked="0"/>
    </xf>
    <xf numFmtId="43" fontId="0" fillId="0" borderId="0" xfId="1" applyFont="1"/>
    <xf numFmtId="41" fontId="12" fillId="0" borderId="149" xfId="4046" applyNumberFormat="1" applyBorder="1" applyAlignment="1" applyProtection="1">
      <alignment horizontal="center"/>
      <protection locked="0"/>
    </xf>
    <xf numFmtId="3" fontId="15" fillId="0" borderId="149" xfId="4046" applyNumberFormat="1" applyFont="1" applyBorder="1" applyAlignment="1" applyProtection="1">
      <alignment horizontal="left"/>
      <protection locked="0"/>
    </xf>
    <xf numFmtId="169" fontId="12" fillId="0" borderId="95" xfId="4046" applyNumberFormat="1" applyBorder="1" applyAlignment="1" applyProtection="1">
      <alignment horizontal="center"/>
      <protection locked="0"/>
    </xf>
    <xf numFmtId="41" fontId="12" fillId="0" borderId="149" xfId="4046" applyNumberFormat="1" applyBorder="1"/>
    <xf numFmtId="1" fontId="12" fillId="0" borderId="95" xfId="4046" applyNumberFormat="1" applyBorder="1" applyAlignment="1" applyProtection="1">
      <alignment horizontal="center"/>
      <protection locked="0"/>
    </xf>
    <xf numFmtId="3" fontId="15" fillId="0" borderId="0" xfId="4046" applyNumberFormat="1" applyFont="1" applyAlignment="1" applyProtection="1">
      <alignment horizontal="left"/>
      <protection locked="0"/>
    </xf>
    <xf numFmtId="169" fontId="12" fillId="0" borderId="0" xfId="4046" applyNumberFormat="1" applyAlignment="1" applyProtection="1">
      <alignment horizontal="center"/>
      <protection locked="0"/>
    </xf>
    <xf numFmtId="1" fontId="12" fillId="0" borderId="0" xfId="4046" applyNumberFormat="1" applyAlignment="1" applyProtection="1">
      <alignment horizontal="center"/>
      <protection locked="0"/>
    </xf>
    <xf numFmtId="42" fontId="12" fillId="0" borderId="0" xfId="4046" applyNumberFormat="1"/>
    <xf numFmtId="0" fontId="12" fillId="0" borderId="0" xfId="4046" applyAlignment="1">
      <alignment horizontal="right"/>
    </xf>
    <xf numFmtId="44" fontId="12" fillId="0" borderId="0" xfId="4046" applyNumberFormat="1"/>
    <xf numFmtId="43" fontId="12" fillId="0" borderId="0" xfId="4046" applyNumberFormat="1"/>
    <xf numFmtId="164" fontId="12" fillId="0" borderId="0" xfId="0" applyNumberFormat="1" applyFont="1"/>
    <xf numFmtId="185" fontId="12" fillId="0" borderId="0" xfId="20" applyNumberFormat="1" applyFont="1"/>
    <xf numFmtId="164" fontId="13" fillId="0" borderId="0" xfId="0" applyNumberFormat="1" applyFont="1" applyFill="1"/>
    <xf numFmtId="185" fontId="12" fillId="0" borderId="0" xfId="20" applyNumberFormat="1" applyFont="1" applyFill="1"/>
    <xf numFmtId="0" fontId="12" fillId="0" borderId="0" xfId="0" applyFont="1" applyFill="1"/>
    <xf numFmtId="185" fontId="12" fillId="0" borderId="0" xfId="8257" applyNumberFormat="1" applyFont="1" applyFill="1"/>
    <xf numFmtId="0" fontId="12" fillId="0" borderId="0" xfId="8254" applyFont="1" applyFill="1"/>
    <xf numFmtId="164" fontId="12" fillId="0" borderId="0" xfId="0" applyNumberFormat="1" applyFont="1" applyFill="1"/>
    <xf numFmtId="0" fontId="143" fillId="0" borderId="0" xfId="0" applyFont="1" applyFill="1" applyAlignment="1">
      <alignment horizontal="center"/>
    </xf>
    <xf numFmtId="14" fontId="59" fillId="0" borderId="0" xfId="3" applyNumberFormat="1" applyFont="1" applyBorder="1" applyProtection="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16" xfId="12" applyNumberFormat="1" applyFont="1" applyBorder="1" applyAlignment="1" applyProtection="1">
      <alignment horizontal="left" vertical="center" indent="1"/>
      <protection locked="0"/>
    </xf>
    <xf numFmtId="0" fontId="15" fillId="0" borderId="119" xfId="12" applyNumberFormat="1" applyFont="1" applyBorder="1" applyAlignment="1" applyProtection="1">
      <alignment horizontal="left" vertical="center" indent="1"/>
      <protection locked="0"/>
    </xf>
    <xf numFmtId="0" fontId="15" fillId="0" borderId="117" xfId="12" applyNumberFormat="1" applyFont="1" applyBorder="1" applyAlignment="1" applyProtection="1">
      <alignment horizontal="left" vertical="center" indent="1"/>
      <protection locked="0"/>
    </xf>
    <xf numFmtId="180" fontId="15" fillId="0" borderId="116"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1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7" xfId="12" applyFont="1" applyBorder="1" applyAlignment="1" applyProtection="1">
      <alignment horizontal="left" vertical="center" indent="1"/>
      <protection locked="0"/>
    </xf>
    <xf numFmtId="0" fontId="15" fillId="0" borderId="11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1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19" xfId="12" applyFont="1" applyBorder="1" applyAlignment="1" applyProtection="1">
      <alignment horizontal="center" vertical="center" wrapText="1"/>
    </xf>
    <xf numFmtId="0" fontId="134" fillId="0" borderId="11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6"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17" xfId="3" applyFont="1" applyBorder="1" applyAlignment="1" applyProtection="1">
      <alignment horizontal="left" vertical="top"/>
      <protection locked="0"/>
    </xf>
    <xf numFmtId="0" fontId="56" fillId="0" borderId="12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6"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17" xfId="0" applyFont="1" applyBorder="1" applyAlignment="1" applyProtection="1">
      <alignment horizontal="left" vertical="top" wrapText="1"/>
      <protection locked="0"/>
    </xf>
    <xf numFmtId="0" fontId="80" fillId="11" borderId="113" xfId="0" applyFont="1" applyFill="1" applyBorder="1" applyAlignment="1">
      <alignment horizontal="center" vertical="center" shrinkToFit="1"/>
    </xf>
    <xf numFmtId="0" fontId="80" fillId="11" borderId="156" xfId="0" applyFont="1" applyFill="1" applyBorder="1" applyAlignment="1">
      <alignment horizontal="center" vertical="center" shrinkToFit="1"/>
    </xf>
    <xf numFmtId="0" fontId="64" fillId="13" borderId="112"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17"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17"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2"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1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38" xfId="0" applyFont="1" applyFill="1" applyBorder="1" applyAlignment="1" applyProtection="1">
      <alignment horizontal="left" vertical="center" indent="1"/>
    </xf>
    <xf numFmtId="0" fontId="66" fillId="16" borderId="137" xfId="0" applyFont="1" applyFill="1" applyBorder="1" applyAlignment="1" applyProtection="1">
      <alignment horizontal="left" vertical="center" indent="1"/>
    </xf>
    <xf numFmtId="0" fontId="66" fillId="16" borderId="137" xfId="0" applyFont="1" applyFill="1" applyBorder="1" applyAlignment="1" applyProtection="1">
      <alignment horizontal="left" vertical="center" indent="1"/>
      <protection hidden="1"/>
    </xf>
    <xf numFmtId="0" fontId="66" fillId="16" borderId="138" xfId="0" applyFont="1" applyFill="1" applyBorder="1" applyAlignment="1" applyProtection="1">
      <alignment horizontal="left" vertical="center" indent="1"/>
      <protection hidden="1"/>
    </xf>
    <xf numFmtId="0" fontId="66" fillId="3" borderId="138" xfId="0" applyFont="1" applyFill="1" applyBorder="1" applyAlignment="1" applyProtection="1">
      <alignment horizontal="left" vertical="center"/>
    </xf>
    <xf numFmtId="0" fontId="66" fillId="3" borderId="139"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38" xfId="0" applyFont="1" applyBorder="1" applyAlignment="1" applyProtection="1">
      <alignment horizontal="left" vertical="center" wrapText="1" indent="1"/>
    </xf>
    <xf numFmtId="0" fontId="64" fillId="0" borderId="13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37" xfId="0" applyFont="1" applyFill="1" applyBorder="1" applyAlignment="1" applyProtection="1">
      <alignment horizontal="left" vertical="center" indent="1"/>
    </xf>
    <xf numFmtId="0" fontId="67" fillId="21" borderId="138" xfId="0" applyFont="1" applyFill="1" applyBorder="1" applyAlignment="1" applyProtection="1">
      <alignment horizontal="left" vertical="center" indent="1"/>
    </xf>
    <xf numFmtId="0" fontId="67" fillId="21" borderId="139"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1" xfId="19" applyFont="1" applyFill="1" applyBorder="1" applyAlignment="1">
      <alignment horizontal="center" vertical="center"/>
    </xf>
    <xf numFmtId="0" fontId="127" fillId="21" borderId="132" xfId="19" applyFont="1" applyFill="1" applyBorder="1" applyAlignment="1">
      <alignment horizontal="center" vertical="center"/>
    </xf>
    <xf numFmtId="0" fontId="127" fillId="21" borderId="133"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2"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3"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2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2" xfId="18" applyFont="1" applyBorder="1" applyAlignment="1" applyProtection="1">
      <alignment horizontal="center" vertical="top" wrapText="1"/>
      <protection locked="0"/>
    </xf>
    <xf numFmtId="0" fontId="8" fillId="0" borderId="133"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8" fillId="0" borderId="94" xfId="18" applyFont="1" applyBorder="1" applyAlignment="1" applyProtection="1">
      <alignment vertical="top" wrapText="1"/>
      <protection locked="0"/>
    </xf>
    <xf numFmtId="0" fontId="8" fillId="0" borderId="74"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51" fillId="0" borderId="132" xfId="18" applyFont="1" applyBorder="1" applyAlignment="1" applyProtection="1">
      <alignment horizontal="center" vertical="top" wrapText="1"/>
      <protection locked="0"/>
    </xf>
    <xf numFmtId="0" fontId="51" fillId="0" borderId="133"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47" fillId="0" borderId="0" xfId="25" applyFont="1" applyAlignment="1">
      <alignment horizontal="left" vertical="center" wrapText="1"/>
    </xf>
    <xf numFmtId="0" fontId="103" fillId="0" borderId="0" xfId="29" applyFont="1" applyAlignment="1">
      <alignment horizontal="center" vertical="top" wrapText="1"/>
    </xf>
    <xf numFmtId="0" fontId="103" fillId="0" borderId="161" xfId="29" applyFont="1" applyBorder="1" applyAlignment="1">
      <alignment horizontal="center" vertical="top" wrapText="1"/>
    </xf>
    <xf numFmtId="0" fontId="147" fillId="0" borderId="166" xfId="25" applyFont="1" applyBorder="1" applyAlignment="1">
      <alignment horizontal="left" vertical="center" wrapText="1"/>
    </xf>
    <xf numFmtId="0" fontId="59" fillId="0" borderId="181" xfId="29" applyFont="1" applyBorder="1"/>
    <xf numFmtId="0" fontId="59" fillId="0" borderId="182" xfId="29" applyFont="1" applyBorder="1"/>
    <xf numFmtId="0" fontId="59" fillId="0" borderId="185" xfId="29" applyFont="1" applyBorder="1"/>
    <xf numFmtId="0" fontId="59" fillId="0" borderId="186" xfId="29" applyFont="1" applyBorder="1"/>
    <xf numFmtId="0" fontId="67" fillId="0" borderId="173" xfId="29" applyFont="1" applyBorder="1"/>
    <xf numFmtId="0" fontId="67" fillId="0" borderId="73" xfId="29" applyFont="1" applyBorder="1"/>
    <xf numFmtId="0" fontId="147" fillId="0" borderId="161" xfId="25" applyFont="1" applyBorder="1" applyAlignment="1">
      <alignment horizontal="left" vertical="center" wrapText="1"/>
    </xf>
    <xf numFmtId="166" fontId="59" fillId="0" borderId="21" xfId="3" applyNumberFormat="1" applyFont="1" applyBorder="1" applyAlignment="1">
      <alignment horizontal="left" vertical="center" indent="1"/>
    </xf>
    <xf numFmtId="166" fontId="59" fillId="0" borderId="172" xfId="3" applyNumberFormat="1" applyFont="1" applyBorder="1" applyAlignment="1">
      <alignment horizontal="left" vertical="center" indent="1"/>
    </xf>
    <xf numFmtId="0" fontId="59" fillId="26" borderId="173" xfId="29" applyFont="1" applyFill="1" applyBorder="1"/>
    <xf numFmtId="0" fontId="59" fillId="26" borderId="73" xfId="29" applyFont="1" applyFill="1" applyBorder="1"/>
    <xf numFmtId="0" fontId="67" fillId="0" borderId="158" xfId="29" applyFont="1" applyBorder="1" applyAlignment="1">
      <alignment horizontal="center" wrapText="1"/>
    </xf>
    <xf numFmtId="0" fontId="67" fillId="0" borderId="159" xfId="29" applyFont="1" applyBorder="1" applyAlignment="1">
      <alignment horizontal="center" wrapText="1"/>
    </xf>
    <xf numFmtId="0" fontId="103" fillId="0" borderId="174" xfId="29" applyFont="1" applyBorder="1" applyAlignment="1">
      <alignment horizontal="center"/>
    </xf>
    <xf numFmtId="0" fontId="103" fillId="0" borderId="74" xfId="29" applyFont="1" applyBorder="1" applyAlignment="1">
      <alignment horizontal="center"/>
    </xf>
    <xf numFmtId="0" fontId="103" fillId="0" borderId="95" xfId="29" applyFont="1" applyBorder="1" applyAlignment="1">
      <alignment horizontal="center"/>
    </xf>
    <xf numFmtId="0" fontId="59" fillId="0" borderId="176" xfId="29" applyFont="1" applyBorder="1"/>
    <xf numFmtId="0" fontId="59" fillId="0" borderId="177" xfId="29" applyFont="1" applyBorder="1"/>
    <xf numFmtId="0" fontId="59" fillId="0" borderId="181" xfId="29" applyFont="1" applyBorder="1" applyAlignment="1">
      <alignment wrapText="1"/>
    </xf>
    <xf numFmtId="0" fontId="59" fillId="0" borderId="182" xfId="29" applyFont="1" applyBorder="1" applyAlignment="1">
      <alignment wrapText="1"/>
    </xf>
    <xf numFmtId="0" fontId="59" fillId="0" borderId="119" xfId="3" applyFont="1" applyBorder="1" applyAlignment="1">
      <alignment horizontal="left" vertical="center" indent="1"/>
    </xf>
    <xf numFmtId="0" fontId="59" fillId="0" borderId="171" xfId="3" applyFont="1" applyBorder="1" applyAlignment="1">
      <alignment horizontal="left" vertical="center"/>
    </xf>
    <xf numFmtId="0" fontId="59" fillId="0" borderId="125" xfId="3" applyFont="1" applyBorder="1" applyAlignment="1" applyProtection="1">
      <alignment horizontal="center" vertical="center"/>
      <protection locked="0"/>
    </xf>
    <xf numFmtId="171" fontId="59" fillId="0" borderId="125" xfId="3" applyNumberFormat="1" applyFont="1" applyBorder="1" applyAlignment="1" applyProtection="1">
      <alignment horizontal="center"/>
      <protection locked="0"/>
    </xf>
    <xf numFmtId="0" fontId="82" fillId="0" borderId="124" xfId="3" applyFont="1" applyBorder="1" applyAlignment="1">
      <alignment horizontal="center" vertical="center" wrapText="1"/>
    </xf>
    <xf numFmtId="0" fontId="59" fillId="0" borderId="125" xfId="3" applyFont="1" applyBorder="1" applyAlignment="1" applyProtection="1">
      <alignment horizontal="center"/>
      <protection locked="0"/>
    </xf>
    <xf numFmtId="0" fontId="82" fillId="0" borderId="124"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44" fillId="0" borderId="168" xfId="29" applyFont="1" applyBorder="1" applyAlignment="1">
      <alignment horizontal="center"/>
    </xf>
    <xf numFmtId="0" fontId="144" fillId="0" borderId="169" xfId="29" applyFont="1" applyBorder="1" applyAlignment="1">
      <alignment horizontal="center"/>
    </xf>
    <xf numFmtId="0" fontId="144" fillId="0" borderId="170" xfId="29" applyFont="1" applyBorder="1" applyAlignment="1">
      <alignment horizontal="center"/>
    </xf>
    <xf numFmtId="0" fontId="59" fillId="0" borderId="160" xfId="29" applyFont="1" applyBorder="1" applyAlignment="1">
      <alignment wrapText="1"/>
    </xf>
    <xf numFmtId="0" fontId="59" fillId="0" borderId="0" xfId="29" applyFont="1" applyAlignment="1">
      <alignment wrapText="1"/>
    </xf>
    <xf numFmtId="0" fontId="59" fillId="0" borderId="161" xfId="29"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5" borderId="74" xfId="3" applyFont="1" applyFill="1" applyBorder="1" applyAlignment="1" applyProtection="1">
      <alignment horizontal="left" vertical="center" indent="1"/>
      <protection locked="0"/>
    </xf>
    <xf numFmtId="0" fontId="67" fillId="25" borderId="74" xfId="3" applyFont="1" applyFill="1" applyBorder="1" applyAlignment="1" applyProtection="1">
      <alignment horizontal="left" vertical="center"/>
      <protection locked="0"/>
    </xf>
    <xf numFmtId="0" fontId="59" fillId="21" borderId="160" xfId="3" applyFont="1" applyFill="1" applyBorder="1" applyAlignment="1">
      <alignment horizontal="left" vertical="top" wrapText="1"/>
    </xf>
    <xf numFmtId="0" fontId="59" fillId="21" borderId="0" xfId="3" applyFont="1" applyFill="1" applyAlignment="1">
      <alignment vertical="top"/>
    </xf>
    <xf numFmtId="0" fontId="59" fillId="21" borderId="18" xfId="3" applyFont="1" applyFill="1" applyBorder="1" applyAlignment="1">
      <alignment vertical="top"/>
    </xf>
    <xf numFmtId="0" fontId="67" fillId="0" borderId="163" xfId="3" applyFont="1" applyBorder="1" applyAlignment="1">
      <alignment horizontal="center" vertical="center"/>
    </xf>
    <xf numFmtId="0" fontId="59" fillId="0" borderId="119" xfId="3" applyFont="1" applyBorder="1" applyAlignment="1">
      <alignment horizontal="center" vertical="center"/>
    </xf>
    <xf numFmtId="0" fontId="59" fillId="0" borderId="117"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7"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8"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6" xfId="0" applyFont="1" applyFill="1" applyBorder="1" applyAlignment="1">
      <alignment horizontal="center" vertical="center"/>
    </xf>
    <xf numFmtId="0" fontId="114" fillId="12" borderId="119" xfId="0" applyFont="1" applyFill="1" applyBorder="1" applyAlignment="1">
      <alignment horizontal="center" vertical="center"/>
    </xf>
    <xf numFmtId="0" fontId="114" fillId="12" borderId="144"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6" xfId="0" applyNumberFormat="1" applyFont="1" applyFill="1" applyBorder="1" applyAlignment="1">
      <alignment horizontal="center" vertical="top"/>
    </xf>
    <xf numFmtId="164" fontId="115" fillId="12" borderId="119" xfId="0" applyNumberFormat="1" applyFont="1" applyFill="1" applyBorder="1" applyAlignment="1">
      <alignment horizontal="center" vertical="top"/>
    </xf>
    <xf numFmtId="164" fontId="115" fillId="12" borderId="14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19" xfId="0" applyNumberFormat="1" applyFont="1" applyBorder="1" applyAlignment="1">
      <alignment horizontal="left" vertical="center" wrapText="1"/>
    </xf>
    <xf numFmtId="0" fontId="59" fillId="0" borderId="11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37" xfId="3" applyNumberFormat="1" applyFont="1" applyBorder="1" applyProtection="1"/>
    <xf numFmtId="0" fontId="57" fillId="0" borderId="13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38" xfId="3" applyNumberFormat="1" applyFont="1" applyBorder="1" applyAlignment="1" applyProtection="1">
      <alignment horizontal="left" indent="1"/>
      <protection locked="0"/>
    </xf>
    <xf numFmtId="0" fontId="67" fillId="0" borderId="138" xfId="3" applyFont="1" applyBorder="1" applyAlignment="1" applyProtection="1">
      <alignment horizontal="left" indent="1"/>
      <protection locked="0"/>
    </xf>
    <xf numFmtId="0" fontId="67" fillId="0" borderId="139"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38" fillId="0" borderId="0" xfId="4046" applyFont="1" applyAlignment="1">
      <alignment horizontal="center"/>
    </xf>
    <xf numFmtId="0" fontId="232" fillId="0" borderId="0" xfId="4046" applyFont="1" applyAlignment="1">
      <alignment horizontal="center"/>
    </xf>
    <xf numFmtId="41" fontId="12" fillId="0" borderId="131" xfId="4046" applyNumberFormat="1" applyBorder="1" applyAlignment="1">
      <alignment horizontal="center"/>
    </xf>
    <xf numFmtId="41" fontId="12" fillId="0" borderId="133" xfId="4046" applyNumberFormat="1" applyBorder="1" applyAlignment="1">
      <alignment horizontal="center"/>
    </xf>
    <xf numFmtId="41" fontId="12" fillId="0" borderId="132" xfId="4046" applyNumberFormat="1" applyBorder="1" applyAlignment="1">
      <alignment horizontal="center"/>
    </xf>
    <xf numFmtId="0" fontId="64" fillId="0" borderId="0" xfId="3" applyFont="1" applyAlignment="1" applyProtection="1">
      <alignment horizontal="left" vertical="center" wrapText="1"/>
    </xf>
    <xf numFmtId="3" fontId="57" fillId="0" borderId="73"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0" xfId="3" applyNumberFormat="1" applyFont="1" applyBorder="1" applyAlignment="1" applyProtection="1">
      <protection locked="0"/>
    </xf>
    <xf numFmtId="0" fontId="67" fillId="0" borderId="14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4"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0"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1"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0" xfId="3" applyNumberFormat="1" applyFont="1" applyBorder="1" applyProtection="1">
      <protection locked="0"/>
    </xf>
    <xf numFmtId="6" fontId="64" fillId="0" borderId="14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0"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1"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0" xfId="3" applyFont="1" applyBorder="1" applyAlignment="1" applyProtection="1">
      <alignment horizontal="center"/>
    </xf>
    <xf numFmtId="0" fontId="64" fillId="0" borderId="72" xfId="3" applyFont="1" applyBorder="1" applyAlignment="1" applyProtection="1">
      <alignment horizontal="center"/>
    </xf>
    <xf numFmtId="0" fontId="64" fillId="0" borderId="141" xfId="3" applyFont="1" applyBorder="1" applyAlignment="1" applyProtection="1">
      <alignment horizontal="center"/>
    </xf>
    <xf numFmtId="38" fontId="64" fillId="0" borderId="140"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9836">
    <cellStyle name="1" xfId="30" xr:uid="{3644EC45-71EF-49CD-996C-A2049706155A}"/>
    <cellStyle name="10" xfId="31" xr:uid="{23E6C229-63EF-4DC5-A7E7-BC871E76EE29}"/>
    <cellStyle name="2" xfId="32" xr:uid="{B95040BA-5181-4260-81B9-C471360A4066}"/>
    <cellStyle name="20% - Accent1 10" xfId="33" xr:uid="{F7CFBC8C-3357-4F79-AAA3-265DEE0FBBDC}"/>
    <cellStyle name="20% - Accent1 2" xfId="34" xr:uid="{6FBACA79-0A49-4B99-B4AA-74375E0D4357}"/>
    <cellStyle name="20% - Accent1 2 2" xfId="35" xr:uid="{D17E7C7F-03C1-4CEA-9995-796BF6F84650}"/>
    <cellStyle name="20% - Accent1 2 2 2" xfId="36" xr:uid="{928C648A-307A-4453-A925-022A5406DEDA}"/>
    <cellStyle name="20% - Accent1 2 2 2 2" xfId="37" xr:uid="{BB520270-A6C2-4679-8F76-36423B14BAA5}"/>
    <cellStyle name="20% - Accent1 2 2 2 2 2" xfId="8260" xr:uid="{A9DB8533-F6DF-4021-A660-15D87E8EA03A}"/>
    <cellStyle name="20% - Accent1 2 2 3" xfId="38" xr:uid="{C3E9AD6A-8293-4A3A-9E80-C615615190C0}"/>
    <cellStyle name="20% - Accent1 2 2 3 2" xfId="8261" xr:uid="{E34F2EEC-C625-4165-A8E4-269AD65E931F}"/>
    <cellStyle name="20% - Accent1 2 2 4" xfId="39" xr:uid="{39063812-D9EE-4E1B-A38B-B8D0F977B208}"/>
    <cellStyle name="20% - Accent1 2 3" xfId="40" xr:uid="{E5A393F5-8389-4E3E-8CB2-36557D0BE5DD}"/>
    <cellStyle name="20% - Accent1 2 3 2" xfId="41" xr:uid="{2AB5767F-F84B-40E1-90A7-0EF0ACA0FAF6}"/>
    <cellStyle name="20% - Accent1 2 3 2 2" xfId="8263" xr:uid="{BB8282D3-2A7F-4E9D-B95A-42C02DC833DF}"/>
    <cellStyle name="20% - Accent1 2 3 3" xfId="42" xr:uid="{415242AB-FA59-4613-AA47-D4A053D077F5}"/>
    <cellStyle name="20% - Accent1 2 3 4" xfId="43" xr:uid="{72704277-2EFD-4FFB-B4AC-BFB1D1FC85DA}"/>
    <cellStyle name="20% - Accent1 2 3 4 2" xfId="8264" xr:uid="{A4BE86D6-6674-4357-8A14-6ACA12680D08}"/>
    <cellStyle name="20% - Accent1 2 3 5" xfId="44" xr:uid="{0CDF4A18-7350-405D-98F8-55D76E570D9A}"/>
    <cellStyle name="20% - Accent1 2 3 6" xfId="8262" xr:uid="{DB4D9DC3-77F4-43A2-BC34-7EB7526B8537}"/>
    <cellStyle name="20% - Accent1 2 4" xfId="45" xr:uid="{53B10EE3-82CB-4C6F-8043-BBB357A80365}"/>
    <cellStyle name="20% - Accent1 2 4 2" xfId="46" xr:uid="{4AA4D99A-7A85-48F7-92F4-213E89B47F77}"/>
    <cellStyle name="20% - Accent1 2 5" xfId="47" xr:uid="{026B8E01-AF8F-40A6-8EB0-4B829602308B}"/>
    <cellStyle name="20% - Accent1 2 6" xfId="48" xr:uid="{1EFF1626-B929-4A6F-96D4-4C98B5F2CCB0}"/>
    <cellStyle name="20% - Accent1 3" xfId="49" xr:uid="{49FCFFDA-0E54-486B-A740-4E749CAB59F6}"/>
    <cellStyle name="20% - Accent1 3 10" xfId="50" xr:uid="{68AE3740-6283-41AE-84E5-ECB1A5E92A59}"/>
    <cellStyle name="20% - Accent1 3 10 2" xfId="8266" xr:uid="{0F1AE1F8-0AE8-4371-A096-A226E0317517}"/>
    <cellStyle name="20% - Accent1 3 11" xfId="51" xr:uid="{EABAA861-7547-411E-BA5B-FF9D13F09F31}"/>
    <cellStyle name="20% - Accent1 3 11 2" xfId="8267" xr:uid="{B907D13E-A8FC-4575-AA28-1B5E4FEFB19C}"/>
    <cellStyle name="20% - Accent1 3 12" xfId="52" xr:uid="{29088AA4-AC9B-4AC8-9AAE-A06731139BBE}"/>
    <cellStyle name="20% - Accent1 3 12 2" xfId="8268" xr:uid="{135E7F49-B689-4504-A6BA-1F8F1ADD32B7}"/>
    <cellStyle name="20% - Accent1 3 13" xfId="53" xr:uid="{A1AE2BDE-1C4E-4148-80AD-DDB7730A6D8F}"/>
    <cellStyle name="20% - Accent1 3 13 2" xfId="8269" xr:uid="{033C8308-9A15-4CA1-8F45-0BB94F9D3BE8}"/>
    <cellStyle name="20% - Accent1 3 14" xfId="54" xr:uid="{D20A754E-07A9-4C18-9A99-81C6F04A1B06}"/>
    <cellStyle name="20% - Accent1 3 14 2" xfId="8270" xr:uid="{B47EBED2-772C-4894-8A97-30C11E59D3BF}"/>
    <cellStyle name="20% - Accent1 3 15" xfId="8265" xr:uid="{D894C018-76B9-454C-8A52-8ED1A6955FC6}"/>
    <cellStyle name="20% - Accent1 3 2" xfId="55" xr:uid="{FB52458C-C8C6-4344-B15B-A28A0BE3A630}"/>
    <cellStyle name="20% - Accent1 3 2 10" xfId="56" xr:uid="{C8C33D43-818A-47AB-9671-4596A119CCF6}"/>
    <cellStyle name="20% - Accent1 3 2 10 2" xfId="8272" xr:uid="{F379801E-AB8C-4CBE-B4C1-FA7217651358}"/>
    <cellStyle name="20% - Accent1 3 2 11" xfId="8271" xr:uid="{7301D576-55C1-4EC8-8F0F-7518D1726BFF}"/>
    <cellStyle name="20% - Accent1 3 2 2" xfId="57" xr:uid="{B3E08EDF-16D4-406B-A79B-79F51025A9F2}"/>
    <cellStyle name="20% - Accent1 3 2 2 2" xfId="58" xr:uid="{AADBF0B0-9370-4E53-A8D8-3E2CCFA1BA92}"/>
    <cellStyle name="20% - Accent1 3 2 2 2 2" xfId="59" xr:uid="{8573B068-161D-482C-A449-F8F19B7FDDDD}"/>
    <cellStyle name="20% - Accent1 3 2 2 2 2 2" xfId="60" xr:uid="{85678951-82BF-42FE-84A7-559186C7D609}"/>
    <cellStyle name="20% - Accent1 3 2 2 2 2 2 2" xfId="61" xr:uid="{A09BFB78-1C74-482C-9CE2-E189F69DA37B}"/>
    <cellStyle name="20% - Accent1 3 2 2 2 2 2 2 2" xfId="8277" xr:uid="{9A33F3D1-EA3C-4C50-B4C6-F57ED7EED666}"/>
    <cellStyle name="20% - Accent1 3 2 2 2 2 2 3" xfId="8276" xr:uid="{E75D81B4-DB6E-4ADD-B012-440539251118}"/>
    <cellStyle name="20% - Accent1 3 2 2 2 2 3" xfId="62" xr:uid="{6B172516-FB52-4D7C-8715-FF8B85A4B7C3}"/>
    <cellStyle name="20% - Accent1 3 2 2 2 2 3 2" xfId="8278" xr:uid="{B21CC30E-45FB-438B-8912-69772FBF2BD8}"/>
    <cellStyle name="20% - Accent1 3 2 2 2 2 4" xfId="8275" xr:uid="{F5090603-6AF6-4A80-8B90-E7CF92DE1859}"/>
    <cellStyle name="20% - Accent1 3 2 2 2 3" xfId="63" xr:uid="{99CBEB3A-23AD-40CF-ADB1-E9B72BD5B0D8}"/>
    <cellStyle name="20% - Accent1 3 2 2 2 3 2" xfId="64" xr:uid="{82ADD5B1-DE48-4329-B332-E2065C3EE2DD}"/>
    <cellStyle name="20% - Accent1 3 2 2 2 3 2 2" xfId="8280" xr:uid="{6CE09081-53F6-44EE-A232-57367E22909A}"/>
    <cellStyle name="20% - Accent1 3 2 2 2 3 3" xfId="8279" xr:uid="{84EEA5E9-2C4B-41C7-B4A0-10B5407C69AE}"/>
    <cellStyle name="20% - Accent1 3 2 2 2 4" xfId="65" xr:uid="{AA2DAA7B-84FD-4569-AB21-4BA47DB687BD}"/>
    <cellStyle name="20% - Accent1 3 2 2 2 4 2" xfId="8281" xr:uid="{A758C26C-08E3-44BD-B693-66CDD359F75F}"/>
    <cellStyle name="20% - Accent1 3 2 2 2 5" xfId="8274" xr:uid="{B249C910-299D-4E63-8AC1-9E1736391A73}"/>
    <cellStyle name="20% - Accent1 3 2 2 3" xfId="66" xr:uid="{0A995B50-C770-4654-92A5-52FD729B50D6}"/>
    <cellStyle name="20% - Accent1 3 2 2 3 2" xfId="67" xr:uid="{2D99A41E-DA9C-4279-9727-D6F4EE8AD371}"/>
    <cellStyle name="20% - Accent1 3 2 2 3 2 2" xfId="68" xr:uid="{F5301B37-FF18-4E77-8BD4-C3063896A065}"/>
    <cellStyle name="20% - Accent1 3 2 2 3 2 2 2" xfId="69" xr:uid="{83889977-DFBB-4185-AF2C-309A1842E2DF}"/>
    <cellStyle name="20% - Accent1 3 2 2 3 2 2 2 2" xfId="8285" xr:uid="{3EFA18E7-9794-481F-A39F-4F495520D378}"/>
    <cellStyle name="20% - Accent1 3 2 2 3 2 2 3" xfId="8284" xr:uid="{9FDFF56B-DD1F-4631-90FE-7FE7AC5EC5E1}"/>
    <cellStyle name="20% - Accent1 3 2 2 3 2 3" xfId="70" xr:uid="{B2C8E952-3BE1-4E3B-B6C3-01B29CACB38D}"/>
    <cellStyle name="20% - Accent1 3 2 2 3 2 3 2" xfId="8286" xr:uid="{20C55AAE-9F16-452B-B1BD-F8B36266CE9B}"/>
    <cellStyle name="20% - Accent1 3 2 2 3 2 4" xfId="8283" xr:uid="{BE7CE89A-CD00-4618-8B43-96F91D6016DC}"/>
    <cellStyle name="20% - Accent1 3 2 2 3 3" xfId="71" xr:uid="{9F88E120-2DC2-4AE0-B590-8C451CEB6846}"/>
    <cellStyle name="20% - Accent1 3 2 2 3 3 2" xfId="72" xr:uid="{3D4F3D9A-5A4F-4818-B4C8-F17DE7C1D114}"/>
    <cellStyle name="20% - Accent1 3 2 2 3 3 2 2" xfId="8288" xr:uid="{3EFEEFAC-30A0-4739-8744-8D3ED7627A80}"/>
    <cellStyle name="20% - Accent1 3 2 2 3 3 3" xfId="8287" xr:uid="{2473CD7D-B2CB-4ABE-9E3C-32B13E1C2B89}"/>
    <cellStyle name="20% - Accent1 3 2 2 3 4" xfId="73" xr:uid="{477A384B-E399-4789-BB71-28A351F7D607}"/>
    <cellStyle name="20% - Accent1 3 2 2 3 4 2" xfId="8289" xr:uid="{842B719C-A718-4BEC-81E0-C707AB8848A5}"/>
    <cellStyle name="20% - Accent1 3 2 2 3 5" xfId="8282" xr:uid="{D370DE3A-AC37-4871-A3FA-DFCB069A0480}"/>
    <cellStyle name="20% - Accent1 3 2 2 4" xfId="74" xr:uid="{3BCBAC96-ED57-47BF-A23E-CDBF26197B69}"/>
    <cellStyle name="20% - Accent1 3 2 2 4 2" xfId="75" xr:uid="{44E0B91D-65EE-49FD-8516-695F571B5B92}"/>
    <cellStyle name="20% - Accent1 3 2 2 4 2 2" xfId="76" xr:uid="{65840811-6271-4E1D-83D1-8DED12162AFC}"/>
    <cellStyle name="20% - Accent1 3 2 2 4 2 2 2" xfId="8292" xr:uid="{C1BE8AA5-0649-4FC9-BC6A-40D3A48F752E}"/>
    <cellStyle name="20% - Accent1 3 2 2 4 2 3" xfId="8291" xr:uid="{B3F7DE71-60E1-488E-8871-99EC8FBE2B53}"/>
    <cellStyle name="20% - Accent1 3 2 2 4 3" xfId="77" xr:uid="{5347FA38-3F94-4E7A-870F-94092D484A47}"/>
    <cellStyle name="20% - Accent1 3 2 2 4 3 2" xfId="8293" xr:uid="{F7FC485C-BAC4-4515-9CEE-F2892859DC12}"/>
    <cellStyle name="20% - Accent1 3 2 2 4 4" xfId="8290" xr:uid="{7B28F556-335E-4707-A49B-7B32932D764E}"/>
    <cellStyle name="20% - Accent1 3 2 2 5" xfId="78" xr:uid="{A4ABCD2C-B004-47B4-A279-FEFE04AC6265}"/>
    <cellStyle name="20% - Accent1 3 2 2 5 2" xfId="79" xr:uid="{4F1DEE75-CB61-4E36-BA59-9C2EB9B23393}"/>
    <cellStyle name="20% - Accent1 3 2 2 5 2 2" xfId="8295" xr:uid="{FA7D6D0E-2624-43E4-B843-0A6B96C0E621}"/>
    <cellStyle name="20% - Accent1 3 2 2 5 3" xfId="8294" xr:uid="{A3FC8D22-F449-4E2D-9C4B-5E52AA3E8348}"/>
    <cellStyle name="20% - Accent1 3 2 2 6" xfId="80" xr:uid="{4FBC10ED-19D0-4589-8AD1-EE371716C274}"/>
    <cellStyle name="20% - Accent1 3 2 2 6 2" xfId="8296" xr:uid="{0FCA1764-686E-43CD-B88B-07C7A249F741}"/>
    <cellStyle name="20% - Accent1 3 2 2 7" xfId="81" xr:uid="{E73730E0-9853-4BB4-A389-5EF8D056FFE6}"/>
    <cellStyle name="20% - Accent1 3 2 2 7 2" xfId="8297" xr:uid="{A339DF74-A507-4FFA-A634-07553A3FB2C3}"/>
    <cellStyle name="20% - Accent1 3 2 2 8" xfId="8273" xr:uid="{AE4D55A1-84AB-4AB0-829C-54570B20505A}"/>
    <cellStyle name="20% - Accent1 3 2 3" xfId="82" xr:uid="{DD838E71-699D-4B4F-94F0-11D15730EFEB}"/>
    <cellStyle name="20% - Accent1 3 2 3 2" xfId="83" xr:uid="{3683965A-EB66-43D8-8506-FE952F82E840}"/>
    <cellStyle name="20% - Accent1 3 2 3 2 2" xfId="84" xr:uid="{CBA9342E-AB70-4A16-8876-EB063152F9FF}"/>
    <cellStyle name="20% - Accent1 3 2 3 2 2 2" xfId="85" xr:uid="{16F32F9B-101E-48D6-83AA-4D0A8B64895E}"/>
    <cellStyle name="20% - Accent1 3 2 3 2 2 2 2" xfId="8301" xr:uid="{4F22F458-AFF0-41FC-B901-4015E79A35AE}"/>
    <cellStyle name="20% - Accent1 3 2 3 2 2 3" xfId="8300" xr:uid="{50946655-CC66-4515-9DDD-78DD3CCB564B}"/>
    <cellStyle name="20% - Accent1 3 2 3 2 3" xfId="86" xr:uid="{AEF6F758-7FEF-40A3-ABCD-927C5B904962}"/>
    <cellStyle name="20% - Accent1 3 2 3 2 3 2" xfId="8302" xr:uid="{FF1B3100-3886-40CF-99B3-71F963175222}"/>
    <cellStyle name="20% - Accent1 3 2 3 2 4" xfId="8299" xr:uid="{E70F5F02-5727-4738-A62B-3DE83CF72088}"/>
    <cellStyle name="20% - Accent1 3 2 3 3" xfId="87" xr:uid="{EF984793-8A47-4B51-8907-048D37FB5F97}"/>
    <cellStyle name="20% - Accent1 3 2 3 3 2" xfId="88" xr:uid="{503EE2A8-CCB0-41D1-9BD7-593EBAA74569}"/>
    <cellStyle name="20% - Accent1 3 2 3 3 2 2" xfId="8304" xr:uid="{DEA2D71C-E569-49AC-A5B4-166E49B9227B}"/>
    <cellStyle name="20% - Accent1 3 2 3 3 3" xfId="8303" xr:uid="{63A076B7-4134-4968-ACF6-0AF8BE9A431C}"/>
    <cellStyle name="20% - Accent1 3 2 3 4" xfId="89" xr:uid="{F556FED8-BDE2-409F-BDBE-029F47A6BD74}"/>
    <cellStyle name="20% - Accent1 3 2 3 4 2" xfId="8305" xr:uid="{B918626A-8513-4255-9941-8F704C687E20}"/>
    <cellStyle name="20% - Accent1 3 2 3 5" xfId="8298" xr:uid="{28B54212-DE6D-4C1A-A732-ABF1D71DF47D}"/>
    <cellStyle name="20% - Accent1 3 2 4" xfId="90" xr:uid="{31327133-4CB6-4C90-AE01-4D999137E18E}"/>
    <cellStyle name="20% - Accent1 3 2 4 2" xfId="91" xr:uid="{8005E84B-FB53-4933-8E31-421B4C2C5176}"/>
    <cellStyle name="20% - Accent1 3 2 4 2 2" xfId="92" xr:uid="{C9419686-4D8F-4D33-9E27-03B6823054B6}"/>
    <cellStyle name="20% - Accent1 3 2 4 2 2 2" xfId="93" xr:uid="{487F12EC-F380-44EE-B635-7967C4161C43}"/>
    <cellStyle name="20% - Accent1 3 2 4 2 2 2 2" xfId="8309" xr:uid="{D41736D9-005B-4CB4-BFAD-F1FD352D1151}"/>
    <cellStyle name="20% - Accent1 3 2 4 2 2 3" xfId="8308" xr:uid="{2446D8D7-9903-4CF4-910C-BD5D9D8EE859}"/>
    <cellStyle name="20% - Accent1 3 2 4 2 3" xfId="94" xr:uid="{579594EA-0DAF-421C-9D81-4BB877239611}"/>
    <cellStyle name="20% - Accent1 3 2 4 2 3 2" xfId="8310" xr:uid="{EBD0C4C5-0411-48A5-BF9D-11505594A66D}"/>
    <cellStyle name="20% - Accent1 3 2 4 2 4" xfId="8307" xr:uid="{74255FD3-1651-41B5-BE7D-C97B78DEB49D}"/>
    <cellStyle name="20% - Accent1 3 2 4 3" xfId="95" xr:uid="{98B456BA-88EF-4E71-A32C-6480647B4691}"/>
    <cellStyle name="20% - Accent1 3 2 4 3 2" xfId="96" xr:uid="{41A52DFC-3915-4F6B-BD4C-2BED1E2BC87F}"/>
    <cellStyle name="20% - Accent1 3 2 4 3 2 2" xfId="8312" xr:uid="{984809A9-A1B6-4FD5-8FF0-D3966D4898F8}"/>
    <cellStyle name="20% - Accent1 3 2 4 3 3" xfId="8311" xr:uid="{C907A52B-9B81-403D-A232-457F2D9DB191}"/>
    <cellStyle name="20% - Accent1 3 2 4 4" xfId="97" xr:uid="{B977FCD2-B627-413B-8DC5-619526AEFFEA}"/>
    <cellStyle name="20% - Accent1 3 2 4 4 2" xfId="8313" xr:uid="{B3CA3E28-2FD4-4852-9721-19B1C16A3CED}"/>
    <cellStyle name="20% - Accent1 3 2 4 5" xfId="8306" xr:uid="{0825699F-E0BE-4F0F-93FB-25F96DC9792E}"/>
    <cellStyle name="20% - Accent1 3 2 5" xfId="98" xr:uid="{735DD706-7019-47BD-84DE-B9C4C98BED3A}"/>
    <cellStyle name="20% - Accent1 3 2 5 2" xfId="99" xr:uid="{BB23EBE1-B26C-4076-98A1-7FEAC1C440DA}"/>
    <cellStyle name="20% - Accent1 3 2 5 2 2" xfId="100" xr:uid="{9FD109F1-3760-4CFA-BAE3-34D3DD059413}"/>
    <cellStyle name="20% - Accent1 3 2 5 2 2 2" xfId="8316" xr:uid="{22B71732-18E2-421D-A5E1-426F6251BCF6}"/>
    <cellStyle name="20% - Accent1 3 2 5 2 3" xfId="8315" xr:uid="{94FE6368-8EE5-4F84-B318-89CF1805BAF5}"/>
    <cellStyle name="20% - Accent1 3 2 5 3" xfId="101" xr:uid="{99047D6D-D475-46F0-BBFD-5747E7B4BDE8}"/>
    <cellStyle name="20% - Accent1 3 2 5 3 2" xfId="8317" xr:uid="{0004DCFF-7A5C-4772-BD6B-39265C16A98C}"/>
    <cellStyle name="20% - Accent1 3 2 5 4" xfId="8314" xr:uid="{6B595908-A693-474C-921E-495AA66E2626}"/>
    <cellStyle name="20% - Accent1 3 2 6" xfId="102" xr:uid="{C0840942-7290-4D59-B6B1-B1C5DEC10BD2}"/>
    <cellStyle name="20% - Accent1 3 2 6 2" xfId="103" xr:uid="{B5E815D9-662B-4D49-90D7-A099092A956B}"/>
    <cellStyle name="20% - Accent1 3 2 6 2 2" xfId="8319" xr:uid="{E9AA1407-1C6D-4317-B3E5-A1EA7E5675C4}"/>
    <cellStyle name="20% - Accent1 3 2 6 3" xfId="8318" xr:uid="{9BBE28CC-81B4-42CC-99AE-41B4B798D9DB}"/>
    <cellStyle name="20% - Accent1 3 2 7" xfId="104" xr:uid="{E7716D60-DCEB-49A7-AD1E-42977BFD03F0}"/>
    <cellStyle name="20% - Accent1 3 2 7 2" xfId="8320" xr:uid="{7CB53D46-3D9E-414E-8B7B-8A91BD99BEAE}"/>
    <cellStyle name="20% - Accent1 3 2 8" xfId="105" xr:uid="{357AA23A-BFBB-4D86-9100-818B1A624FA4}"/>
    <cellStyle name="20% - Accent1 3 2 8 2" xfId="8321" xr:uid="{85D6BD39-9DE6-4D48-942B-B1BE9BC45B7D}"/>
    <cellStyle name="20% - Accent1 3 2 9" xfId="106" xr:uid="{2B7D4B2F-12F9-4B4C-A70F-595BF79A63D4}"/>
    <cellStyle name="20% - Accent1 3 2 9 2" xfId="8322" xr:uid="{DC683EE6-7ECB-49ED-A32B-81E12FE8EC60}"/>
    <cellStyle name="20% - Accent1 3 3" xfId="107" xr:uid="{65EEA557-AABB-4E9D-89D8-D50A42C0F13C}"/>
    <cellStyle name="20% - Accent1 3 3 10" xfId="8323" xr:uid="{07D307D8-00C1-42B3-933F-9CA9F83CAF95}"/>
    <cellStyle name="20% - Accent1 3 3 2" xfId="108" xr:uid="{9FA7AB12-45D8-40B0-B67C-52E49471F205}"/>
    <cellStyle name="20% - Accent1 3 3 2 2" xfId="109" xr:uid="{CCF80585-C944-4CAF-A5BF-C79FE3B7908F}"/>
    <cellStyle name="20% - Accent1 3 3 2 2 2" xfId="110" xr:uid="{03464D62-119D-4397-8A9A-6AB445BD0454}"/>
    <cellStyle name="20% - Accent1 3 3 2 2 2 2" xfId="111" xr:uid="{AD8647E1-851C-4126-80ED-07867E60BDE6}"/>
    <cellStyle name="20% - Accent1 3 3 2 2 2 2 2" xfId="8327" xr:uid="{6D811453-2AF1-4A37-A21D-8DC6E19038E8}"/>
    <cellStyle name="20% - Accent1 3 3 2 2 2 3" xfId="8326" xr:uid="{5744AA25-BCDD-4C64-BFCC-A03F9749CEAF}"/>
    <cellStyle name="20% - Accent1 3 3 2 2 3" xfId="112" xr:uid="{20D97963-9A91-406D-AA5C-33081EE6713A}"/>
    <cellStyle name="20% - Accent1 3 3 2 2 3 2" xfId="8328" xr:uid="{7E2F0C38-AD5F-4C34-B518-D5DD21052C1C}"/>
    <cellStyle name="20% - Accent1 3 3 2 2 4" xfId="8325" xr:uid="{0FCD2B5A-0227-42FF-9815-D17D7183C10D}"/>
    <cellStyle name="20% - Accent1 3 3 2 3" xfId="113" xr:uid="{9660840B-D36F-49D7-A178-0B213AF891F2}"/>
    <cellStyle name="20% - Accent1 3 3 2 3 2" xfId="114" xr:uid="{856B5985-6368-4011-988A-57555FD69528}"/>
    <cellStyle name="20% - Accent1 3 3 2 3 2 2" xfId="8330" xr:uid="{C64CF765-642B-4E89-B5F0-C6805DB1BA46}"/>
    <cellStyle name="20% - Accent1 3 3 2 3 3" xfId="8329" xr:uid="{0D9F0268-C9BA-4CCE-83FF-A339840DA9E1}"/>
    <cellStyle name="20% - Accent1 3 3 2 4" xfId="115" xr:uid="{DA71E7B8-DA26-44AB-93A6-6AE7BDB2308C}"/>
    <cellStyle name="20% - Accent1 3 3 2 4 2" xfId="8331" xr:uid="{465F6B6E-7DDE-4E27-976D-5C653B3EC35A}"/>
    <cellStyle name="20% - Accent1 3 3 2 5" xfId="116" xr:uid="{D7FF9398-278A-4C96-8363-AC7FFDE6DC62}"/>
    <cellStyle name="20% - Accent1 3 3 2 5 2" xfId="8332" xr:uid="{C7A8F03B-ACC5-41D5-860C-8BD7EBE21603}"/>
    <cellStyle name="20% - Accent1 3 3 2 6" xfId="8324" xr:uid="{1EFF1B9C-1BA2-4796-BD67-6330F3BF3D3C}"/>
    <cellStyle name="20% - Accent1 3 3 3" xfId="117" xr:uid="{CD89AB6E-DE95-4137-AE6B-065988A4D66D}"/>
    <cellStyle name="20% - Accent1 3 3 3 2" xfId="118" xr:uid="{70B5A8CD-0B91-4011-B086-7A40CA95BD6E}"/>
    <cellStyle name="20% - Accent1 3 3 3 2 2" xfId="119" xr:uid="{77F2462B-D8FF-4E13-A91D-4AB5F18C32C3}"/>
    <cellStyle name="20% - Accent1 3 3 3 2 2 2" xfId="120" xr:uid="{467E025F-4D84-4DB2-B996-DE83E94C1CFB}"/>
    <cellStyle name="20% - Accent1 3 3 3 2 2 2 2" xfId="8336" xr:uid="{B7A597B2-F87B-48FE-8D2E-EEF0EED5C8F0}"/>
    <cellStyle name="20% - Accent1 3 3 3 2 2 3" xfId="8335" xr:uid="{6389CC90-4DAC-4530-9B9A-9489DD9BD71C}"/>
    <cellStyle name="20% - Accent1 3 3 3 2 3" xfId="121" xr:uid="{C227C6B0-B598-44DB-968B-078E92D127B9}"/>
    <cellStyle name="20% - Accent1 3 3 3 2 3 2" xfId="8337" xr:uid="{B5E26C7D-8110-476B-A180-D3CB3A73A664}"/>
    <cellStyle name="20% - Accent1 3 3 3 2 4" xfId="8334" xr:uid="{6A6A0EB5-3CFA-4767-9C7D-0FB3DD1E2E5C}"/>
    <cellStyle name="20% - Accent1 3 3 3 3" xfId="122" xr:uid="{E6461530-352F-4F6C-8DD8-800BA7B1C98D}"/>
    <cellStyle name="20% - Accent1 3 3 3 3 2" xfId="123" xr:uid="{B9244466-040A-495B-8CC3-816103732981}"/>
    <cellStyle name="20% - Accent1 3 3 3 3 2 2" xfId="8339" xr:uid="{49AB3074-01EA-4DDF-9EE3-4880559EEB20}"/>
    <cellStyle name="20% - Accent1 3 3 3 3 3" xfId="8338" xr:uid="{E54A8F31-84D0-472E-B173-EE72A7F7D71D}"/>
    <cellStyle name="20% - Accent1 3 3 3 4" xfId="124" xr:uid="{74BCA378-20EC-4EAF-94DC-EFBB910B0210}"/>
    <cellStyle name="20% - Accent1 3 3 3 4 2" xfId="8340" xr:uid="{EC6ADE8D-580E-4BB4-9618-4C78910DDFE1}"/>
    <cellStyle name="20% - Accent1 3 3 3 5" xfId="8333" xr:uid="{955B6B8C-50E7-4493-92E2-11364BA8FCFA}"/>
    <cellStyle name="20% - Accent1 3 3 4" xfId="125" xr:uid="{417D22CB-938E-482A-8C45-F195CD924FF0}"/>
    <cellStyle name="20% - Accent1 3 3 4 2" xfId="126" xr:uid="{504595D4-D68C-42B2-8B26-8348D3F0CB95}"/>
    <cellStyle name="20% - Accent1 3 3 4 2 2" xfId="127" xr:uid="{EA18F24D-0DF0-4B5E-9CF9-0CC90609F595}"/>
    <cellStyle name="20% - Accent1 3 3 4 2 2 2" xfId="8343" xr:uid="{6F35ED4F-00AD-40A6-8A73-D7FE770DDDB8}"/>
    <cellStyle name="20% - Accent1 3 3 4 2 3" xfId="8342" xr:uid="{6AD92896-4F45-42A2-AA46-156005376B30}"/>
    <cellStyle name="20% - Accent1 3 3 4 3" xfId="128" xr:uid="{AFE45E9A-BE59-4BE2-A3D8-BA7D58EEFB76}"/>
    <cellStyle name="20% - Accent1 3 3 4 3 2" xfId="8344" xr:uid="{B8D3EDD2-EEFB-4AB2-81BF-60173A22D1F9}"/>
    <cellStyle name="20% - Accent1 3 3 4 4" xfId="8341" xr:uid="{D1B2F801-EA51-410A-93AB-06C4065E7602}"/>
    <cellStyle name="20% - Accent1 3 3 5" xfId="129" xr:uid="{D0E4FE32-3C24-4EE5-8ECF-C7394EE6BF89}"/>
    <cellStyle name="20% - Accent1 3 3 5 2" xfId="130" xr:uid="{0CB14DC8-656E-435F-8128-CFF0BFEE25BA}"/>
    <cellStyle name="20% - Accent1 3 3 5 2 2" xfId="8346" xr:uid="{BDC90AA7-84EA-4059-950D-CC9933666E46}"/>
    <cellStyle name="20% - Accent1 3 3 5 3" xfId="8345" xr:uid="{9A84D408-5BEC-4C10-8783-1F3746D46E24}"/>
    <cellStyle name="20% - Accent1 3 3 6" xfId="131" xr:uid="{57A7FBE9-D352-4B41-A9E7-75A342FB532B}"/>
    <cellStyle name="20% - Accent1 3 3 6 2" xfId="8347" xr:uid="{73E24AC3-2464-4368-B123-F5C3F6B8365E}"/>
    <cellStyle name="20% - Accent1 3 3 7" xfId="132" xr:uid="{F6EF06DD-F812-4166-8BB0-2B9171AE144E}"/>
    <cellStyle name="20% - Accent1 3 3 7 2" xfId="8348" xr:uid="{42BD3657-B69E-46A3-906B-1B66E6F57CC5}"/>
    <cellStyle name="20% - Accent1 3 3 8" xfId="133" xr:uid="{0E65808B-15BB-4F77-968B-2D14B60B181F}"/>
    <cellStyle name="20% - Accent1 3 3 8 2" xfId="8349" xr:uid="{E65C560A-B171-4F96-B333-CE712C6B094B}"/>
    <cellStyle name="20% - Accent1 3 3 9" xfId="134" xr:uid="{16BB40A3-D828-4991-9608-D0DB59B78430}"/>
    <cellStyle name="20% - Accent1 3 3 9 2" xfId="8350" xr:uid="{F950DA14-86C0-40D5-B3EE-C8877B49109E}"/>
    <cellStyle name="20% - Accent1 3 4" xfId="135" xr:uid="{D13A7F0D-3EF0-4280-B6A3-58A658F66907}"/>
    <cellStyle name="20% - Accent1 3 4 2" xfId="136" xr:uid="{17FA33D7-3E2E-4E0D-910D-994D6F09F458}"/>
    <cellStyle name="20% - Accent1 3 4 2 2" xfId="137" xr:uid="{2E11F05B-9E30-4FFB-864F-ECC1E1E625D2}"/>
    <cellStyle name="20% - Accent1 3 4 2 2 2" xfId="138" xr:uid="{EAA6983C-2BA5-4ABA-A3B1-DDB8B43C1F87}"/>
    <cellStyle name="20% - Accent1 3 4 2 2 2 2" xfId="8354" xr:uid="{29B59750-C5DD-4996-8721-EF3090BEF7D9}"/>
    <cellStyle name="20% - Accent1 3 4 2 2 3" xfId="8353" xr:uid="{5454A9DF-24E3-46C0-B2E0-FE70DF74E525}"/>
    <cellStyle name="20% - Accent1 3 4 2 3" xfId="139" xr:uid="{F5E3D445-F7CB-4C75-BB66-734A8F387224}"/>
    <cellStyle name="20% - Accent1 3 4 2 3 2" xfId="8355" xr:uid="{DEDFF6F2-A67D-4DAA-97C2-D681D66AFBDF}"/>
    <cellStyle name="20% - Accent1 3 4 2 4" xfId="140" xr:uid="{8F9508B0-1F63-4118-82DB-252D58A1E27D}"/>
    <cellStyle name="20% - Accent1 3 4 2 4 2" xfId="8356" xr:uid="{901DA612-419F-42AB-9AEB-A0DF1C504A4A}"/>
    <cellStyle name="20% - Accent1 3 4 2 5" xfId="8352" xr:uid="{B0E906F2-8F08-448E-9C87-F8FC0BC3CF66}"/>
    <cellStyle name="20% - Accent1 3 4 3" xfId="141" xr:uid="{8133E1BA-9F87-4C07-93C5-DBCBCBACB5ED}"/>
    <cellStyle name="20% - Accent1 3 4 3 2" xfId="142" xr:uid="{91F1A548-1021-478F-982F-0679C19FD08A}"/>
    <cellStyle name="20% - Accent1 3 4 3 2 2" xfId="8358" xr:uid="{5C8A57E8-F313-4A06-B38D-C7296DF00EC3}"/>
    <cellStyle name="20% - Accent1 3 4 3 3" xfId="8357" xr:uid="{53669C2F-CEF2-4F93-A320-61D04C8F96FF}"/>
    <cellStyle name="20% - Accent1 3 4 4" xfId="143" xr:uid="{E9B8B3E6-AFB0-491D-A7C1-2A62D0DCEB9E}"/>
    <cellStyle name="20% - Accent1 3 4 4 2" xfId="8359" xr:uid="{B9F42004-7A7B-48BC-826E-BBAA59E96AB5}"/>
    <cellStyle name="20% - Accent1 3 4 5" xfId="144" xr:uid="{0C6813E1-3F0D-440C-B6D4-6FCD15B16B9A}"/>
    <cellStyle name="20% - Accent1 3 4 5 2" xfId="8360" xr:uid="{46CE8E26-D6EF-4FE7-A95B-88ED12E8D44A}"/>
    <cellStyle name="20% - Accent1 3 4 6" xfId="145" xr:uid="{9B36818A-FDED-46B2-AA94-039560BD581D}"/>
    <cellStyle name="20% - Accent1 3 4 6 2" xfId="8361" xr:uid="{202F5659-AED3-45CF-A71A-A9AD73D7E7D4}"/>
    <cellStyle name="20% - Accent1 3 4 7" xfId="8351" xr:uid="{4809368D-2711-4E59-B802-CB1E4B70FCBB}"/>
    <cellStyle name="20% - Accent1 3 5" xfId="146" xr:uid="{9DDE9984-73A2-4347-BFB7-8C82F927D68C}"/>
    <cellStyle name="20% - Accent1 3 5 2" xfId="147" xr:uid="{9F43EF51-B816-4EF0-88E7-652445865692}"/>
    <cellStyle name="20% - Accent1 3 5 2 2" xfId="148" xr:uid="{7E9C868C-C905-4FD9-AFEC-3516A27EFCC9}"/>
    <cellStyle name="20% - Accent1 3 5 2 2 2" xfId="149" xr:uid="{79B72015-A3D6-496C-9F4E-2BE875E9C471}"/>
    <cellStyle name="20% - Accent1 3 5 2 2 2 2" xfId="8365" xr:uid="{D827A0A7-EF28-483D-85AC-2B797B05F2FF}"/>
    <cellStyle name="20% - Accent1 3 5 2 2 3" xfId="8364" xr:uid="{9A666886-7D08-499E-8365-AB2A9876C4EF}"/>
    <cellStyle name="20% - Accent1 3 5 2 3" xfId="150" xr:uid="{9DD29C7D-AD3D-4A62-8809-F6C0811322AA}"/>
    <cellStyle name="20% - Accent1 3 5 2 3 2" xfId="8366" xr:uid="{BC7B0EA8-7F5A-4B5E-B601-693C411F0887}"/>
    <cellStyle name="20% - Accent1 3 5 2 4" xfId="8363" xr:uid="{C008E4B9-98FE-47C7-8DD5-3E5B12DF26C0}"/>
    <cellStyle name="20% - Accent1 3 5 3" xfId="151" xr:uid="{42E85510-F4F2-4768-B87B-BAA5C3A6BC55}"/>
    <cellStyle name="20% - Accent1 3 5 3 2" xfId="152" xr:uid="{D632358C-F81A-4E41-93FF-E5D9D9183F28}"/>
    <cellStyle name="20% - Accent1 3 5 3 2 2" xfId="8368" xr:uid="{CB0EC2D1-4BDC-416C-9659-70B73E32E982}"/>
    <cellStyle name="20% - Accent1 3 5 3 3" xfId="8367" xr:uid="{9024B119-5566-4D91-A0F1-189137CA6871}"/>
    <cellStyle name="20% - Accent1 3 5 4" xfId="153" xr:uid="{9955D131-5421-4AE1-AF84-5BA2D1C0DD53}"/>
    <cellStyle name="20% - Accent1 3 5 4 2" xfId="8369" xr:uid="{658B22B1-4EFC-4A6A-B595-034BF90E2AEA}"/>
    <cellStyle name="20% - Accent1 3 5 5" xfId="154" xr:uid="{4740D493-4F7A-4480-A127-A9573C9C1387}"/>
    <cellStyle name="20% - Accent1 3 5 5 2" xfId="8370" xr:uid="{18832EB5-6291-4F42-8E5E-8959B21960EC}"/>
    <cellStyle name="20% - Accent1 3 5 6" xfId="8362" xr:uid="{0E531399-6477-4355-89B9-D4ACD7D787B6}"/>
    <cellStyle name="20% - Accent1 3 6" xfId="155" xr:uid="{10ED0A55-B0BF-415D-8D3D-C53120F719B9}"/>
    <cellStyle name="20% - Accent1 3 7" xfId="156" xr:uid="{DD844148-A64D-450F-8E51-95EBED727BF7}"/>
    <cellStyle name="20% - Accent1 3 7 2" xfId="157" xr:uid="{2FC4DE8A-B91A-43BB-8306-4EFFF6119578}"/>
    <cellStyle name="20% - Accent1 3 7 2 2" xfId="158" xr:uid="{8C2E9548-DC1F-4575-9246-7B76260B6F2F}"/>
    <cellStyle name="20% - Accent1 3 7 2 2 2" xfId="8373" xr:uid="{C415F5DA-7B93-48CF-BBE5-C64E2D41E83E}"/>
    <cellStyle name="20% - Accent1 3 7 2 3" xfId="8372" xr:uid="{4CFED4D8-2DE5-422F-A0EF-FAD9D29CCA94}"/>
    <cellStyle name="20% - Accent1 3 7 3" xfId="159" xr:uid="{8C8E2302-0591-4471-86AE-EC4743DFDC89}"/>
    <cellStyle name="20% - Accent1 3 7 3 2" xfId="8374" xr:uid="{F12E8255-6E13-4645-BA6C-D26A6BF45CA6}"/>
    <cellStyle name="20% - Accent1 3 7 4" xfId="8371" xr:uid="{DDB166C0-28C3-460C-8A1A-142DF5571296}"/>
    <cellStyle name="20% - Accent1 3 8" xfId="160" xr:uid="{AD173F97-5DEC-440E-A2EA-6A279C354773}"/>
    <cellStyle name="20% - Accent1 3 8 2" xfId="161" xr:uid="{CBA6172B-0B68-42ED-A8ED-0C67FD7244E9}"/>
    <cellStyle name="20% - Accent1 3 8 2 2" xfId="8376" xr:uid="{3A7FCA1A-A5C3-407B-802E-CE933033F326}"/>
    <cellStyle name="20% - Accent1 3 8 3" xfId="8375" xr:uid="{F7641D09-33E1-4F21-9681-587485B1A319}"/>
    <cellStyle name="20% - Accent1 3 9" xfId="162" xr:uid="{99E42986-BA3F-404B-93B3-6D0B14C6CC21}"/>
    <cellStyle name="20% - Accent1 4" xfId="163" xr:uid="{4D760DA3-BCD0-4B3E-937B-2515BEAA75D4}"/>
    <cellStyle name="20% - Accent1 4 2" xfId="164" xr:uid="{EF201F58-10C1-4266-B36B-0D1D901D64F3}"/>
    <cellStyle name="20% - Accent1 4 2 2" xfId="8378" xr:uid="{35F3D255-2B27-4BED-9816-89AA01F20805}"/>
    <cellStyle name="20% - Accent1 4 3" xfId="165" xr:uid="{49EE5847-D97F-4122-8B46-195E677F39ED}"/>
    <cellStyle name="20% - Accent1 4 4" xfId="8377" xr:uid="{2EB084F7-68BC-426E-AEB0-F2F916822102}"/>
    <cellStyle name="20% - Accent1 5" xfId="166" xr:uid="{3BD43F94-F20B-4908-AA2E-0F3A5CB94EAF}"/>
    <cellStyle name="20% - Accent1 5 2" xfId="167" xr:uid="{25015E29-5625-4DA0-9991-9A3B2E83C177}"/>
    <cellStyle name="20% - Accent1 5 2 2" xfId="8380" xr:uid="{BD5ED840-22AA-423A-BBCB-5C6F44028EA4}"/>
    <cellStyle name="20% - Accent1 5 3" xfId="8379" xr:uid="{2659469B-964B-4FEE-8A42-36311520CCC5}"/>
    <cellStyle name="20% - Accent1 6" xfId="168" xr:uid="{AD8FB12A-628D-407B-99D5-0EED17D863BA}"/>
    <cellStyle name="20% - Accent1 7" xfId="169" xr:uid="{EA013BE3-4C20-439F-B5CA-EC60F6330320}"/>
    <cellStyle name="20% - Accent1 8" xfId="170" xr:uid="{62EDF9D5-7A2C-4782-88BA-97257864AE95}"/>
    <cellStyle name="20% - Accent1 9" xfId="171" xr:uid="{B0CDF549-7461-44A7-A22A-1A2128B263E0}"/>
    <cellStyle name="20% - Accent1 9 2" xfId="8381" xr:uid="{E186F8DA-99E9-437C-991B-BB6DCFF1D647}"/>
    <cellStyle name="20% - Accent2 10" xfId="172" xr:uid="{F4045F4B-30A0-4CD5-AECD-775F0A69D7A0}"/>
    <cellStyle name="20% - Accent2 2" xfId="173" xr:uid="{B2228D27-7EF5-4C25-AF27-79A605B0E75A}"/>
    <cellStyle name="20% - Accent2 2 2" xfId="174" xr:uid="{8F6634D4-E626-418E-97E9-89F4A0B019CE}"/>
    <cellStyle name="20% - Accent2 2 2 2" xfId="175" xr:uid="{FE5E2A9B-FDB8-4862-AD7C-F4BF34CF3B62}"/>
    <cellStyle name="20% - Accent2 2 2 2 2" xfId="176" xr:uid="{306A08E8-1955-424B-9386-884FD9693787}"/>
    <cellStyle name="20% - Accent2 2 2 2 2 2" xfId="8382" xr:uid="{B2BCF52A-8041-43E7-AD1E-F5616E8BFE08}"/>
    <cellStyle name="20% - Accent2 2 2 3" xfId="177" xr:uid="{4EFBBD2A-42E7-4814-88A3-671948E8E2DB}"/>
    <cellStyle name="20% - Accent2 2 2 3 2" xfId="8383" xr:uid="{96E60E97-7689-43D7-B45C-CCFC18E6165F}"/>
    <cellStyle name="20% - Accent2 2 2 4" xfId="178" xr:uid="{EBEB2D83-5760-4498-8168-0B5B79094372}"/>
    <cellStyle name="20% - Accent2 2 3" xfId="179" xr:uid="{24D468AC-D942-472B-876C-2A86A18BFE6A}"/>
    <cellStyle name="20% - Accent2 2 3 2" xfId="180" xr:uid="{F54215E6-7474-48FB-9462-2CC5DF8E0312}"/>
    <cellStyle name="20% - Accent2 2 3 2 2" xfId="8385" xr:uid="{34C84E62-C653-4DEF-809F-ABE6A89E5DE0}"/>
    <cellStyle name="20% - Accent2 2 3 3" xfId="181" xr:uid="{2BC5939C-0160-44CC-A979-B91D7ACBAA12}"/>
    <cellStyle name="20% - Accent2 2 3 4" xfId="182" xr:uid="{03FA1002-88C5-47B8-9729-045CFAA3783E}"/>
    <cellStyle name="20% - Accent2 2 3 4 2" xfId="8386" xr:uid="{8AF03B02-C1C9-40DF-BC01-2ACFC14EB617}"/>
    <cellStyle name="20% - Accent2 2 3 5" xfId="183" xr:uid="{3B610EB0-1D87-4B79-8E5D-18A923246CE7}"/>
    <cellStyle name="20% - Accent2 2 3 6" xfId="8384" xr:uid="{9309BA32-0CB2-4C6D-B583-7BD8D515FFF1}"/>
    <cellStyle name="20% - Accent2 2 4" xfId="184" xr:uid="{F92E8234-A455-454B-89AE-4416802B988D}"/>
    <cellStyle name="20% - Accent2 2 4 2" xfId="185" xr:uid="{EDA96A05-3AED-42ED-A4AE-A5701C67315F}"/>
    <cellStyle name="20% - Accent2 2 5" xfId="186" xr:uid="{145D1C8F-7FB8-411A-B6DF-85168321CF71}"/>
    <cellStyle name="20% - Accent2 2 6" xfId="187" xr:uid="{5883EFE9-3612-48E2-A7B1-303FE436969B}"/>
    <cellStyle name="20% - Accent2 3" xfId="188" xr:uid="{41C04934-8B46-4F6C-A0A6-3CB022100EB6}"/>
    <cellStyle name="20% - Accent2 3 10" xfId="189" xr:uid="{94917A8C-963B-4AF0-A827-5366720B9147}"/>
    <cellStyle name="20% - Accent2 3 10 2" xfId="8388" xr:uid="{1D7BEA30-E609-4F0C-B58F-24190A1494A0}"/>
    <cellStyle name="20% - Accent2 3 11" xfId="190" xr:uid="{3C7AAB23-FF67-43BB-8E39-31905D9A8F3A}"/>
    <cellStyle name="20% - Accent2 3 11 2" xfId="8389" xr:uid="{285776D6-B7B3-4887-8828-8EAAD460AEF1}"/>
    <cellStyle name="20% - Accent2 3 12" xfId="191" xr:uid="{3B04782D-E85F-4C86-90E2-98E8B4E91797}"/>
    <cellStyle name="20% - Accent2 3 12 2" xfId="8390" xr:uid="{AD4B5EA8-40DD-451E-A0D2-3502D8067B56}"/>
    <cellStyle name="20% - Accent2 3 13" xfId="192" xr:uid="{058465FD-AFE1-4B25-83B8-E5D2B507FE3C}"/>
    <cellStyle name="20% - Accent2 3 13 2" xfId="8391" xr:uid="{9237B581-4776-4634-8502-7B624CC780FD}"/>
    <cellStyle name="20% - Accent2 3 14" xfId="193" xr:uid="{EADD43D6-BF45-42FA-8208-B6B6F633B452}"/>
    <cellStyle name="20% - Accent2 3 14 2" xfId="8392" xr:uid="{E91881CA-CF61-405D-A154-90B9B4CF8BBC}"/>
    <cellStyle name="20% - Accent2 3 15" xfId="8387" xr:uid="{B4E66EBA-1A7E-4E53-AF6C-B30F9F9165DE}"/>
    <cellStyle name="20% - Accent2 3 2" xfId="194" xr:uid="{7FCE6406-BC7D-4F08-94DA-B4D765E09FC2}"/>
    <cellStyle name="20% - Accent2 3 2 10" xfId="195" xr:uid="{B51A82C6-F61D-4B96-A802-3B17AA80BCD4}"/>
    <cellStyle name="20% - Accent2 3 2 10 2" xfId="8394" xr:uid="{0C9EAC80-6F4E-4801-A5A3-0B3F2BD0B160}"/>
    <cellStyle name="20% - Accent2 3 2 11" xfId="8393" xr:uid="{20B9C849-05FA-4623-B7C9-0F3A01E87DBE}"/>
    <cellStyle name="20% - Accent2 3 2 2" xfId="196" xr:uid="{ACE79C86-3138-4EB7-8F56-FC66C5BBE3FF}"/>
    <cellStyle name="20% - Accent2 3 2 2 2" xfId="197" xr:uid="{31531524-8D00-4516-89EA-3E9E8ED8A5E7}"/>
    <cellStyle name="20% - Accent2 3 2 2 2 2" xfId="198" xr:uid="{A9C0DBFF-2987-4FF0-B9B9-E0954A813E87}"/>
    <cellStyle name="20% - Accent2 3 2 2 2 2 2" xfId="199" xr:uid="{E2A3E2C7-2C09-46C8-8859-050E33FCE8CF}"/>
    <cellStyle name="20% - Accent2 3 2 2 2 2 2 2" xfId="200" xr:uid="{4F093E0E-BD8A-46D0-8253-1FBC63850F5B}"/>
    <cellStyle name="20% - Accent2 3 2 2 2 2 2 2 2" xfId="8399" xr:uid="{87C0260E-8CF9-43E7-B243-5D599FC3EE68}"/>
    <cellStyle name="20% - Accent2 3 2 2 2 2 2 3" xfId="8398" xr:uid="{0A8AE327-206F-4518-A582-8A327770029D}"/>
    <cellStyle name="20% - Accent2 3 2 2 2 2 3" xfId="201" xr:uid="{C11D9F6C-3A11-4E30-81E9-032E9094AE9D}"/>
    <cellStyle name="20% - Accent2 3 2 2 2 2 3 2" xfId="8400" xr:uid="{3A518CEC-0CBB-44FF-B1DE-E124C116DD61}"/>
    <cellStyle name="20% - Accent2 3 2 2 2 2 4" xfId="8397" xr:uid="{BB2D3E22-F4B0-404C-92FC-F8F910098F28}"/>
    <cellStyle name="20% - Accent2 3 2 2 2 3" xfId="202" xr:uid="{6028C1EB-9D56-45CA-ADF3-DCD27CD56CB7}"/>
    <cellStyle name="20% - Accent2 3 2 2 2 3 2" xfId="203" xr:uid="{0778FADB-7A02-474D-A446-842F097E54AD}"/>
    <cellStyle name="20% - Accent2 3 2 2 2 3 2 2" xfId="8402" xr:uid="{6C17F9B0-7E5C-4C1E-8558-6B6CE179F83C}"/>
    <cellStyle name="20% - Accent2 3 2 2 2 3 3" xfId="8401" xr:uid="{BAC1232F-1282-43AB-B8FC-18AE902208AB}"/>
    <cellStyle name="20% - Accent2 3 2 2 2 4" xfId="204" xr:uid="{09A1A303-D16D-4686-BBA5-5F6F03DA7A49}"/>
    <cellStyle name="20% - Accent2 3 2 2 2 4 2" xfId="8403" xr:uid="{39B28CFC-4804-4C9D-93B5-DBC61C22A042}"/>
    <cellStyle name="20% - Accent2 3 2 2 2 5" xfId="8396" xr:uid="{CB7B259F-F175-489A-8BB0-566B62903605}"/>
    <cellStyle name="20% - Accent2 3 2 2 3" xfId="205" xr:uid="{789C7919-146B-4A24-9301-CF56C3EA5B6A}"/>
    <cellStyle name="20% - Accent2 3 2 2 3 2" xfId="206" xr:uid="{09809B99-2841-4E59-B1FE-32B714CDE1A2}"/>
    <cellStyle name="20% - Accent2 3 2 2 3 2 2" xfId="207" xr:uid="{2892BA33-F64B-4981-AB4C-7B6526C0B677}"/>
    <cellStyle name="20% - Accent2 3 2 2 3 2 2 2" xfId="208" xr:uid="{3F6CEA67-7A2B-4887-BE0D-229F9CADAD52}"/>
    <cellStyle name="20% - Accent2 3 2 2 3 2 2 2 2" xfId="8407" xr:uid="{EB1EE0CB-F93E-43E8-9C2C-4FD8ED299B1B}"/>
    <cellStyle name="20% - Accent2 3 2 2 3 2 2 3" xfId="8406" xr:uid="{10C62E96-106C-4E83-A659-436B379E0B1F}"/>
    <cellStyle name="20% - Accent2 3 2 2 3 2 3" xfId="209" xr:uid="{EE28F5E0-95FE-46C3-B34A-154E6CF414A9}"/>
    <cellStyle name="20% - Accent2 3 2 2 3 2 3 2" xfId="8408" xr:uid="{2E22B8A7-9C14-4793-92FF-D08E6CC0F01F}"/>
    <cellStyle name="20% - Accent2 3 2 2 3 2 4" xfId="8405" xr:uid="{FD0786B7-9035-4BF8-A801-5AD6A2332807}"/>
    <cellStyle name="20% - Accent2 3 2 2 3 3" xfId="210" xr:uid="{104262A2-7CF2-4E71-96CF-E2E9850BFCC4}"/>
    <cellStyle name="20% - Accent2 3 2 2 3 3 2" xfId="211" xr:uid="{40A31D3C-C251-4062-9B47-48683D73FFF7}"/>
    <cellStyle name="20% - Accent2 3 2 2 3 3 2 2" xfId="8410" xr:uid="{FAD1DD54-772C-41E4-BBE9-E9CA2BC119AA}"/>
    <cellStyle name="20% - Accent2 3 2 2 3 3 3" xfId="8409" xr:uid="{216DF5F8-8AB3-4355-ACA7-2E39D83AE53A}"/>
    <cellStyle name="20% - Accent2 3 2 2 3 4" xfId="212" xr:uid="{B6A67053-AB10-48E5-9C62-1496C98F520F}"/>
    <cellStyle name="20% - Accent2 3 2 2 3 4 2" xfId="8411" xr:uid="{87430891-31F1-4C23-A3A4-61B1379C0B4A}"/>
    <cellStyle name="20% - Accent2 3 2 2 3 5" xfId="8404" xr:uid="{7DEBE815-2D79-41B7-89EB-15571BCC4F39}"/>
    <cellStyle name="20% - Accent2 3 2 2 4" xfId="213" xr:uid="{CA8E4EE4-A29E-44EA-8C7C-60B6E404FCD2}"/>
    <cellStyle name="20% - Accent2 3 2 2 4 2" xfId="214" xr:uid="{530E45A9-87F8-4896-B1D6-9434BEDBCD65}"/>
    <cellStyle name="20% - Accent2 3 2 2 4 2 2" xfId="215" xr:uid="{BB37643E-1F38-462D-B336-A063C81FF7C7}"/>
    <cellStyle name="20% - Accent2 3 2 2 4 2 2 2" xfId="8414" xr:uid="{91C49F1E-F4A0-4807-8A0D-4DDC25CCACC0}"/>
    <cellStyle name="20% - Accent2 3 2 2 4 2 3" xfId="8413" xr:uid="{35E4E667-DCC8-4257-B1A6-526BC856DB51}"/>
    <cellStyle name="20% - Accent2 3 2 2 4 3" xfId="216" xr:uid="{1E77A3D1-19C6-4358-BE91-4F3CC749EC92}"/>
    <cellStyle name="20% - Accent2 3 2 2 4 3 2" xfId="8415" xr:uid="{EA725D5B-32F8-4CBD-944D-FC6BFE3CEC7B}"/>
    <cellStyle name="20% - Accent2 3 2 2 4 4" xfId="8412" xr:uid="{8FAF71B2-E136-4FCF-BA17-9458CB9A341D}"/>
    <cellStyle name="20% - Accent2 3 2 2 5" xfId="217" xr:uid="{72260CAB-21AA-474B-9F68-DAF29A177680}"/>
    <cellStyle name="20% - Accent2 3 2 2 5 2" xfId="218" xr:uid="{070FDF00-CF6C-4B57-B274-55D01CA2A916}"/>
    <cellStyle name="20% - Accent2 3 2 2 5 2 2" xfId="8417" xr:uid="{316446A6-13EB-48B0-8763-CD748D740850}"/>
    <cellStyle name="20% - Accent2 3 2 2 5 3" xfId="8416" xr:uid="{65C437B5-363D-4812-AFE2-3AF8DA38AB4E}"/>
    <cellStyle name="20% - Accent2 3 2 2 6" xfId="219" xr:uid="{26ECE6E3-0C26-498B-AD9F-0ABBFAADCACE}"/>
    <cellStyle name="20% - Accent2 3 2 2 6 2" xfId="8418" xr:uid="{BA4239A9-D1E9-4DD5-A5F0-154408DA21D8}"/>
    <cellStyle name="20% - Accent2 3 2 2 7" xfId="220" xr:uid="{2E9DFDE4-04D5-4406-AA58-7C20F70520A9}"/>
    <cellStyle name="20% - Accent2 3 2 2 7 2" xfId="8419" xr:uid="{E2BA8050-B802-4713-9544-CAC7D65EC770}"/>
    <cellStyle name="20% - Accent2 3 2 2 8" xfId="8395" xr:uid="{B2FB11B3-B9DF-43C7-A334-7A423F27FDED}"/>
    <cellStyle name="20% - Accent2 3 2 3" xfId="221" xr:uid="{C4DD7AA8-6467-4393-B2F5-0F66C9396300}"/>
    <cellStyle name="20% - Accent2 3 2 3 2" xfId="222" xr:uid="{AF4B045E-B777-4F1A-9F8E-6CC7FD7E7C46}"/>
    <cellStyle name="20% - Accent2 3 2 3 2 2" xfId="223" xr:uid="{ED88D688-C79D-4E1B-BB61-47F44BAEB60C}"/>
    <cellStyle name="20% - Accent2 3 2 3 2 2 2" xfId="224" xr:uid="{01F8A447-9C7E-48BB-B22B-69AC10A5E19F}"/>
    <cellStyle name="20% - Accent2 3 2 3 2 2 2 2" xfId="8423" xr:uid="{D26AA631-B3D1-4160-B252-609C971E6D4B}"/>
    <cellStyle name="20% - Accent2 3 2 3 2 2 3" xfId="8422" xr:uid="{1B0025BD-75A3-4BC4-9D4F-9F8E55225CC4}"/>
    <cellStyle name="20% - Accent2 3 2 3 2 3" xfId="225" xr:uid="{198DF225-79C4-4163-A473-63CD24D420C6}"/>
    <cellStyle name="20% - Accent2 3 2 3 2 3 2" xfId="8424" xr:uid="{FF422151-C59F-4E0F-9D57-150EACA81C9C}"/>
    <cellStyle name="20% - Accent2 3 2 3 2 4" xfId="8421" xr:uid="{6CCFAC06-CA44-45B2-A683-4E0176EB5289}"/>
    <cellStyle name="20% - Accent2 3 2 3 3" xfId="226" xr:uid="{74EE5270-BFDF-49A3-B49B-389B1CC5F50E}"/>
    <cellStyle name="20% - Accent2 3 2 3 3 2" xfId="227" xr:uid="{BDB06705-A739-4BD5-BD21-0DA2B94CDB19}"/>
    <cellStyle name="20% - Accent2 3 2 3 3 2 2" xfId="8426" xr:uid="{A15FC44F-1C84-4875-B6E0-9901CB0C522B}"/>
    <cellStyle name="20% - Accent2 3 2 3 3 3" xfId="8425" xr:uid="{10B0D966-88F2-43AC-9579-C2C6ED92229E}"/>
    <cellStyle name="20% - Accent2 3 2 3 4" xfId="228" xr:uid="{2BB517C7-83AD-4097-AE37-41E096B8259C}"/>
    <cellStyle name="20% - Accent2 3 2 3 4 2" xfId="8427" xr:uid="{70C8B429-1ECA-43C7-AA2C-5E8CCE937DA0}"/>
    <cellStyle name="20% - Accent2 3 2 3 5" xfId="8420" xr:uid="{3527E9CD-B941-41DA-B18B-F69E1D269DBC}"/>
    <cellStyle name="20% - Accent2 3 2 4" xfId="229" xr:uid="{DD677549-3549-4E38-AC52-874A8880703B}"/>
    <cellStyle name="20% - Accent2 3 2 4 2" xfId="230" xr:uid="{70B81C7B-140C-48BC-84E2-4B44EA213BD7}"/>
    <cellStyle name="20% - Accent2 3 2 4 2 2" xfId="231" xr:uid="{42D90012-4A87-400B-8DEE-7CFD215D3C82}"/>
    <cellStyle name="20% - Accent2 3 2 4 2 2 2" xfId="232" xr:uid="{CB642B16-7340-49A1-BDAD-37E84F8AB322}"/>
    <cellStyle name="20% - Accent2 3 2 4 2 2 2 2" xfId="8431" xr:uid="{90483BC3-0F5E-44AD-8519-79C0E4CA3D12}"/>
    <cellStyle name="20% - Accent2 3 2 4 2 2 3" xfId="8430" xr:uid="{E48924E1-C7D8-4980-8D1C-B5CC24F1A828}"/>
    <cellStyle name="20% - Accent2 3 2 4 2 3" xfId="233" xr:uid="{472A2A01-968E-405E-BB6F-73E84C77175E}"/>
    <cellStyle name="20% - Accent2 3 2 4 2 3 2" xfId="8432" xr:uid="{EB781D56-708C-4196-97ED-9EC49B3DB2F2}"/>
    <cellStyle name="20% - Accent2 3 2 4 2 4" xfId="8429" xr:uid="{5F0194C8-CC0C-4E27-B663-918A929B7D7C}"/>
    <cellStyle name="20% - Accent2 3 2 4 3" xfId="234" xr:uid="{D20AA89D-7ED8-4DE4-AA6E-52CEFD1D91B7}"/>
    <cellStyle name="20% - Accent2 3 2 4 3 2" xfId="235" xr:uid="{555E5C35-E4C0-4270-B67E-02EE6B1B5065}"/>
    <cellStyle name="20% - Accent2 3 2 4 3 2 2" xfId="8434" xr:uid="{162E15BC-2C58-40D8-9E31-C8BC0839F0A7}"/>
    <cellStyle name="20% - Accent2 3 2 4 3 3" xfId="8433" xr:uid="{A0CE9AD7-28E7-4B2B-AA04-4D1E21EAD12A}"/>
    <cellStyle name="20% - Accent2 3 2 4 4" xfId="236" xr:uid="{230A1607-7B12-4366-88F0-58A8D6C0C9BE}"/>
    <cellStyle name="20% - Accent2 3 2 4 4 2" xfId="8435" xr:uid="{B7345BA6-4BB4-4713-8EE5-EF7B91B554CF}"/>
    <cellStyle name="20% - Accent2 3 2 4 5" xfId="8428" xr:uid="{A9AFA6CE-3FCC-417D-A63B-4B1D6B5A96CF}"/>
    <cellStyle name="20% - Accent2 3 2 5" xfId="237" xr:uid="{4C2E12E5-D341-4F0A-88D6-21DD4C374E39}"/>
    <cellStyle name="20% - Accent2 3 2 5 2" xfId="238" xr:uid="{A1C0C0C8-FD8A-4E10-B4C9-3107708AD4ED}"/>
    <cellStyle name="20% - Accent2 3 2 5 2 2" xfId="239" xr:uid="{8C6F1EC7-E1F7-4A4C-AB44-1FFA30C6E5A3}"/>
    <cellStyle name="20% - Accent2 3 2 5 2 2 2" xfId="8438" xr:uid="{7ED53B86-9C96-4866-99F3-9553964C75E6}"/>
    <cellStyle name="20% - Accent2 3 2 5 2 3" xfId="8437" xr:uid="{FB3FBC77-82E3-499C-8C7A-035314B4CE54}"/>
    <cellStyle name="20% - Accent2 3 2 5 3" xfId="240" xr:uid="{9C711F88-A24B-4028-A7D5-089851EF4AE8}"/>
    <cellStyle name="20% - Accent2 3 2 5 3 2" xfId="8439" xr:uid="{351CA29F-DDEC-4117-B324-CB263CC9E6B9}"/>
    <cellStyle name="20% - Accent2 3 2 5 4" xfId="8436" xr:uid="{46C562C7-1E80-4ACA-B1C8-4EE853D46433}"/>
    <cellStyle name="20% - Accent2 3 2 6" xfId="241" xr:uid="{E7D5E362-EA1F-488F-82CA-78221CDEA873}"/>
    <cellStyle name="20% - Accent2 3 2 6 2" xfId="242" xr:uid="{A148EE32-713F-444F-9723-B8767F5406DF}"/>
    <cellStyle name="20% - Accent2 3 2 6 2 2" xfId="8441" xr:uid="{CCB08288-BE58-4BDA-A432-A3AA10D7CB2C}"/>
    <cellStyle name="20% - Accent2 3 2 6 3" xfId="8440" xr:uid="{1267D52F-DB4D-42C8-9749-E164BCF56266}"/>
    <cellStyle name="20% - Accent2 3 2 7" xfId="243" xr:uid="{4EBEC3D6-8FCB-40F6-BD61-4B7AE61E9742}"/>
    <cellStyle name="20% - Accent2 3 2 7 2" xfId="8442" xr:uid="{7E9B1F97-CF67-4F01-AED4-8A848BEDBF81}"/>
    <cellStyle name="20% - Accent2 3 2 8" xfId="244" xr:uid="{237A9EAD-667A-41AC-9E45-B09DA7E67207}"/>
    <cellStyle name="20% - Accent2 3 2 8 2" xfId="8443" xr:uid="{5546BAB6-BF12-4817-B31E-13810E365DB6}"/>
    <cellStyle name="20% - Accent2 3 2 9" xfId="245" xr:uid="{C40F8B4F-B4EF-4D69-87FF-E78E2027BF59}"/>
    <cellStyle name="20% - Accent2 3 2 9 2" xfId="8444" xr:uid="{967C5340-8BC5-4B0E-86D7-7AD122BAFD7D}"/>
    <cellStyle name="20% - Accent2 3 3" xfId="246" xr:uid="{89C7B4B4-6017-4AAE-8CDE-CEDED527B694}"/>
    <cellStyle name="20% - Accent2 3 3 10" xfId="8445" xr:uid="{C1683F1A-0AB1-4156-9BF5-F116FD013DC0}"/>
    <cellStyle name="20% - Accent2 3 3 2" xfId="247" xr:uid="{4EF2AB8B-EA6B-4E8F-A0C8-93308F3E575C}"/>
    <cellStyle name="20% - Accent2 3 3 2 2" xfId="248" xr:uid="{4D1DA69F-352E-428D-94FD-1BEA7B8F3FEF}"/>
    <cellStyle name="20% - Accent2 3 3 2 2 2" xfId="249" xr:uid="{7A991848-A288-437D-9C0F-102AC2EA32BC}"/>
    <cellStyle name="20% - Accent2 3 3 2 2 2 2" xfId="250" xr:uid="{FD81B2CF-E442-4D60-9FA1-F4A6C09DD4F1}"/>
    <cellStyle name="20% - Accent2 3 3 2 2 2 2 2" xfId="8449" xr:uid="{827B5E01-32DC-4BB5-831F-FF19438688A2}"/>
    <cellStyle name="20% - Accent2 3 3 2 2 2 3" xfId="8448" xr:uid="{EFB6DDBD-CEFA-48AF-B8F4-6C5CA655FA5A}"/>
    <cellStyle name="20% - Accent2 3 3 2 2 3" xfId="251" xr:uid="{4D9C72D5-AAB6-422E-BC1B-FC9D6ADC204B}"/>
    <cellStyle name="20% - Accent2 3 3 2 2 3 2" xfId="8450" xr:uid="{B7675054-13FF-4323-9FA9-01EEB7338BA0}"/>
    <cellStyle name="20% - Accent2 3 3 2 2 4" xfId="8447" xr:uid="{E42356E8-5305-453C-88C4-083E483D5F5D}"/>
    <cellStyle name="20% - Accent2 3 3 2 3" xfId="252" xr:uid="{50EEBE29-5E04-4145-B967-899050FD3C3C}"/>
    <cellStyle name="20% - Accent2 3 3 2 3 2" xfId="253" xr:uid="{75A938D6-C737-4937-A987-53D9627190D9}"/>
    <cellStyle name="20% - Accent2 3 3 2 3 2 2" xfId="8452" xr:uid="{DA663A7C-C471-4E0E-AFD2-9316FBEE830C}"/>
    <cellStyle name="20% - Accent2 3 3 2 3 3" xfId="8451" xr:uid="{F360CF43-8CB9-4513-B288-106180D33FD4}"/>
    <cellStyle name="20% - Accent2 3 3 2 4" xfId="254" xr:uid="{1F6B3DD9-CC52-4B6B-A2A8-057339BCF5D1}"/>
    <cellStyle name="20% - Accent2 3 3 2 4 2" xfId="8453" xr:uid="{6A853EA8-AA4C-47EE-9779-DED9072208F5}"/>
    <cellStyle name="20% - Accent2 3 3 2 5" xfId="255" xr:uid="{CF885835-74BE-434A-A6EF-542301D910D1}"/>
    <cellStyle name="20% - Accent2 3 3 2 5 2" xfId="8454" xr:uid="{A240120C-FDE8-48EB-A7E1-1EA27DA55DD4}"/>
    <cellStyle name="20% - Accent2 3 3 2 6" xfId="8446" xr:uid="{CFBEFFB8-2E2D-44AA-866D-AFCE22739B7E}"/>
    <cellStyle name="20% - Accent2 3 3 3" xfId="256" xr:uid="{6C258235-8121-43DB-A77F-BC0320B0F871}"/>
    <cellStyle name="20% - Accent2 3 3 3 2" xfId="257" xr:uid="{9B183D03-A0A7-473B-AFA5-B8E30D4E00AD}"/>
    <cellStyle name="20% - Accent2 3 3 3 2 2" xfId="258" xr:uid="{85550D0D-675A-4412-9015-2CE045626096}"/>
    <cellStyle name="20% - Accent2 3 3 3 2 2 2" xfId="259" xr:uid="{C9C81882-5081-4343-BAE2-EE6A6A76EA8A}"/>
    <cellStyle name="20% - Accent2 3 3 3 2 2 2 2" xfId="8458" xr:uid="{AA0CEADE-C53B-4A6C-91D3-092B0DB0051D}"/>
    <cellStyle name="20% - Accent2 3 3 3 2 2 3" xfId="8457" xr:uid="{2BA6F190-E39B-4466-9211-A17476D4FFFE}"/>
    <cellStyle name="20% - Accent2 3 3 3 2 3" xfId="260" xr:uid="{D54F6114-0780-4721-BAED-E140CE8FD49E}"/>
    <cellStyle name="20% - Accent2 3 3 3 2 3 2" xfId="8459" xr:uid="{4BF69B24-91D4-4BAC-A256-6E79EF588929}"/>
    <cellStyle name="20% - Accent2 3 3 3 2 4" xfId="8456" xr:uid="{9274B893-C3CC-4AC7-924F-7F049D348DA0}"/>
    <cellStyle name="20% - Accent2 3 3 3 3" xfId="261" xr:uid="{F27F7B56-C4AE-42D1-897F-12BA9D1F332C}"/>
    <cellStyle name="20% - Accent2 3 3 3 3 2" xfId="262" xr:uid="{BB838C53-2575-4C21-911D-F6261640D4F6}"/>
    <cellStyle name="20% - Accent2 3 3 3 3 2 2" xfId="8461" xr:uid="{679DEA92-E895-4009-8E32-0B6CC6E115BC}"/>
    <cellStyle name="20% - Accent2 3 3 3 3 3" xfId="8460" xr:uid="{11113A8C-9EAA-4F6D-9170-6837FFCCEA82}"/>
    <cellStyle name="20% - Accent2 3 3 3 4" xfId="263" xr:uid="{28399C52-2ABA-48A1-B958-CB3F7156FF1B}"/>
    <cellStyle name="20% - Accent2 3 3 3 4 2" xfId="8462" xr:uid="{C9C5D653-273C-4DEB-A0BF-DD42867982DA}"/>
    <cellStyle name="20% - Accent2 3 3 3 5" xfId="8455" xr:uid="{14597133-86B4-42DF-BE14-6D9315386437}"/>
    <cellStyle name="20% - Accent2 3 3 4" xfId="264" xr:uid="{3C193DDE-33A5-4321-B4CB-2A7482725323}"/>
    <cellStyle name="20% - Accent2 3 3 4 2" xfId="265" xr:uid="{26A5F0D4-225F-4B15-BD92-52039C245B04}"/>
    <cellStyle name="20% - Accent2 3 3 4 2 2" xfId="266" xr:uid="{E3E6BAFD-6C30-496F-9FD8-8FC458951177}"/>
    <cellStyle name="20% - Accent2 3 3 4 2 2 2" xfId="8465" xr:uid="{B4E88C4A-7341-4FB6-8336-F1724F66B4CD}"/>
    <cellStyle name="20% - Accent2 3 3 4 2 3" xfId="8464" xr:uid="{F793E8D3-0726-4F2A-A1EB-A9A22B12B46D}"/>
    <cellStyle name="20% - Accent2 3 3 4 3" xfId="267" xr:uid="{1F30851C-9561-45E4-97BA-37F073098972}"/>
    <cellStyle name="20% - Accent2 3 3 4 3 2" xfId="8466" xr:uid="{65EC27D3-4E81-48CE-A066-6D7D6049092E}"/>
    <cellStyle name="20% - Accent2 3 3 4 4" xfId="8463" xr:uid="{B631AE93-FAE8-447A-98C7-D8E6904BC984}"/>
    <cellStyle name="20% - Accent2 3 3 5" xfId="268" xr:uid="{2AE4609E-58A5-41DF-B2EB-ACB7E7FFCF8C}"/>
    <cellStyle name="20% - Accent2 3 3 5 2" xfId="269" xr:uid="{72B21AD4-D0AA-4EA0-8265-299907104806}"/>
    <cellStyle name="20% - Accent2 3 3 5 2 2" xfId="8468" xr:uid="{17DE9ABB-2B72-4D61-9F35-ABA2F88A797A}"/>
    <cellStyle name="20% - Accent2 3 3 5 3" xfId="8467" xr:uid="{A568A4BF-7769-4E4C-9BD2-E7AC6BA58C8E}"/>
    <cellStyle name="20% - Accent2 3 3 6" xfId="270" xr:uid="{2A0A3CC4-7381-420E-8332-A533FB67DFFA}"/>
    <cellStyle name="20% - Accent2 3 3 6 2" xfId="8469" xr:uid="{54E408C2-502E-4102-B146-859DB313F228}"/>
    <cellStyle name="20% - Accent2 3 3 7" xfId="271" xr:uid="{A7A7DFA7-587C-49D6-B1EC-093CE8F7A22A}"/>
    <cellStyle name="20% - Accent2 3 3 7 2" xfId="8470" xr:uid="{7754BE52-B709-4F6A-81AC-691FFFE2E0B5}"/>
    <cellStyle name="20% - Accent2 3 3 8" xfId="272" xr:uid="{4F24D009-9A5E-4DFA-9758-1C6AAB62EB9F}"/>
    <cellStyle name="20% - Accent2 3 3 8 2" xfId="8471" xr:uid="{80DD13F9-3C20-41E1-9CC9-9D6FBC2AE2DA}"/>
    <cellStyle name="20% - Accent2 3 3 9" xfId="273" xr:uid="{76D03285-3AB1-4CBB-A4A7-A0951475AADC}"/>
    <cellStyle name="20% - Accent2 3 3 9 2" xfId="8472" xr:uid="{9BDD0A92-9385-471D-9454-32D4341885B4}"/>
    <cellStyle name="20% - Accent2 3 4" xfId="274" xr:uid="{D32F73BE-C5B7-4404-9175-BBCA71F46F5E}"/>
    <cellStyle name="20% - Accent2 3 4 2" xfId="275" xr:uid="{186C2C6E-C72E-46A1-BD11-269691E096C3}"/>
    <cellStyle name="20% - Accent2 3 4 2 2" xfId="276" xr:uid="{A1132EEC-03BA-457D-8CD2-EBF1AF57D69C}"/>
    <cellStyle name="20% - Accent2 3 4 2 2 2" xfId="277" xr:uid="{20F3FB00-DBB0-41B8-9C28-EE10C4A085BA}"/>
    <cellStyle name="20% - Accent2 3 4 2 2 2 2" xfId="8476" xr:uid="{C11225D2-A836-4D73-86C0-EE91E209383F}"/>
    <cellStyle name="20% - Accent2 3 4 2 2 3" xfId="8475" xr:uid="{8080145A-6F51-41F6-B4CC-52F7E3903E53}"/>
    <cellStyle name="20% - Accent2 3 4 2 3" xfId="278" xr:uid="{2F982069-675F-4CFA-9CE5-A38BD1D1D508}"/>
    <cellStyle name="20% - Accent2 3 4 2 3 2" xfId="8477" xr:uid="{2F0027DB-581C-4D86-8272-E8E0F375CAE6}"/>
    <cellStyle name="20% - Accent2 3 4 2 4" xfId="279" xr:uid="{19A7D429-7A9D-4DD2-BADA-326E6175922C}"/>
    <cellStyle name="20% - Accent2 3 4 2 4 2" xfId="8478" xr:uid="{E298E23C-E999-439A-9C28-D8195888C880}"/>
    <cellStyle name="20% - Accent2 3 4 2 5" xfId="8474" xr:uid="{03E66322-1FF4-4DDC-A004-3A93F4422C9D}"/>
    <cellStyle name="20% - Accent2 3 4 3" xfId="280" xr:uid="{EE000E9D-B6CB-4869-BF47-0AE56D91A642}"/>
    <cellStyle name="20% - Accent2 3 4 3 2" xfId="281" xr:uid="{53CDE141-04B3-4EE1-B04F-66758882BBDE}"/>
    <cellStyle name="20% - Accent2 3 4 3 2 2" xfId="8480" xr:uid="{5D2CA9B9-C7D5-4429-ACCE-6899261E06BF}"/>
    <cellStyle name="20% - Accent2 3 4 3 3" xfId="8479" xr:uid="{A8F74D81-DAC4-481F-9171-8ABFFE702ADF}"/>
    <cellStyle name="20% - Accent2 3 4 4" xfId="282" xr:uid="{338AC059-4199-44CE-81C3-1F0609153349}"/>
    <cellStyle name="20% - Accent2 3 4 4 2" xfId="8481" xr:uid="{81D967B5-DC43-4517-BAFB-5F7700D70C01}"/>
    <cellStyle name="20% - Accent2 3 4 5" xfId="283" xr:uid="{823E131D-AC43-4770-8BD2-EB74257BF0DF}"/>
    <cellStyle name="20% - Accent2 3 4 5 2" xfId="8482" xr:uid="{C23CAFC4-E94B-4971-9B57-1FB146DD1085}"/>
    <cellStyle name="20% - Accent2 3 4 6" xfId="284" xr:uid="{B1CD9986-4544-4743-99C3-D599EAE529AF}"/>
    <cellStyle name="20% - Accent2 3 4 6 2" xfId="8483" xr:uid="{CF44458E-A849-47AE-A0FF-898147663C7D}"/>
    <cellStyle name="20% - Accent2 3 4 7" xfId="8473" xr:uid="{AEBF8B46-A6BE-4CB3-A374-9FE844A028E5}"/>
    <cellStyle name="20% - Accent2 3 5" xfId="285" xr:uid="{185D7C64-180A-49A2-83A0-84E03BB0523E}"/>
    <cellStyle name="20% - Accent2 3 5 2" xfId="286" xr:uid="{BFF9DD46-49DD-4CF2-8A71-D5CD6DFF3B3A}"/>
    <cellStyle name="20% - Accent2 3 5 2 2" xfId="287" xr:uid="{3F4C99A4-0576-4066-B9A2-089D1105A6EB}"/>
    <cellStyle name="20% - Accent2 3 5 2 2 2" xfId="288" xr:uid="{C256478E-125A-4090-9EA3-30257DC9D513}"/>
    <cellStyle name="20% - Accent2 3 5 2 2 2 2" xfId="8487" xr:uid="{F650023A-3674-4164-B8C2-823D50B69D5E}"/>
    <cellStyle name="20% - Accent2 3 5 2 2 3" xfId="8486" xr:uid="{C3E591F4-42B2-4850-933A-D6B5636F89FD}"/>
    <cellStyle name="20% - Accent2 3 5 2 3" xfId="289" xr:uid="{96BEEFA3-A8CC-4F02-9161-70729C2F196F}"/>
    <cellStyle name="20% - Accent2 3 5 2 3 2" xfId="8488" xr:uid="{0C6BBC18-0778-46DF-8F89-A8FE25F70AFF}"/>
    <cellStyle name="20% - Accent2 3 5 2 4" xfId="8485" xr:uid="{8560D4C3-5BBE-426B-A0BD-0B523A3616AF}"/>
    <cellStyle name="20% - Accent2 3 5 3" xfId="290" xr:uid="{C4E6959A-562F-42C3-B545-12D1E07CDA71}"/>
    <cellStyle name="20% - Accent2 3 5 3 2" xfId="291" xr:uid="{98D563FA-F7A8-48B6-99B9-C6971BC630A0}"/>
    <cellStyle name="20% - Accent2 3 5 3 2 2" xfId="8490" xr:uid="{FF9CDB98-3D6A-4A7A-9D94-001713B5D587}"/>
    <cellStyle name="20% - Accent2 3 5 3 3" xfId="8489" xr:uid="{F5184706-9BE1-4D53-BEDE-2CEE0A38DFEC}"/>
    <cellStyle name="20% - Accent2 3 5 4" xfId="292" xr:uid="{7749F49A-CF4E-40E1-A23C-8EAB7B888212}"/>
    <cellStyle name="20% - Accent2 3 5 4 2" xfId="8491" xr:uid="{9BC5F604-1623-4285-8F2D-F332ADFAE76B}"/>
    <cellStyle name="20% - Accent2 3 5 5" xfId="293" xr:uid="{0308A821-79DB-4C2F-824E-69BDAAB8ED59}"/>
    <cellStyle name="20% - Accent2 3 5 5 2" xfId="8492" xr:uid="{37C130E2-005A-4757-873D-047B021954B8}"/>
    <cellStyle name="20% - Accent2 3 5 6" xfId="8484" xr:uid="{3CD4EFA8-D289-438D-99E1-4D5F3F0F91EE}"/>
    <cellStyle name="20% - Accent2 3 6" xfId="294" xr:uid="{F45C9C5D-08C7-41BC-9B99-9EE3FAAEC7F4}"/>
    <cellStyle name="20% - Accent2 3 7" xfId="295" xr:uid="{13C7FDC4-F06C-4DD0-B119-6953D7A9ED73}"/>
    <cellStyle name="20% - Accent2 3 7 2" xfId="296" xr:uid="{D9E611F2-05D6-428D-AD2F-A7AB4229C608}"/>
    <cellStyle name="20% - Accent2 3 7 2 2" xfId="297" xr:uid="{8D24E2EB-E8B5-4E43-A816-DC35D3FCEA4F}"/>
    <cellStyle name="20% - Accent2 3 7 2 2 2" xfId="8495" xr:uid="{7B7AAA3C-AEFE-43AC-AF3B-1A6F68581F4B}"/>
    <cellStyle name="20% - Accent2 3 7 2 3" xfId="8494" xr:uid="{F7FAE22A-92DE-4731-BFE8-9948816629F8}"/>
    <cellStyle name="20% - Accent2 3 7 3" xfId="298" xr:uid="{39C9042D-7DCC-41F4-98BD-E7E51055C98D}"/>
    <cellStyle name="20% - Accent2 3 7 3 2" xfId="8496" xr:uid="{41426665-D3E0-40E7-B698-6C7609D298E4}"/>
    <cellStyle name="20% - Accent2 3 7 4" xfId="8493" xr:uid="{9F42B0DE-22F8-443A-8422-2B4516B981A4}"/>
    <cellStyle name="20% - Accent2 3 8" xfId="299" xr:uid="{524ADD41-A3FF-4986-B28F-69D31B966956}"/>
    <cellStyle name="20% - Accent2 3 8 2" xfId="300" xr:uid="{FF44ADE4-2C51-43E5-8867-5E3076568CB4}"/>
    <cellStyle name="20% - Accent2 3 8 2 2" xfId="8498" xr:uid="{1374035D-F6DC-40AA-A893-6613E504EB50}"/>
    <cellStyle name="20% - Accent2 3 8 3" xfId="8497" xr:uid="{49E3F8E8-596B-40FF-82AD-BB679962B2B2}"/>
    <cellStyle name="20% - Accent2 3 9" xfId="301" xr:uid="{F37D8AA1-AF50-42F0-B793-8B054B1C1AF9}"/>
    <cellStyle name="20% - Accent2 4" xfId="302" xr:uid="{B2C592E8-25AD-4441-B545-6B1920B3CA48}"/>
    <cellStyle name="20% - Accent2 4 2" xfId="303" xr:uid="{487E0464-321E-4539-B610-84936C520BEA}"/>
    <cellStyle name="20% - Accent2 4 2 2" xfId="8500" xr:uid="{C795EC58-FE07-4A1A-8EE4-5F76F28DB12C}"/>
    <cellStyle name="20% - Accent2 4 3" xfId="304" xr:uid="{8A0AC754-3637-4B56-8F9A-A56716EF859C}"/>
    <cellStyle name="20% - Accent2 4 4" xfId="8499" xr:uid="{B69825E5-2900-4FD8-9E74-8FD081E894AB}"/>
    <cellStyle name="20% - Accent2 5" xfId="305" xr:uid="{35539B9D-F384-414A-AED4-D75335707DFD}"/>
    <cellStyle name="20% - Accent2 5 2" xfId="306" xr:uid="{9CD6E08A-AB21-483D-95B2-5107DA78B29D}"/>
    <cellStyle name="20% - Accent2 5 2 2" xfId="8502" xr:uid="{13A1F7CA-25BB-4041-BC19-DF5772F21605}"/>
    <cellStyle name="20% - Accent2 5 3" xfId="8501" xr:uid="{92C38E54-D341-4A6D-BABA-590C8A9FF5DB}"/>
    <cellStyle name="20% - Accent2 6" xfId="307" xr:uid="{A22327A5-C8D2-4232-9D25-8F6287687A87}"/>
    <cellStyle name="20% - Accent2 7" xfId="308" xr:uid="{2DAB0CDC-EB63-44A7-B598-3659DE603747}"/>
    <cellStyle name="20% - Accent2 8" xfId="309" xr:uid="{75EEE7C3-F131-4CF4-89B3-BF4F4B0426EF}"/>
    <cellStyle name="20% - Accent2 9" xfId="310" xr:uid="{55F440CA-15BC-49E5-8569-DD65B25FE42C}"/>
    <cellStyle name="20% - Accent2 9 2" xfId="8503" xr:uid="{FF19E6A4-F93B-4DF6-8611-AB9FB7905EEF}"/>
    <cellStyle name="20% - Accent3 2" xfId="312" xr:uid="{8725B8BB-5F81-4FEA-8D81-C3B15140E870}"/>
    <cellStyle name="20% - Accent3 2 2" xfId="313" xr:uid="{F4BEBD77-0367-4D62-9EB9-0469A5CFC775}"/>
    <cellStyle name="20% - Accent3 2 2 2" xfId="314" xr:uid="{61A7D8CC-DA0B-439A-8EB7-3F0067BEC7E1}"/>
    <cellStyle name="20% - Accent3 2 2 2 2" xfId="315" xr:uid="{017BAFD6-66DA-40FF-8333-467330EFC3BB}"/>
    <cellStyle name="20% - Accent3 2 2 2 2 2" xfId="8504" xr:uid="{E3AE1723-14E9-41DE-BB61-D748A77CBA8A}"/>
    <cellStyle name="20% - Accent3 2 2 3" xfId="316" xr:uid="{CD822A1C-E54E-45D0-97F4-9B0EA6BB0DF6}"/>
    <cellStyle name="20% - Accent3 2 2 3 2" xfId="8505" xr:uid="{95508073-31AC-4679-B8D7-74280C841156}"/>
    <cellStyle name="20% - Accent3 2 3" xfId="317" xr:uid="{BA39468F-067D-499D-AD15-5FBFF8E99CC2}"/>
    <cellStyle name="20% - Accent3 2 3 2" xfId="318" xr:uid="{058DCE23-66B5-494D-8402-D19C42EA2A37}"/>
    <cellStyle name="20% - Accent3 2 3 2 2" xfId="8507" xr:uid="{917C3CEC-6B3E-4350-87C5-AD77346FE68F}"/>
    <cellStyle name="20% - Accent3 2 3 3" xfId="319" xr:uid="{87011CEA-5AAB-4C8B-95E2-FA051ED1ED0E}"/>
    <cellStyle name="20% - Accent3 2 3 4" xfId="320" xr:uid="{5D74CD3A-A5DC-47F3-8110-C5CD861066FB}"/>
    <cellStyle name="20% - Accent3 2 3 4 2" xfId="8508" xr:uid="{749C08DF-2D0C-454C-9928-621C38926F71}"/>
    <cellStyle name="20% - Accent3 2 3 5" xfId="321" xr:uid="{956C7CE2-B02A-4415-AB21-7075CB6F53CB}"/>
    <cellStyle name="20% - Accent3 2 3 6" xfId="8506" xr:uid="{146A3201-4C6C-4304-8691-30AEDF6B1203}"/>
    <cellStyle name="20% - Accent3 2 4" xfId="322" xr:uid="{8AD6C763-9E8F-4F27-B873-FF6938C339B6}"/>
    <cellStyle name="20% - Accent3 2 4 2" xfId="323" xr:uid="{7C698079-0FB2-4A01-A149-BFACA59E7BC6}"/>
    <cellStyle name="20% - Accent3 2 5" xfId="324" xr:uid="{6CE0E8D5-742A-42AD-8207-3CC48CFB96B2}"/>
    <cellStyle name="20% - Accent3 3" xfId="325" xr:uid="{D189A6B7-CFE1-4D1C-B82C-EBD54360DCA5}"/>
    <cellStyle name="20% - Accent3 3 10" xfId="326" xr:uid="{E97BF5D1-2EA1-4135-B966-27C5E142F955}"/>
    <cellStyle name="20% - Accent3 3 10 2" xfId="8510" xr:uid="{149B8A41-88E2-4417-B138-F9FC111F2DCA}"/>
    <cellStyle name="20% - Accent3 3 11" xfId="327" xr:uid="{76D2B0BD-DF0A-492D-A673-3A8E0E6EABA7}"/>
    <cellStyle name="20% - Accent3 3 11 2" xfId="8511" xr:uid="{F4F278EC-D96D-4566-973A-14194FAD306A}"/>
    <cellStyle name="20% - Accent3 3 12" xfId="328" xr:uid="{9B1B8476-856F-4F61-A68E-EC2383BE9F5C}"/>
    <cellStyle name="20% - Accent3 3 12 2" xfId="8512" xr:uid="{196BB539-6052-4EFD-A644-8657245462BB}"/>
    <cellStyle name="20% - Accent3 3 13" xfId="329" xr:uid="{4C8D26F9-5D72-414B-9588-1204C83E58B5}"/>
    <cellStyle name="20% - Accent3 3 13 2" xfId="8513" xr:uid="{566216CC-9229-4D9E-A4E9-9E6B19E9659B}"/>
    <cellStyle name="20% - Accent3 3 14" xfId="330" xr:uid="{CF84C504-72A9-4509-AE5F-BB73792D3136}"/>
    <cellStyle name="20% - Accent3 3 14 2" xfId="8514" xr:uid="{247C6359-C81A-48DF-A071-53CF4D621261}"/>
    <cellStyle name="20% - Accent3 3 15" xfId="8509" xr:uid="{7DD5E6B0-2000-4113-99EB-A0ED4A2B7AF3}"/>
    <cellStyle name="20% - Accent3 3 2" xfId="331" xr:uid="{DE7526E6-41B5-41FA-817D-7B36AC966519}"/>
    <cellStyle name="20% - Accent3 3 2 10" xfId="332" xr:uid="{A50C7815-B363-49F0-B44E-2D2C26F159DC}"/>
    <cellStyle name="20% - Accent3 3 2 10 2" xfId="8516" xr:uid="{583EBC0F-0320-46A2-B20F-96A251340E7E}"/>
    <cellStyle name="20% - Accent3 3 2 11" xfId="8515" xr:uid="{6309F6DA-E4A4-48F2-ACE9-B52F57325188}"/>
    <cellStyle name="20% - Accent3 3 2 2" xfId="333" xr:uid="{6F7771F3-C5AC-4429-948A-5879E490E386}"/>
    <cellStyle name="20% - Accent3 3 2 2 2" xfId="334" xr:uid="{1597E9C1-4A57-4A8C-9EE0-820E783795F6}"/>
    <cellStyle name="20% - Accent3 3 2 2 2 2" xfId="335" xr:uid="{D032DEBE-ED9A-48C1-B096-54661A8FE5C9}"/>
    <cellStyle name="20% - Accent3 3 2 2 2 2 2" xfId="336" xr:uid="{85C9A651-DA94-4B9A-85A0-DDFC5CFDA88F}"/>
    <cellStyle name="20% - Accent3 3 2 2 2 2 2 2" xfId="337" xr:uid="{53493DC2-02C5-4031-B38A-63BD5D60842E}"/>
    <cellStyle name="20% - Accent3 3 2 2 2 2 2 2 2" xfId="8521" xr:uid="{FF98D2AD-2039-4963-8145-2712908AEA48}"/>
    <cellStyle name="20% - Accent3 3 2 2 2 2 2 3" xfId="8520" xr:uid="{35675BDA-6AFE-44AE-BCAE-2F7950C0EACA}"/>
    <cellStyle name="20% - Accent3 3 2 2 2 2 3" xfId="338" xr:uid="{4D7A5C06-FE71-4DC5-8F55-D36A52733D99}"/>
    <cellStyle name="20% - Accent3 3 2 2 2 2 3 2" xfId="8522" xr:uid="{59FA1A12-ECC8-4704-99ED-498D25D729AB}"/>
    <cellStyle name="20% - Accent3 3 2 2 2 2 4" xfId="8519" xr:uid="{BA71C07D-D3D7-4F18-BBA1-95E9D4614B92}"/>
    <cellStyle name="20% - Accent3 3 2 2 2 3" xfId="339" xr:uid="{0CFAA159-B43D-4955-8D7C-1497266F1338}"/>
    <cellStyle name="20% - Accent3 3 2 2 2 3 2" xfId="340" xr:uid="{9CC65CA9-033C-4508-90BB-61117055E274}"/>
    <cellStyle name="20% - Accent3 3 2 2 2 3 2 2" xfId="8524" xr:uid="{14F4FC0B-5836-4D36-AF2F-B1A8F1E5D76D}"/>
    <cellStyle name="20% - Accent3 3 2 2 2 3 3" xfId="8523" xr:uid="{DB2F593F-605B-4184-8C9E-9AE880FAC77F}"/>
    <cellStyle name="20% - Accent3 3 2 2 2 4" xfId="341" xr:uid="{2BCB0D5A-1D90-4B5F-8DE1-4B2CA673B08A}"/>
    <cellStyle name="20% - Accent3 3 2 2 2 4 2" xfId="8525" xr:uid="{291DAB36-66DC-485A-A43A-AD65C44E7A16}"/>
    <cellStyle name="20% - Accent3 3 2 2 2 5" xfId="8518" xr:uid="{C1F6A302-26F2-4490-8CF1-48ABB09AB31D}"/>
    <cellStyle name="20% - Accent3 3 2 2 3" xfId="342" xr:uid="{55A4B5BA-9A6C-4DB5-80A3-26C0A62A0522}"/>
    <cellStyle name="20% - Accent3 3 2 2 3 2" xfId="343" xr:uid="{EC0ED3F4-7D3B-46CA-9B7D-80E2D9314BF4}"/>
    <cellStyle name="20% - Accent3 3 2 2 3 2 2" xfId="344" xr:uid="{F67800AF-E00C-4C49-94AD-45502D52B7B1}"/>
    <cellStyle name="20% - Accent3 3 2 2 3 2 2 2" xfId="345" xr:uid="{1257C258-07D3-4C34-BDA1-0C6619499F48}"/>
    <cellStyle name="20% - Accent3 3 2 2 3 2 2 2 2" xfId="8529" xr:uid="{5737AA22-28CF-4694-94F2-DCD1D1E7CBEA}"/>
    <cellStyle name="20% - Accent3 3 2 2 3 2 2 3" xfId="8528" xr:uid="{88770D25-2945-47B0-A676-F7F0478CBEE3}"/>
    <cellStyle name="20% - Accent3 3 2 2 3 2 3" xfId="346" xr:uid="{FCBE81F7-3DF9-41AC-8E1C-4AD64A7329F0}"/>
    <cellStyle name="20% - Accent3 3 2 2 3 2 3 2" xfId="8530" xr:uid="{1D3A9C5A-9030-4A36-A224-F6027F54ED7D}"/>
    <cellStyle name="20% - Accent3 3 2 2 3 2 4" xfId="8527" xr:uid="{A3F923FA-43AF-48DD-ABFB-C901A660EB97}"/>
    <cellStyle name="20% - Accent3 3 2 2 3 3" xfId="347" xr:uid="{C46A1DD9-45AA-439E-9A83-67801A317708}"/>
    <cellStyle name="20% - Accent3 3 2 2 3 3 2" xfId="348" xr:uid="{0755D84D-AEF7-4DCA-B945-7E50B06CA618}"/>
    <cellStyle name="20% - Accent3 3 2 2 3 3 2 2" xfId="8532" xr:uid="{A945C7A0-FFC9-4B97-8568-CE9C6EF4427F}"/>
    <cellStyle name="20% - Accent3 3 2 2 3 3 3" xfId="8531" xr:uid="{72A730E6-5FCF-4D15-97E2-A5E4B658E185}"/>
    <cellStyle name="20% - Accent3 3 2 2 3 4" xfId="349" xr:uid="{9D45A448-C2D8-4978-B295-A30FDE30ECF4}"/>
    <cellStyle name="20% - Accent3 3 2 2 3 4 2" xfId="8533" xr:uid="{582AD022-7949-4F77-84D3-599CDEA2AFF4}"/>
    <cellStyle name="20% - Accent3 3 2 2 3 5" xfId="8526" xr:uid="{8195771F-18D0-4930-87CE-17B5CD49EFAE}"/>
    <cellStyle name="20% - Accent3 3 2 2 4" xfId="350" xr:uid="{317975C6-EC35-4DB9-8F1D-C4D2B4A5DE60}"/>
    <cellStyle name="20% - Accent3 3 2 2 4 2" xfId="351" xr:uid="{D4695B58-7D1C-4B78-A759-2D9E658D2A80}"/>
    <cellStyle name="20% - Accent3 3 2 2 4 2 2" xfId="352" xr:uid="{AF9F17EE-C0E7-488A-9ED3-92C6B9601090}"/>
    <cellStyle name="20% - Accent3 3 2 2 4 2 2 2" xfId="8536" xr:uid="{0D991224-2200-4E7E-95DE-62081D80D5FA}"/>
    <cellStyle name="20% - Accent3 3 2 2 4 2 3" xfId="8535" xr:uid="{2612496E-6B66-40BD-8373-CAC9E2AB78AB}"/>
    <cellStyle name="20% - Accent3 3 2 2 4 3" xfId="353" xr:uid="{59EBA866-925C-454D-B3BA-1169A2A2FB34}"/>
    <cellStyle name="20% - Accent3 3 2 2 4 3 2" xfId="8537" xr:uid="{EF12E7BB-95B0-453B-BA69-4E1D694B8B5C}"/>
    <cellStyle name="20% - Accent3 3 2 2 4 4" xfId="8534" xr:uid="{071B3B7E-681E-4814-B6E8-5E7CF041D5A6}"/>
    <cellStyle name="20% - Accent3 3 2 2 5" xfId="354" xr:uid="{78F79275-A158-4B78-8A1F-F91A7A8CC7BE}"/>
    <cellStyle name="20% - Accent3 3 2 2 5 2" xfId="355" xr:uid="{EA1D14E8-B11D-4D19-8553-73FDAE0070D0}"/>
    <cellStyle name="20% - Accent3 3 2 2 5 2 2" xfId="8539" xr:uid="{5C2FCD53-D323-4EA0-A071-2AAB4CC38FD0}"/>
    <cellStyle name="20% - Accent3 3 2 2 5 3" xfId="8538" xr:uid="{71FA0A9F-EF0A-431A-93C0-4D0673152C52}"/>
    <cellStyle name="20% - Accent3 3 2 2 6" xfId="356" xr:uid="{63164FB4-8ECC-4D8C-BEAB-23425EDA6D5D}"/>
    <cellStyle name="20% - Accent3 3 2 2 6 2" xfId="8540" xr:uid="{F455FEB4-C3F2-4CDC-8A9B-A7BB8F8148D6}"/>
    <cellStyle name="20% - Accent3 3 2 2 7" xfId="357" xr:uid="{E5B74770-AD3B-4E24-BF74-0938DB53BB69}"/>
    <cellStyle name="20% - Accent3 3 2 2 7 2" xfId="8541" xr:uid="{CF7E5D46-B21A-42FD-A68A-E62C5787E558}"/>
    <cellStyle name="20% - Accent3 3 2 2 8" xfId="8517" xr:uid="{ED7E5444-CBF4-444B-A78E-4B8864B3D6E5}"/>
    <cellStyle name="20% - Accent3 3 2 3" xfId="358" xr:uid="{5DD21AE4-C47A-49AA-9AC9-3224C54A0C1C}"/>
    <cellStyle name="20% - Accent3 3 2 3 2" xfId="359" xr:uid="{A205BA1C-E4B0-4D97-AFAE-D975ED13C6B9}"/>
    <cellStyle name="20% - Accent3 3 2 3 2 2" xfId="360" xr:uid="{C6E89E43-BEBB-4D39-A226-858E0270D123}"/>
    <cellStyle name="20% - Accent3 3 2 3 2 2 2" xfId="361" xr:uid="{0565D27C-CD0B-433E-B5DC-6F31311BCC63}"/>
    <cellStyle name="20% - Accent3 3 2 3 2 2 2 2" xfId="8545" xr:uid="{6CA7F1A3-E101-48CE-A958-EB7E9312BC3F}"/>
    <cellStyle name="20% - Accent3 3 2 3 2 2 3" xfId="8544" xr:uid="{D6753807-0232-4A11-A25C-B90E974276CD}"/>
    <cellStyle name="20% - Accent3 3 2 3 2 3" xfId="362" xr:uid="{A1EBD321-A344-4F24-AFDD-4BA02DA740B0}"/>
    <cellStyle name="20% - Accent3 3 2 3 2 3 2" xfId="8546" xr:uid="{0CF6CD09-97A9-4DB9-AA6E-C6BC40BB6697}"/>
    <cellStyle name="20% - Accent3 3 2 3 2 4" xfId="8543" xr:uid="{81348E85-FC52-40D8-873B-9302337113E8}"/>
    <cellStyle name="20% - Accent3 3 2 3 3" xfId="363" xr:uid="{760C38E5-C48B-45F5-A4F9-0DD2E0AF9A03}"/>
    <cellStyle name="20% - Accent3 3 2 3 3 2" xfId="364" xr:uid="{85D231D1-2EB4-4EBC-8A29-24F8F80CCDEC}"/>
    <cellStyle name="20% - Accent3 3 2 3 3 2 2" xfId="8548" xr:uid="{B5020C28-CDD1-4BBA-ADDF-CD3A51B82683}"/>
    <cellStyle name="20% - Accent3 3 2 3 3 3" xfId="8547" xr:uid="{9583C193-74E5-4676-8409-3B75A46A8D75}"/>
    <cellStyle name="20% - Accent3 3 2 3 4" xfId="365" xr:uid="{CCEC3072-7E69-4F38-9FA8-D6EDF993EF6A}"/>
    <cellStyle name="20% - Accent3 3 2 3 4 2" xfId="8549" xr:uid="{F1261E26-8A20-4BFF-9A7C-4BCF4CD0F071}"/>
    <cellStyle name="20% - Accent3 3 2 3 5" xfId="8542" xr:uid="{E4A42A3D-8314-491F-BAAC-8C4045981051}"/>
    <cellStyle name="20% - Accent3 3 2 4" xfId="366" xr:uid="{A459FDC0-A25B-4803-B71A-706583C727BB}"/>
    <cellStyle name="20% - Accent3 3 2 4 2" xfId="367" xr:uid="{4957C1F4-2789-44A4-AE02-3A5A5FA32F3B}"/>
    <cellStyle name="20% - Accent3 3 2 4 2 2" xfId="368" xr:uid="{6A27980A-B521-49C8-BA6F-0A58D92A0F3D}"/>
    <cellStyle name="20% - Accent3 3 2 4 2 2 2" xfId="369" xr:uid="{46CF481D-C15A-4912-BC67-988E34BC90FF}"/>
    <cellStyle name="20% - Accent3 3 2 4 2 2 2 2" xfId="8553" xr:uid="{F4F8DF68-3CAD-44CB-98D7-C50D136CEC0D}"/>
    <cellStyle name="20% - Accent3 3 2 4 2 2 3" xfId="8552" xr:uid="{04767551-729B-42BC-9E46-0F0420E0D67A}"/>
    <cellStyle name="20% - Accent3 3 2 4 2 3" xfId="370" xr:uid="{09B751D4-F0D2-4C32-9E07-18149F0A6F7B}"/>
    <cellStyle name="20% - Accent3 3 2 4 2 3 2" xfId="8554" xr:uid="{92451B3C-5B65-4925-8442-4788B8ADC912}"/>
    <cellStyle name="20% - Accent3 3 2 4 2 4" xfId="8551" xr:uid="{E27D83EE-5299-4714-AE2A-6CBB606D9EA5}"/>
    <cellStyle name="20% - Accent3 3 2 4 3" xfId="371" xr:uid="{9AD8981E-3F43-4242-9278-13593A660FCF}"/>
    <cellStyle name="20% - Accent3 3 2 4 3 2" xfId="372" xr:uid="{21D30D10-4955-443D-A115-425DF73BC1B2}"/>
    <cellStyle name="20% - Accent3 3 2 4 3 2 2" xfId="8556" xr:uid="{39662F66-519D-4D7E-8502-C74E192D2BC1}"/>
    <cellStyle name="20% - Accent3 3 2 4 3 3" xfId="8555" xr:uid="{1A2600CD-0F22-47CC-91B8-6394DF957640}"/>
    <cellStyle name="20% - Accent3 3 2 4 4" xfId="373" xr:uid="{988187C0-BF64-4A06-A188-53BC944F0F60}"/>
    <cellStyle name="20% - Accent3 3 2 4 4 2" xfId="8557" xr:uid="{8ECDE98F-73AB-4F41-84C2-572A10BC61CF}"/>
    <cellStyle name="20% - Accent3 3 2 4 5" xfId="8550" xr:uid="{106FD918-2E04-4911-BCFD-217C849E7269}"/>
    <cellStyle name="20% - Accent3 3 2 5" xfId="374" xr:uid="{EC258977-7655-47E8-898E-D3153321F3EA}"/>
    <cellStyle name="20% - Accent3 3 2 5 2" xfId="375" xr:uid="{4F35867A-0BC9-4553-8D45-DFD093692AC3}"/>
    <cellStyle name="20% - Accent3 3 2 5 2 2" xfId="376" xr:uid="{77358EDF-6439-470F-B064-BB4BD372F135}"/>
    <cellStyle name="20% - Accent3 3 2 5 2 2 2" xfId="8560" xr:uid="{836DB00C-3BCC-490A-80AE-826791F6556C}"/>
    <cellStyle name="20% - Accent3 3 2 5 2 3" xfId="8559" xr:uid="{2B26AE22-12CB-4289-B307-0B099FA7916A}"/>
    <cellStyle name="20% - Accent3 3 2 5 3" xfId="377" xr:uid="{BCC606A4-7BD2-4A8A-968B-6AB8DD55A7D7}"/>
    <cellStyle name="20% - Accent3 3 2 5 3 2" xfId="8561" xr:uid="{8B3F8EB0-414C-42E0-AD61-821100251799}"/>
    <cellStyle name="20% - Accent3 3 2 5 4" xfId="8558" xr:uid="{A8CADBA0-8D05-420B-8199-72D60906B12B}"/>
    <cellStyle name="20% - Accent3 3 2 6" xfId="378" xr:uid="{C3835DA7-AEC0-4DF6-9F90-DF6CB8D15BC7}"/>
    <cellStyle name="20% - Accent3 3 2 6 2" xfId="379" xr:uid="{0422D704-8712-46D4-99D6-06E8FE48465E}"/>
    <cellStyle name="20% - Accent3 3 2 6 2 2" xfId="8563" xr:uid="{28061519-7248-4CC4-842E-E343E54E34BC}"/>
    <cellStyle name="20% - Accent3 3 2 6 3" xfId="8562" xr:uid="{B6AA2302-7CBB-47A7-AB92-7EF859C7774B}"/>
    <cellStyle name="20% - Accent3 3 2 7" xfId="380" xr:uid="{9F936580-4DAE-4485-A0A6-D10AE9D67185}"/>
    <cellStyle name="20% - Accent3 3 2 7 2" xfId="8564" xr:uid="{90CA204A-1DFC-4BE9-BCBA-F4453B0A8461}"/>
    <cellStyle name="20% - Accent3 3 2 8" xfId="381" xr:uid="{63AD45CC-7B80-4CD5-BBBF-3BCC3E457A8D}"/>
    <cellStyle name="20% - Accent3 3 2 8 2" xfId="8565" xr:uid="{4692E5E1-0F1D-4E7A-8164-434E9CBEEB1C}"/>
    <cellStyle name="20% - Accent3 3 2 9" xfId="382" xr:uid="{F2BB034C-EA35-41D7-8CE0-B038CEDB5174}"/>
    <cellStyle name="20% - Accent3 3 2 9 2" xfId="8566" xr:uid="{288D98D6-BB59-45AB-8E66-C9410065909A}"/>
    <cellStyle name="20% - Accent3 3 3" xfId="383" xr:uid="{D30D4456-11A3-47F8-8841-1DBC6FE98599}"/>
    <cellStyle name="20% - Accent3 3 3 10" xfId="8567" xr:uid="{49114A76-8CF2-47D0-87C8-68429DF1F558}"/>
    <cellStyle name="20% - Accent3 3 3 2" xfId="384" xr:uid="{C55B03EF-6DD5-4334-A4FF-B7141C1463A2}"/>
    <cellStyle name="20% - Accent3 3 3 2 2" xfId="385" xr:uid="{587F0AD9-B8BB-405F-8A8F-CA12937D7D0F}"/>
    <cellStyle name="20% - Accent3 3 3 2 2 2" xfId="386" xr:uid="{2789B61E-101B-4638-B21E-EBA25116F812}"/>
    <cellStyle name="20% - Accent3 3 3 2 2 2 2" xfId="387" xr:uid="{2A472324-95EE-48F0-9F19-7F64CECD7E9D}"/>
    <cellStyle name="20% - Accent3 3 3 2 2 2 2 2" xfId="8571" xr:uid="{E37CE40C-7827-44DE-ACA6-85426DFEE6B2}"/>
    <cellStyle name="20% - Accent3 3 3 2 2 2 3" xfId="8570" xr:uid="{5601C759-480A-4C63-B5FE-C91E6CA665A6}"/>
    <cellStyle name="20% - Accent3 3 3 2 2 3" xfId="388" xr:uid="{4751BDE6-F544-4229-8F88-58E0BD69702E}"/>
    <cellStyle name="20% - Accent3 3 3 2 2 3 2" xfId="8572" xr:uid="{ED324D53-0E62-46BE-A1A0-33175F53EDBA}"/>
    <cellStyle name="20% - Accent3 3 3 2 2 4" xfId="8569" xr:uid="{719A04A2-AC0B-45CA-B4E1-347B80F353DA}"/>
    <cellStyle name="20% - Accent3 3 3 2 3" xfId="389" xr:uid="{2D53C5A6-84FE-41A8-80FC-2F0689336C38}"/>
    <cellStyle name="20% - Accent3 3 3 2 3 2" xfId="390" xr:uid="{ED68438B-0D95-48E8-878B-E49767636B3E}"/>
    <cellStyle name="20% - Accent3 3 3 2 3 2 2" xfId="8574" xr:uid="{1DAD67CD-C5A2-426B-901F-8E1B9A471C03}"/>
    <cellStyle name="20% - Accent3 3 3 2 3 3" xfId="8573" xr:uid="{FECCC8EA-6550-48AA-B99B-4100AA162937}"/>
    <cellStyle name="20% - Accent3 3 3 2 4" xfId="391" xr:uid="{99A18ABE-1AD0-4B6A-A431-839B3799D576}"/>
    <cellStyle name="20% - Accent3 3 3 2 4 2" xfId="8575" xr:uid="{F3E700E9-B3A9-4857-A4DB-99C72936E498}"/>
    <cellStyle name="20% - Accent3 3 3 2 5" xfId="392" xr:uid="{7B2CABAA-7D6A-40C1-985D-41CDB681E8F7}"/>
    <cellStyle name="20% - Accent3 3 3 2 5 2" xfId="8576" xr:uid="{CDD3A9BF-D3AE-4295-BE7F-10A49F19193A}"/>
    <cellStyle name="20% - Accent3 3 3 2 6" xfId="8568" xr:uid="{9E7FF5A2-3DF1-4BA5-9162-DD880D8311B0}"/>
    <cellStyle name="20% - Accent3 3 3 3" xfId="393" xr:uid="{FD4F6C69-A9FD-4931-9B6A-36D5230539A3}"/>
    <cellStyle name="20% - Accent3 3 3 3 2" xfId="394" xr:uid="{19588E6B-2E7C-4B13-A068-CAA947799F3E}"/>
    <cellStyle name="20% - Accent3 3 3 3 2 2" xfId="395" xr:uid="{C292D5E7-FE84-4551-A059-0FFDF43B8331}"/>
    <cellStyle name="20% - Accent3 3 3 3 2 2 2" xfId="396" xr:uid="{EA6BCE66-25D8-481A-86B3-E2B9F61D5644}"/>
    <cellStyle name="20% - Accent3 3 3 3 2 2 2 2" xfId="8580" xr:uid="{6154E74B-EE7D-4210-B1E9-780F1AA72A8A}"/>
    <cellStyle name="20% - Accent3 3 3 3 2 2 3" xfId="8579" xr:uid="{7EB587E3-37BE-4EAE-826D-2947DE08A7DB}"/>
    <cellStyle name="20% - Accent3 3 3 3 2 3" xfId="397" xr:uid="{A6791F30-C4F6-43C6-9638-C86C7A539E3A}"/>
    <cellStyle name="20% - Accent3 3 3 3 2 3 2" xfId="8581" xr:uid="{37EF4CDF-9281-4C1D-8D8F-7DCF9BC625B9}"/>
    <cellStyle name="20% - Accent3 3 3 3 2 4" xfId="8578" xr:uid="{9A13369A-8BEC-42A7-91CF-BC08CE00E781}"/>
    <cellStyle name="20% - Accent3 3 3 3 3" xfId="398" xr:uid="{FADA4A0A-B35F-4D05-9825-ECEF96347626}"/>
    <cellStyle name="20% - Accent3 3 3 3 3 2" xfId="399" xr:uid="{CFF513E2-30D5-434B-947A-F9121201D0C9}"/>
    <cellStyle name="20% - Accent3 3 3 3 3 2 2" xfId="8583" xr:uid="{52AD1A4C-42EA-4F36-BABC-AF8848624CBC}"/>
    <cellStyle name="20% - Accent3 3 3 3 3 3" xfId="8582" xr:uid="{D7B6F1D5-1970-4BF2-B6B5-364DCFD90CE8}"/>
    <cellStyle name="20% - Accent3 3 3 3 4" xfId="400" xr:uid="{2CC5E5A1-DFA3-47B0-A13F-F5BF1C52818F}"/>
    <cellStyle name="20% - Accent3 3 3 3 4 2" xfId="8584" xr:uid="{3642B453-FE6D-4DF0-BFB8-BE1604E7B6D9}"/>
    <cellStyle name="20% - Accent3 3 3 3 5" xfId="8577" xr:uid="{84C191C5-B561-4B6D-B4EF-21F2E76D5929}"/>
    <cellStyle name="20% - Accent3 3 3 4" xfId="401" xr:uid="{55015EF3-F3E8-4A87-ABAA-A975054E534B}"/>
    <cellStyle name="20% - Accent3 3 3 4 2" xfId="402" xr:uid="{41388326-CCE5-45C5-99A8-5ABED7F0A636}"/>
    <cellStyle name="20% - Accent3 3 3 4 2 2" xfId="403" xr:uid="{70988316-B7D6-44C4-932A-73AB027DDEF2}"/>
    <cellStyle name="20% - Accent3 3 3 4 2 2 2" xfId="8587" xr:uid="{F9DA393E-D5BE-49B5-8601-4C525BEACD2F}"/>
    <cellStyle name="20% - Accent3 3 3 4 2 3" xfId="8586" xr:uid="{E9A18E47-513C-4395-8B7C-B5D1ACF80AA8}"/>
    <cellStyle name="20% - Accent3 3 3 4 3" xfId="404" xr:uid="{C0205099-1050-4B8C-8A17-0ED2C6CE3C9A}"/>
    <cellStyle name="20% - Accent3 3 3 4 3 2" xfId="8588" xr:uid="{EBEACF15-1275-4DA4-B387-894D8E5FDD7D}"/>
    <cellStyle name="20% - Accent3 3 3 4 4" xfId="8585" xr:uid="{31DA7D6D-F4DB-4CB2-9A5E-C937D1099F04}"/>
    <cellStyle name="20% - Accent3 3 3 5" xfId="405" xr:uid="{FBF6AF57-1EC9-4A34-ABD3-3ADD3C324403}"/>
    <cellStyle name="20% - Accent3 3 3 5 2" xfId="406" xr:uid="{3EB96D01-BE0F-437F-8C99-3CEC92B285F6}"/>
    <cellStyle name="20% - Accent3 3 3 5 2 2" xfId="8590" xr:uid="{CA56BDB9-4529-437F-BAFF-EA805061FE1E}"/>
    <cellStyle name="20% - Accent3 3 3 5 3" xfId="8589" xr:uid="{FA489589-9286-4583-BEF5-486FCEFFA042}"/>
    <cellStyle name="20% - Accent3 3 3 6" xfId="407" xr:uid="{61F21ACD-0F31-4C8F-A4DF-ADFAA3BB4F93}"/>
    <cellStyle name="20% - Accent3 3 3 6 2" xfId="8591" xr:uid="{926AEE4D-4470-4D01-B068-2BCC418BB958}"/>
    <cellStyle name="20% - Accent3 3 3 7" xfId="408" xr:uid="{310C6F7D-DEC8-42F4-9117-AC1D5BABFA2F}"/>
    <cellStyle name="20% - Accent3 3 3 7 2" xfId="8592" xr:uid="{25F9B23C-E839-43C9-8315-80D5D9EF9BDA}"/>
    <cellStyle name="20% - Accent3 3 3 8" xfId="409" xr:uid="{EE54439F-4FDE-4C84-B3F8-54097273E615}"/>
    <cellStyle name="20% - Accent3 3 3 8 2" xfId="8593" xr:uid="{C4ACAF85-9C1D-4884-B5DD-7125CBE65A9A}"/>
    <cellStyle name="20% - Accent3 3 3 9" xfId="410" xr:uid="{BA3ACC59-F700-4ADF-9DC7-43BF1B1E01C4}"/>
    <cellStyle name="20% - Accent3 3 3 9 2" xfId="8594" xr:uid="{9275361D-A2D0-4F4A-A88F-AEF90116D7AF}"/>
    <cellStyle name="20% - Accent3 3 4" xfId="411" xr:uid="{D5BD7B08-4C41-4AFE-BC35-8D6D9F2CE1FB}"/>
    <cellStyle name="20% - Accent3 3 4 2" xfId="412" xr:uid="{D99A16E3-18FF-423A-AB68-663435BD97C3}"/>
    <cellStyle name="20% - Accent3 3 4 2 2" xfId="413" xr:uid="{AFCC466C-BB6E-45AB-8E5C-15E41DC35C23}"/>
    <cellStyle name="20% - Accent3 3 4 2 2 2" xfId="414" xr:uid="{8F5EBDEF-F3A3-48CE-8BCB-5A3739BAE0FA}"/>
    <cellStyle name="20% - Accent3 3 4 2 2 2 2" xfId="8598" xr:uid="{ED248EAE-A5EF-4E36-9AC6-F147BF0ECBE8}"/>
    <cellStyle name="20% - Accent3 3 4 2 2 3" xfId="8597" xr:uid="{1D38EBEE-C80F-49F9-AB8D-38F80A1F9C42}"/>
    <cellStyle name="20% - Accent3 3 4 2 3" xfId="415" xr:uid="{6D288180-975D-443C-989A-312525F8894F}"/>
    <cellStyle name="20% - Accent3 3 4 2 3 2" xfId="8599" xr:uid="{E2DF9DFE-D73E-497D-A8FE-5345D15D5F7E}"/>
    <cellStyle name="20% - Accent3 3 4 2 4" xfId="416" xr:uid="{05B79469-6B58-4611-867C-3A2F38FE19F5}"/>
    <cellStyle name="20% - Accent3 3 4 2 4 2" xfId="8600" xr:uid="{5406EDDD-E89E-4A59-B606-DD4032BAD1A7}"/>
    <cellStyle name="20% - Accent3 3 4 2 5" xfId="8596" xr:uid="{6BEBD3E0-2832-4357-BBE7-004FAD12FF26}"/>
    <cellStyle name="20% - Accent3 3 4 3" xfId="417" xr:uid="{C8CB6A73-98BB-4481-A869-B4F9F827426A}"/>
    <cellStyle name="20% - Accent3 3 4 3 2" xfId="418" xr:uid="{8E6E6983-B467-4CF2-8DF5-F655ED8E0026}"/>
    <cellStyle name="20% - Accent3 3 4 3 2 2" xfId="8602" xr:uid="{2E01B6BC-2E1F-4DD7-806B-89DF163ECF52}"/>
    <cellStyle name="20% - Accent3 3 4 3 3" xfId="8601" xr:uid="{B0B0731A-1070-4CF3-8266-28C02A247EBA}"/>
    <cellStyle name="20% - Accent3 3 4 4" xfId="419" xr:uid="{6DD63DE5-1D3A-4BCC-9248-3B9D0CADF996}"/>
    <cellStyle name="20% - Accent3 3 4 4 2" xfId="8603" xr:uid="{EAFD79E3-3E67-43E3-AE42-8ED90D624649}"/>
    <cellStyle name="20% - Accent3 3 4 5" xfId="420" xr:uid="{28D9D396-7CCA-4A2A-BD33-A934EB71B149}"/>
    <cellStyle name="20% - Accent3 3 4 5 2" xfId="8604" xr:uid="{6AE6E382-0206-4D91-8079-E32049B5786A}"/>
    <cellStyle name="20% - Accent3 3 4 6" xfId="421" xr:uid="{257B6653-8619-416A-9905-A56EDDEE89B2}"/>
    <cellStyle name="20% - Accent3 3 4 6 2" xfId="8605" xr:uid="{20BF21DF-5B63-43EE-B2BA-BBFFF0989322}"/>
    <cellStyle name="20% - Accent3 3 4 7" xfId="8595" xr:uid="{F3615F41-0C86-427C-B19E-B7122B817399}"/>
    <cellStyle name="20% - Accent3 3 5" xfId="422" xr:uid="{B9690D4E-70BD-47C1-9D4C-52949E375D5D}"/>
    <cellStyle name="20% - Accent3 3 5 2" xfId="423" xr:uid="{25EDC11E-E1F2-468A-B348-596723252DD5}"/>
    <cellStyle name="20% - Accent3 3 5 2 2" xfId="424" xr:uid="{7CCCFA94-3FB7-44A1-AB09-A715AEFCAE49}"/>
    <cellStyle name="20% - Accent3 3 5 2 2 2" xfId="425" xr:uid="{9E363B23-F460-437E-98E9-0963D718C48B}"/>
    <cellStyle name="20% - Accent3 3 5 2 2 2 2" xfId="8609" xr:uid="{666C7E95-E836-4BB6-8AEA-BAEECFA27AE9}"/>
    <cellStyle name="20% - Accent3 3 5 2 2 3" xfId="8608" xr:uid="{340AAC7A-F5D5-448A-890C-BC7669B19363}"/>
    <cellStyle name="20% - Accent3 3 5 2 3" xfId="426" xr:uid="{F9738FB4-96F5-479E-A1E2-5644EC45F45F}"/>
    <cellStyle name="20% - Accent3 3 5 2 3 2" xfId="8610" xr:uid="{28BCE6CD-EEBE-4BCE-95BC-3010EEA76984}"/>
    <cellStyle name="20% - Accent3 3 5 2 4" xfId="8607" xr:uid="{B88CFEA5-BBEC-469B-B59D-BAC44C1C8407}"/>
    <cellStyle name="20% - Accent3 3 5 3" xfId="427" xr:uid="{73D2E0F7-85B9-4E46-B69C-3CFBB26078D3}"/>
    <cellStyle name="20% - Accent3 3 5 3 2" xfId="428" xr:uid="{69A57C4B-8974-4FE6-BC99-C09194B1E38A}"/>
    <cellStyle name="20% - Accent3 3 5 3 2 2" xfId="8612" xr:uid="{1F1F6193-7C93-4AB9-B818-C5D5E3279BE0}"/>
    <cellStyle name="20% - Accent3 3 5 3 3" xfId="8611" xr:uid="{656EE87F-0AED-4856-BF41-538969AA68F8}"/>
    <cellStyle name="20% - Accent3 3 5 4" xfId="429" xr:uid="{DA6EF1D5-80BC-4BFD-8E7B-4E1BF844F485}"/>
    <cellStyle name="20% - Accent3 3 5 4 2" xfId="8613" xr:uid="{8D6A8937-2F86-414F-B53C-948A3157FCD8}"/>
    <cellStyle name="20% - Accent3 3 5 5" xfId="430" xr:uid="{AE7B958B-AB28-4CCF-AA29-8FFD312B716F}"/>
    <cellStyle name="20% - Accent3 3 5 5 2" xfId="8614" xr:uid="{7E7B7BC2-FC12-4245-9835-A3FD87D96570}"/>
    <cellStyle name="20% - Accent3 3 5 6" xfId="8606" xr:uid="{39594BB6-B265-4F9E-8243-A194BDD87724}"/>
    <cellStyle name="20% - Accent3 3 6" xfId="431" xr:uid="{F7F3911E-B398-4614-B2B7-34AD44EB772B}"/>
    <cellStyle name="20% - Accent3 3 7" xfId="432" xr:uid="{87551781-7E2E-4FFE-A6D0-0065EDB1B42C}"/>
    <cellStyle name="20% - Accent3 3 7 2" xfId="433" xr:uid="{870EA7B4-57D0-4F18-B427-3599446B50D3}"/>
    <cellStyle name="20% - Accent3 3 7 2 2" xfId="434" xr:uid="{1500B293-40C6-4A24-8151-C28AD4C31775}"/>
    <cellStyle name="20% - Accent3 3 7 2 2 2" xfId="8617" xr:uid="{0F6914DA-5903-4086-AFA3-0D407C3BA343}"/>
    <cellStyle name="20% - Accent3 3 7 2 3" xfId="8616" xr:uid="{94008316-BA15-414E-86A0-DE7F4D64A7EB}"/>
    <cellStyle name="20% - Accent3 3 7 3" xfId="435" xr:uid="{DD31FAEA-5708-4325-B938-57919AB74C9A}"/>
    <cellStyle name="20% - Accent3 3 7 3 2" xfId="8618" xr:uid="{7661E149-0242-49E9-B184-C7D5B04C11AF}"/>
    <cellStyle name="20% - Accent3 3 7 4" xfId="8615" xr:uid="{503A550E-E882-4EA0-8ACE-4EC2F047B3C8}"/>
    <cellStyle name="20% - Accent3 3 8" xfId="436" xr:uid="{48AE4A15-7DF4-4711-8E41-D31BEC0BC225}"/>
    <cellStyle name="20% - Accent3 3 8 2" xfId="437" xr:uid="{96F763EF-966C-4039-97DB-891CD115F1C3}"/>
    <cellStyle name="20% - Accent3 3 8 2 2" xfId="8620" xr:uid="{9AC26C9B-E990-4EB0-9364-DBB114CD2ED3}"/>
    <cellStyle name="20% - Accent3 3 8 3" xfId="8619" xr:uid="{87F773C7-B17F-44CD-9059-BF97C5516797}"/>
    <cellStyle name="20% - Accent3 3 9" xfId="438" xr:uid="{253E2433-FB59-4552-AAA3-4FC38B05231B}"/>
    <cellStyle name="20% - Accent3 4" xfId="439" xr:uid="{2571FEB6-F77A-4E5B-A4F7-A4C2388A8227}"/>
    <cellStyle name="20% - Accent3 4 2" xfId="440" xr:uid="{D96C9574-F10A-4C04-88FE-B361861F6024}"/>
    <cellStyle name="20% - Accent3 4 2 2" xfId="8622" xr:uid="{8B048694-D8EB-4489-BAE1-3B569571D31A}"/>
    <cellStyle name="20% - Accent3 4 3" xfId="8621" xr:uid="{60ADD0D2-A0D7-44B7-AF59-27F2F9C49B51}"/>
    <cellStyle name="20% - Accent3 5" xfId="441" xr:uid="{58DACBCF-32D8-426A-89EB-B2A278C9272D}"/>
    <cellStyle name="20% - Accent3 5 2" xfId="442" xr:uid="{F6CFF5B0-195C-40C1-BEC7-F6861005C93D}"/>
    <cellStyle name="20% - Accent3 5 2 2" xfId="8624" xr:uid="{0FAC4FF2-8F30-43FA-93C0-4ABF2DA120AE}"/>
    <cellStyle name="20% - Accent3 5 3" xfId="8623" xr:uid="{9C271F59-ED55-4411-AD99-FA190249ADFD}"/>
    <cellStyle name="20% - Accent3 6" xfId="443" xr:uid="{BA849B0D-8197-4004-9602-0CDDC85E9ECC}"/>
    <cellStyle name="20% - Accent3 7" xfId="444" xr:uid="{3B0634D5-5925-44F8-82E5-2C62707E87ED}"/>
    <cellStyle name="20% - Accent3 8" xfId="445" xr:uid="{9FCDBBCB-D37C-453E-89B3-2A9163AC20F9}"/>
    <cellStyle name="20% - Accent3 8 2" xfId="8625" xr:uid="{3417DA81-4696-43B3-B96D-33E3C11F1983}"/>
    <cellStyle name="20% - Accent3 9" xfId="311" xr:uid="{37326D7D-2363-4D7B-9119-3DE8BC58913D}"/>
    <cellStyle name="20% - Accent4 10" xfId="446" xr:uid="{3A9C8C13-3EC8-45A3-909C-D72BBB8D5E3D}"/>
    <cellStyle name="20% - Accent4 2" xfId="447" xr:uid="{3A495514-7F90-4A2D-A3EC-D3969C296D5B}"/>
    <cellStyle name="20% - Accent4 2 2" xfId="448" xr:uid="{92DB2E9A-10CE-41F5-8A5C-E7E82055CE73}"/>
    <cellStyle name="20% - Accent4 2 2 2" xfId="449" xr:uid="{FB74A2C9-E787-45C1-9B51-15E69E17E80A}"/>
    <cellStyle name="20% - Accent4 2 2 2 2" xfId="450" xr:uid="{6737C574-DCCF-441A-A155-60EA660048C5}"/>
    <cellStyle name="20% - Accent4 2 2 2 2 2" xfId="8626" xr:uid="{63E25931-ABE4-4672-BBA4-B46D0A8EF768}"/>
    <cellStyle name="20% - Accent4 2 2 3" xfId="451" xr:uid="{8CDD34B0-07BA-4088-9C99-3108ECB35640}"/>
    <cellStyle name="20% - Accent4 2 2 3 2" xfId="8627" xr:uid="{C1992BB6-E590-4597-99B7-B7A10B7C7050}"/>
    <cellStyle name="20% - Accent4 2 2 4" xfId="452" xr:uid="{789A056B-D324-4820-8C54-894410CF4A5C}"/>
    <cellStyle name="20% - Accent4 2 3" xfId="453" xr:uid="{5924F534-0EBB-4421-8AD4-5BD8D4DB4137}"/>
    <cellStyle name="20% - Accent4 2 3 2" xfId="454" xr:uid="{8FA0D317-D3AB-459B-A755-56FCBB0ADF77}"/>
    <cellStyle name="20% - Accent4 2 3 2 2" xfId="8629" xr:uid="{6F4A03DE-5477-4783-9167-D6E3ED1A7766}"/>
    <cellStyle name="20% - Accent4 2 3 3" xfId="455" xr:uid="{7D46584C-1C9D-4C2F-979F-7C51B8E3602B}"/>
    <cellStyle name="20% - Accent4 2 3 4" xfId="456" xr:uid="{0747DFF9-65F7-48AB-AC6D-33972980CBD4}"/>
    <cellStyle name="20% - Accent4 2 3 4 2" xfId="8630" xr:uid="{0875629F-8E9C-4E27-AE98-E4EB2C9EBC7C}"/>
    <cellStyle name="20% - Accent4 2 3 5" xfId="457" xr:uid="{143935CC-E80C-4D8D-871A-80563150F803}"/>
    <cellStyle name="20% - Accent4 2 3 6" xfId="8628" xr:uid="{3B81E1E4-C9C5-4FE8-B7BF-66FB61F12CCE}"/>
    <cellStyle name="20% - Accent4 2 4" xfId="458" xr:uid="{618CE2ED-DD1C-4A1A-A9E2-990C4CAD4047}"/>
    <cellStyle name="20% - Accent4 2 4 2" xfId="459" xr:uid="{81CFD34D-FC20-47B9-9AE2-E9C13D1C9A5D}"/>
    <cellStyle name="20% - Accent4 2 5" xfId="460" xr:uid="{18701393-247E-4EB8-9C7D-27E05A6F77FD}"/>
    <cellStyle name="20% - Accent4 2 6" xfId="461" xr:uid="{A1400ACB-9340-4DCA-85DC-AA2877E04F43}"/>
    <cellStyle name="20% - Accent4 3" xfId="462" xr:uid="{80C4F222-F689-4F6C-A21D-30351BDCE9B1}"/>
    <cellStyle name="20% - Accent4 3 10" xfId="463" xr:uid="{CC21560E-FE3F-4EB5-9157-6BDC5368CB50}"/>
    <cellStyle name="20% - Accent4 3 10 2" xfId="8632" xr:uid="{ADC0F5FE-2700-4E2B-A909-043048ACB186}"/>
    <cellStyle name="20% - Accent4 3 11" xfId="464" xr:uid="{A7B4B4CE-3AEB-4483-AF57-9E8BFEA5849A}"/>
    <cellStyle name="20% - Accent4 3 11 2" xfId="8633" xr:uid="{DE70A767-1A67-42AA-AF5B-E515EB514487}"/>
    <cellStyle name="20% - Accent4 3 12" xfId="465" xr:uid="{21D7792C-EA77-4AD8-87C6-8C74C7607F30}"/>
    <cellStyle name="20% - Accent4 3 12 2" xfId="8634" xr:uid="{824AC461-0E2E-453E-ADBC-C1077FE4DB74}"/>
    <cellStyle name="20% - Accent4 3 13" xfId="466" xr:uid="{9236E3C2-704D-4B3D-AD73-D1F6F86F8358}"/>
    <cellStyle name="20% - Accent4 3 13 2" xfId="8635" xr:uid="{53B1C85A-F3AE-421D-B4BA-9D74023CB8B9}"/>
    <cellStyle name="20% - Accent4 3 14" xfId="467" xr:uid="{3F0A4BB7-C377-495B-8485-C0697315B5B4}"/>
    <cellStyle name="20% - Accent4 3 14 2" xfId="8636" xr:uid="{2A8E34F7-4A1A-4B97-91BE-B4607AE2AA28}"/>
    <cellStyle name="20% - Accent4 3 15" xfId="8631" xr:uid="{B47553F1-CD21-4C03-8353-9C80C6ACCFE2}"/>
    <cellStyle name="20% - Accent4 3 2" xfId="468" xr:uid="{D0303613-4387-48C1-830D-2EBB1086ABF7}"/>
    <cellStyle name="20% - Accent4 3 2 10" xfId="469" xr:uid="{F47ADBB1-313C-4D12-8EED-AA25F26BB0C2}"/>
    <cellStyle name="20% - Accent4 3 2 10 2" xfId="8638" xr:uid="{A2DA34F2-B7C3-4F9A-B860-32592E5A4FE6}"/>
    <cellStyle name="20% - Accent4 3 2 11" xfId="8637" xr:uid="{7F6BA8C3-2C23-4C87-83F1-D5C841D9606E}"/>
    <cellStyle name="20% - Accent4 3 2 2" xfId="470" xr:uid="{DF54120F-DE91-498B-AD22-487DDEB8ED8C}"/>
    <cellStyle name="20% - Accent4 3 2 2 2" xfId="471" xr:uid="{4F7D1995-688C-4260-8134-226DFA4BBE81}"/>
    <cellStyle name="20% - Accent4 3 2 2 2 2" xfId="472" xr:uid="{44271532-302F-474E-81E7-1452693509FB}"/>
    <cellStyle name="20% - Accent4 3 2 2 2 2 2" xfId="473" xr:uid="{2C48E416-2B9B-4E93-98D3-87E701284888}"/>
    <cellStyle name="20% - Accent4 3 2 2 2 2 2 2" xfId="474" xr:uid="{D94568F3-D33B-4250-91C3-D10FE4D390B1}"/>
    <cellStyle name="20% - Accent4 3 2 2 2 2 2 2 2" xfId="8643" xr:uid="{007BC239-487D-4827-AECB-26A9CD210816}"/>
    <cellStyle name="20% - Accent4 3 2 2 2 2 2 3" xfId="8642" xr:uid="{F42D2757-A8D4-4EDD-A502-CB8CF8342C46}"/>
    <cellStyle name="20% - Accent4 3 2 2 2 2 3" xfId="475" xr:uid="{EC9D40A3-F3EE-4B0A-9AD8-065B879A58B1}"/>
    <cellStyle name="20% - Accent4 3 2 2 2 2 3 2" xfId="8644" xr:uid="{96338BDD-5976-4D3A-AD4C-A7BF2A9C8FBE}"/>
    <cellStyle name="20% - Accent4 3 2 2 2 2 4" xfId="8641" xr:uid="{E318A9F1-2C40-44D7-A050-16C0E3A1DA6E}"/>
    <cellStyle name="20% - Accent4 3 2 2 2 3" xfId="476" xr:uid="{5D4B1DB2-3E3F-43B4-99DF-078CA593532B}"/>
    <cellStyle name="20% - Accent4 3 2 2 2 3 2" xfId="477" xr:uid="{A7B6AF0A-C5FB-46A0-90C8-AA7F4BF15ADF}"/>
    <cellStyle name="20% - Accent4 3 2 2 2 3 2 2" xfId="8646" xr:uid="{6C50E98D-DEBB-446E-B17B-E9CB4AA70990}"/>
    <cellStyle name="20% - Accent4 3 2 2 2 3 3" xfId="8645" xr:uid="{DAF8E4AB-0F09-45BF-B3EC-692E30125CC4}"/>
    <cellStyle name="20% - Accent4 3 2 2 2 4" xfId="478" xr:uid="{1FED6DED-FDDF-47EE-9609-3C1E0F10A5B6}"/>
    <cellStyle name="20% - Accent4 3 2 2 2 4 2" xfId="8647" xr:uid="{815D34E3-0B40-4164-8901-216DA6883CE4}"/>
    <cellStyle name="20% - Accent4 3 2 2 2 5" xfId="8640" xr:uid="{074A1A63-C895-4153-92B4-3BE5C69531F2}"/>
    <cellStyle name="20% - Accent4 3 2 2 3" xfId="479" xr:uid="{7B1CAC5D-34A4-4957-98D8-8647AF9D3C41}"/>
    <cellStyle name="20% - Accent4 3 2 2 3 2" xfId="480" xr:uid="{4617B565-4F44-4D64-AB0D-089DD76ED2CD}"/>
    <cellStyle name="20% - Accent4 3 2 2 3 2 2" xfId="481" xr:uid="{876FAF49-F7FD-4B2A-B635-90AC094EF170}"/>
    <cellStyle name="20% - Accent4 3 2 2 3 2 2 2" xfId="482" xr:uid="{9D6DFA32-A50D-474C-8902-EF2B0888C5D5}"/>
    <cellStyle name="20% - Accent4 3 2 2 3 2 2 2 2" xfId="8651" xr:uid="{E40F0C18-907E-42E4-9EBF-E1BC1E6DA6CA}"/>
    <cellStyle name="20% - Accent4 3 2 2 3 2 2 3" xfId="8650" xr:uid="{D9A2F3B7-D7F6-42A2-B5F6-A8F724C8BA86}"/>
    <cellStyle name="20% - Accent4 3 2 2 3 2 3" xfId="483" xr:uid="{27E9B537-7287-41E2-9E41-B090459A144C}"/>
    <cellStyle name="20% - Accent4 3 2 2 3 2 3 2" xfId="8652" xr:uid="{2D7CE78E-52B9-4AA0-A6D9-56BCE7466F42}"/>
    <cellStyle name="20% - Accent4 3 2 2 3 2 4" xfId="8649" xr:uid="{0B8108FB-E848-41BC-BC32-A429DCF1C2F6}"/>
    <cellStyle name="20% - Accent4 3 2 2 3 3" xfId="484" xr:uid="{E56EF4F8-DE01-4200-9028-B3604F641F57}"/>
    <cellStyle name="20% - Accent4 3 2 2 3 3 2" xfId="485" xr:uid="{4F6470CD-8BB0-4F50-8B2F-56181A871124}"/>
    <cellStyle name="20% - Accent4 3 2 2 3 3 2 2" xfId="8654" xr:uid="{6E69A8A8-6CE5-4A93-8118-AB5CE941048E}"/>
    <cellStyle name="20% - Accent4 3 2 2 3 3 3" xfId="8653" xr:uid="{32672D37-54FA-4A96-886C-4513AC011E2F}"/>
    <cellStyle name="20% - Accent4 3 2 2 3 4" xfId="486" xr:uid="{08549A77-7B1D-40BA-88E1-2033544566F7}"/>
    <cellStyle name="20% - Accent4 3 2 2 3 4 2" xfId="8655" xr:uid="{D8B49616-479B-448D-8280-0FE4FE11D2C5}"/>
    <cellStyle name="20% - Accent4 3 2 2 3 5" xfId="8648" xr:uid="{C4E193F7-E370-4379-9537-C8588F047EA7}"/>
    <cellStyle name="20% - Accent4 3 2 2 4" xfId="487" xr:uid="{736D0B35-1AB6-4738-863A-DFC376780E1D}"/>
    <cellStyle name="20% - Accent4 3 2 2 4 2" xfId="488" xr:uid="{537F8C16-A819-47C0-815C-64D818EB1A48}"/>
    <cellStyle name="20% - Accent4 3 2 2 4 2 2" xfId="489" xr:uid="{B4AB2B8C-1056-4B0C-8D55-F25B1A767A60}"/>
    <cellStyle name="20% - Accent4 3 2 2 4 2 2 2" xfId="8658" xr:uid="{598621A7-D676-47D3-B2B3-A2EAFFF4211E}"/>
    <cellStyle name="20% - Accent4 3 2 2 4 2 3" xfId="8657" xr:uid="{6B2394D2-E0D5-4AD3-BA9D-EC6CC3B5A9C5}"/>
    <cellStyle name="20% - Accent4 3 2 2 4 3" xfId="490" xr:uid="{BA52EB02-3ECF-4D14-8DA3-7C45B0F2C665}"/>
    <cellStyle name="20% - Accent4 3 2 2 4 3 2" xfId="8659" xr:uid="{1856540C-BDA5-430E-8B9B-8B6B2428B493}"/>
    <cellStyle name="20% - Accent4 3 2 2 4 4" xfId="8656" xr:uid="{22FFCFBF-B317-4127-A1C9-CDAA7069BDA6}"/>
    <cellStyle name="20% - Accent4 3 2 2 5" xfId="491" xr:uid="{B8F2F4DA-43AA-4370-BB02-8CDCC565D74C}"/>
    <cellStyle name="20% - Accent4 3 2 2 5 2" xfId="492" xr:uid="{6140FE43-4525-481E-8BFF-AC65E624EA79}"/>
    <cellStyle name="20% - Accent4 3 2 2 5 2 2" xfId="8661" xr:uid="{62002286-616A-491B-A7DE-7E1F182BEDF7}"/>
    <cellStyle name="20% - Accent4 3 2 2 5 3" xfId="8660" xr:uid="{6900EFB0-26CF-4A9D-A21C-6AFFD7935664}"/>
    <cellStyle name="20% - Accent4 3 2 2 6" xfId="493" xr:uid="{31A3CAA3-E894-423C-8E7E-76A02DCB9A8E}"/>
    <cellStyle name="20% - Accent4 3 2 2 6 2" xfId="8662" xr:uid="{D2804B4B-D353-4F12-8A14-0C6E5B21856B}"/>
    <cellStyle name="20% - Accent4 3 2 2 7" xfId="494" xr:uid="{EFF06A5C-A9A6-4AFD-A6FF-EC0B8D6F4499}"/>
    <cellStyle name="20% - Accent4 3 2 2 7 2" xfId="8663" xr:uid="{8EFAD8C2-2788-402A-927E-D1D6330457F7}"/>
    <cellStyle name="20% - Accent4 3 2 2 8" xfId="8639" xr:uid="{5806ABF3-BCE1-4A4C-ACE1-84A238FD02C8}"/>
    <cellStyle name="20% - Accent4 3 2 3" xfId="495" xr:uid="{F8B604CD-346B-44C8-90AD-6B2A2DE301CB}"/>
    <cellStyle name="20% - Accent4 3 2 3 2" xfId="496" xr:uid="{CFF16D00-9BC1-4178-AD24-AB1815D7BA03}"/>
    <cellStyle name="20% - Accent4 3 2 3 2 2" xfId="497" xr:uid="{8924058E-E60E-4EA8-956B-D3C1B8865C2D}"/>
    <cellStyle name="20% - Accent4 3 2 3 2 2 2" xfId="498" xr:uid="{51F10149-390A-4F04-B6E8-5786F3109575}"/>
    <cellStyle name="20% - Accent4 3 2 3 2 2 2 2" xfId="8667" xr:uid="{E980AA62-1893-4A9A-A81A-C8DA11487A80}"/>
    <cellStyle name="20% - Accent4 3 2 3 2 2 3" xfId="8666" xr:uid="{4C095435-3365-4BB5-B1E5-383E410A1652}"/>
    <cellStyle name="20% - Accent4 3 2 3 2 3" xfId="499" xr:uid="{22C6F607-F54A-4FDA-A947-ED8AE0E59067}"/>
    <cellStyle name="20% - Accent4 3 2 3 2 3 2" xfId="8668" xr:uid="{D09FF256-E418-4109-BD3E-F9FA7E564D36}"/>
    <cellStyle name="20% - Accent4 3 2 3 2 4" xfId="8665" xr:uid="{DDD7838F-4E18-4827-BDF8-BB0326C055A2}"/>
    <cellStyle name="20% - Accent4 3 2 3 3" xfId="500" xr:uid="{E73312B4-CD72-4CB5-9FAB-1246CB1D022D}"/>
    <cellStyle name="20% - Accent4 3 2 3 3 2" xfId="501" xr:uid="{0E5CA857-051C-44B8-B21C-BC7BD3396C21}"/>
    <cellStyle name="20% - Accent4 3 2 3 3 2 2" xfId="8670" xr:uid="{BE9ADA3B-4E16-43C3-B041-CD2CAC76589D}"/>
    <cellStyle name="20% - Accent4 3 2 3 3 3" xfId="8669" xr:uid="{99B94789-4C28-48A5-A33F-2BE87FAA443C}"/>
    <cellStyle name="20% - Accent4 3 2 3 4" xfId="502" xr:uid="{260D5684-33E4-44B1-842C-91C3119F62EC}"/>
    <cellStyle name="20% - Accent4 3 2 3 4 2" xfId="8671" xr:uid="{EF0AD608-69D9-4568-BAD4-E5A4FD183650}"/>
    <cellStyle name="20% - Accent4 3 2 3 5" xfId="8664" xr:uid="{0E309369-D3DC-4FB5-AD66-A081B3C66F91}"/>
    <cellStyle name="20% - Accent4 3 2 4" xfId="503" xr:uid="{64A06EEF-36B6-4BAB-8073-2B0BBFC8E3D9}"/>
    <cellStyle name="20% - Accent4 3 2 4 2" xfId="504" xr:uid="{0C049D7A-6D38-4BDD-BBD8-E6C7E80B3D44}"/>
    <cellStyle name="20% - Accent4 3 2 4 2 2" xfId="505" xr:uid="{DE4963D4-C618-4C23-95A1-FB8213C8DA90}"/>
    <cellStyle name="20% - Accent4 3 2 4 2 2 2" xfId="506" xr:uid="{F5BEBD5E-068B-49E4-9DDC-A9B7094695D4}"/>
    <cellStyle name="20% - Accent4 3 2 4 2 2 2 2" xfId="8675" xr:uid="{29359C38-EA76-4FFA-9FFB-86A2374B3FBB}"/>
    <cellStyle name="20% - Accent4 3 2 4 2 2 3" xfId="8674" xr:uid="{50E355EC-1138-4DAD-85A5-200FF40B5518}"/>
    <cellStyle name="20% - Accent4 3 2 4 2 3" xfId="507" xr:uid="{84FC0B73-75E6-4369-B55F-57DF9B02812E}"/>
    <cellStyle name="20% - Accent4 3 2 4 2 3 2" xfId="8676" xr:uid="{40966F8D-296D-4774-BB0D-1D99A72CC599}"/>
    <cellStyle name="20% - Accent4 3 2 4 2 4" xfId="8673" xr:uid="{E010E6FF-5974-4930-9FE6-F48BD5C574BD}"/>
    <cellStyle name="20% - Accent4 3 2 4 3" xfId="508" xr:uid="{1762D556-0EA8-4850-AA5D-6BC9A71FA327}"/>
    <cellStyle name="20% - Accent4 3 2 4 3 2" xfId="509" xr:uid="{BF2A813C-2115-4333-9CA0-2BB952F8683A}"/>
    <cellStyle name="20% - Accent4 3 2 4 3 2 2" xfId="8678" xr:uid="{353A61B0-ECCF-4F16-88C7-662AA3AFFFF0}"/>
    <cellStyle name="20% - Accent4 3 2 4 3 3" xfId="8677" xr:uid="{92BC08D9-151B-4105-8E3E-12562C90F8DB}"/>
    <cellStyle name="20% - Accent4 3 2 4 4" xfId="510" xr:uid="{D1029E24-6295-4802-9A5B-28CCD21F23DA}"/>
    <cellStyle name="20% - Accent4 3 2 4 4 2" xfId="8679" xr:uid="{0DC2EC92-673D-496B-B19D-D79AC1862161}"/>
    <cellStyle name="20% - Accent4 3 2 4 5" xfId="8672" xr:uid="{860EEFF3-D3E9-4BEE-BD5C-CF676D1DDF21}"/>
    <cellStyle name="20% - Accent4 3 2 5" xfId="511" xr:uid="{6AD617EF-3E57-4D2A-ABDD-A23DAC71FB7E}"/>
    <cellStyle name="20% - Accent4 3 2 5 2" xfId="512" xr:uid="{31961195-069F-4185-95F2-A8941F36B887}"/>
    <cellStyle name="20% - Accent4 3 2 5 2 2" xfId="513" xr:uid="{EA4145B3-EDAB-43A2-9878-35F792CA572B}"/>
    <cellStyle name="20% - Accent4 3 2 5 2 2 2" xfId="8682" xr:uid="{5AE307B9-85DA-4125-8D55-BAC56468BFA2}"/>
    <cellStyle name="20% - Accent4 3 2 5 2 3" xfId="8681" xr:uid="{B65F9D4C-A5A3-4B3D-828D-E47E6E9ACA9B}"/>
    <cellStyle name="20% - Accent4 3 2 5 3" xfId="514" xr:uid="{7BED693D-FE58-484E-99A9-9358B49731F8}"/>
    <cellStyle name="20% - Accent4 3 2 5 3 2" xfId="8683" xr:uid="{6E007345-A61A-4677-B19E-4348BF9D2E2B}"/>
    <cellStyle name="20% - Accent4 3 2 5 4" xfId="8680" xr:uid="{E6636592-AA3A-4378-8A34-AAC2A910760F}"/>
    <cellStyle name="20% - Accent4 3 2 6" xfId="515" xr:uid="{936EA7C0-C900-4BA6-B576-CC227C6B22AC}"/>
    <cellStyle name="20% - Accent4 3 2 6 2" xfId="516" xr:uid="{846D63AF-F8E3-4840-A0B8-3C5A6A755EE0}"/>
    <cellStyle name="20% - Accent4 3 2 6 2 2" xfId="8685" xr:uid="{E7F7BF7F-3977-44E2-8DF7-72AED15CF301}"/>
    <cellStyle name="20% - Accent4 3 2 6 3" xfId="8684" xr:uid="{404EBA12-7364-4B23-AF8C-F4E73AF35EB7}"/>
    <cellStyle name="20% - Accent4 3 2 7" xfId="517" xr:uid="{5B5D2FCF-4538-4220-BEC5-5428011825B5}"/>
    <cellStyle name="20% - Accent4 3 2 7 2" xfId="8686" xr:uid="{BE5AEF6C-0913-4B12-B307-50117C855837}"/>
    <cellStyle name="20% - Accent4 3 2 8" xfId="518" xr:uid="{48602705-2BA0-4D2B-9502-4A7E8A5A01F4}"/>
    <cellStyle name="20% - Accent4 3 2 8 2" xfId="8687" xr:uid="{81201B26-3521-4B1C-ADFF-6642D8A976EF}"/>
    <cellStyle name="20% - Accent4 3 2 9" xfId="519" xr:uid="{AA5B6097-1C76-47A8-BDED-08241746928B}"/>
    <cellStyle name="20% - Accent4 3 2 9 2" xfId="8688" xr:uid="{A3799919-BA6E-4F08-9256-858494B17C8B}"/>
    <cellStyle name="20% - Accent4 3 3" xfId="520" xr:uid="{25ECC8D4-6E50-4242-A02C-050523F91899}"/>
    <cellStyle name="20% - Accent4 3 3 10" xfId="8689" xr:uid="{4D065885-3864-4B68-BC8E-6AAD266744D3}"/>
    <cellStyle name="20% - Accent4 3 3 2" xfId="521" xr:uid="{F7EF29D9-84C5-416A-83FF-E9B316EB0BC7}"/>
    <cellStyle name="20% - Accent4 3 3 2 2" xfId="522" xr:uid="{AB007134-ADA1-4F95-A031-4DA6EA724967}"/>
    <cellStyle name="20% - Accent4 3 3 2 2 2" xfId="523" xr:uid="{C8FC7B7B-3FE4-43D8-80FB-9B381238A00B}"/>
    <cellStyle name="20% - Accent4 3 3 2 2 2 2" xfId="524" xr:uid="{9EE5EAA2-203B-43B3-9BAD-809E05C89C95}"/>
    <cellStyle name="20% - Accent4 3 3 2 2 2 2 2" xfId="8693" xr:uid="{2B4BB247-D397-4968-9A89-F9D75F22DB76}"/>
    <cellStyle name="20% - Accent4 3 3 2 2 2 3" xfId="8692" xr:uid="{6728E50D-F745-43BA-A461-0E539425B3F7}"/>
    <cellStyle name="20% - Accent4 3 3 2 2 3" xfId="525" xr:uid="{9E29B756-5F3B-415C-9D8B-80BB867FE5E8}"/>
    <cellStyle name="20% - Accent4 3 3 2 2 3 2" xfId="8694" xr:uid="{D3BEAB54-06EF-45C9-9D8A-6C65888FE218}"/>
    <cellStyle name="20% - Accent4 3 3 2 2 4" xfId="8691" xr:uid="{55CE7AD8-734C-4A24-A65D-BE53D953AA5B}"/>
    <cellStyle name="20% - Accent4 3 3 2 3" xfId="526" xr:uid="{E15C8B99-AF3F-4E89-BC1D-F4016498FC10}"/>
    <cellStyle name="20% - Accent4 3 3 2 3 2" xfId="527" xr:uid="{4B3FA189-D781-47C2-88F9-3A000A49D4AE}"/>
    <cellStyle name="20% - Accent4 3 3 2 3 2 2" xfId="8696" xr:uid="{BFE22E92-3D44-4AE2-A625-40FB5E7E31F6}"/>
    <cellStyle name="20% - Accent4 3 3 2 3 3" xfId="8695" xr:uid="{9532EBAC-3807-4BFB-9445-EF08C874FA5B}"/>
    <cellStyle name="20% - Accent4 3 3 2 4" xfId="528" xr:uid="{7CD2964B-CC98-4BC5-9792-AADD6F723288}"/>
    <cellStyle name="20% - Accent4 3 3 2 4 2" xfId="8697" xr:uid="{D170692B-D49E-4736-A11E-3A574E14F64E}"/>
    <cellStyle name="20% - Accent4 3 3 2 5" xfId="529" xr:uid="{3DB00507-B82A-4FE7-BE00-E7574C32B97A}"/>
    <cellStyle name="20% - Accent4 3 3 2 5 2" xfId="8698" xr:uid="{A67EE339-D298-4186-80BD-86FC7C76E5B7}"/>
    <cellStyle name="20% - Accent4 3 3 2 6" xfId="8690" xr:uid="{D3C50959-ECFC-419A-AAFB-AC249D013D4A}"/>
    <cellStyle name="20% - Accent4 3 3 3" xfId="530" xr:uid="{C7AED732-7C0D-4BA8-96D4-7C4A52A27021}"/>
    <cellStyle name="20% - Accent4 3 3 3 2" xfId="531" xr:uid="{8921F012-246F-46D0-A2CA-42D6B51B65EF}"/>
    <cellStyle name="20% - Accent4 3 3 3 2 2" xfId="532" xr:uid="{209B3151-3F8F-4AA2-A41F-514A71450FD6}"/>
    <cellStyle name="20% - Accent4 3 3 3 2 2 2" xfId="533" xr:uid="{F040D061-04FE-40BA-B7EA-D438B7229E23}"/>
    <cellStyle name="20% - Accent4 3 3 3 2 2 2 2" xfId="8702" xr:uid="{419818D6-C3B1-4803-933C-A77339E4056C}"/>
    <cellStyle name="20% - Accent4 3 3 3 2 2 3" xfId="8701" xr:uid="{897F7A7A-43C2-4355-8D1B-0982B6724813}"/>
    <cellStyle name="20% - Accent4 3 3 3 2 3" xfId="534" xr:uid="{7DEF20EE-3D43-41BC-8538-059B5502E77A}"/>
    <cellStyle name="20% - Accent4 3 3 3 2 3 2" xfId="8703" xr:uid="{F135FC69-8130-4558-86CE-3A88869F7B7A}"/>
    <cellStyle name="20% - Accent4 3 3 3 2 4" xfId="8700" xr:uid="{79FE4F78-7800-4C0A-AE94-D981FE5A441C}"/>
    <cellStyle name="20% - Accent4 3 3 3 3" xfId="535" xr:uid="{68683F6A-A082-4066-90F4-EEC26122353B}"/>
    <cellStyle name="20% - Accent4 3 3 3 3 2" xfId="536" xr:uid="{466A13D6-BA93-47FA-9B3B-FC88B091A20D}"/>
    <cellStyle name="20% - Accent4 3 3 3 3 2 2" xfId="8705" xr:uid="{806F6651-1399-4309-82F7-6EB5B3C5D048}"/>
    <cellStyle name="20% - Accent4 3 3 3 3 3" xfId="8704" xr:uid="{ACE59D82-AE3B-4383-A023-12CD8A9DFE56}"/>
    <cellStyle name="20% - Accent4 3 3 3 4" xfId="537" xr:uid="{E009CCB3-C286-484F-A7AB-ADD7467E285B}"/>
    <cellStyle name="20% - Accent4 3 3 3 4 2" xfId="8706" xr:uid="{97E4DAA5-C0A9-4A90-9CF6-5081EBBDCD0E}"/>
    <cellStyle name="20% - Accent4 3 3 3 5" xfId="8699" xr:uid="{0F306979-8A29-4DBE-9446-368B78924095}"/>
    <cellStyle name="20% - Accent4 3 3 4" xfId="538" xr:uid="{3FEB2051-B034-4A52-B4CC-A37244C174BD}"/>
    <cellStyle name="20% - Accent4 3 3 4 2" xfId="539" xr:uid="{B4957C24-35D2-480C-98ED-F38E99687504}"/>
    <cellStyle name="20% - Accent4 3 3 4 2 2" xfId="540" xr:uid="{F6499301-BEB6-49B2-8D6F-857A65328A38}"/>
    <cellStyle name="20% - Accent4 3 3 4 2 2 2" xfId="8709" xr:uid="{563E2AA1-6F5C-454F-9098-15C008E77E3C}"/>
    <cellStyle name="20% - Accent4 3 3 4 2 3" xfId="8708" xr:uid="{B6DB1C84-FA09-4239-8985-F183AA7D6367}"/>
    <cellStyle name="20% - Accent4 3 3 4 3" xfId="541" xr:uid="{0EF6D49A-8FF5-49F9-99A1-CCDAFE792345}"/>
    <cellStyle name="20% - Accent4 3 3 4 3 2" xfId="8710" xr:uid="{98F68AC7-CB15-4B06-ACFC-98A34251EB64}"/>
    <cellStyle name="20% - Accent4 3 3 4 4" xfId="8707" xr:uid="{893AF41E-5746-4199-BA5B-AD29F2F1CC66}"/>
    <cellStyle name="20% - Accent4 3 3 5" xfId="542" xr:uid="{9D6EA4B5-80AA-4919-B264-A99D8D7F1CD0}"/>
    <cellStyle name="20% - Accent4 3 3 5 2" xfId="543" xr:uid="{2015E625-B268-4A98-A82B-43385D383DAA}"/>
    <cellStyle name="20% - Accent4 3 3 5 2 2" xfId="8712" xr:uid="{96CBF76C-32DF-416E-82DB-00329FEE625C}"/>
    <cellStyle name="20% - Accent4 3 3 5 3" xfId="8711" xr:uid="{EDCF43B8-3F4B-4602-92C7-19C48A72870D}"/>
    <cellStyle name="20% - Accent4 3 3 6" xfId="544" xr:uid="{BE104C00-AFC7-478B-9858-980AAA29E39E}"/>
    <cellStyle name="20% - Accent4 3 3 6 2" xfId="8713" xr:uid="{967F2EE0-521E-4464-9712-1F1DBE126B8B}"/>
    <cellStyle name="20% - Accent4 3 3 7" xfId="545" xr:uid="{C7B75041-4E52-423C-AA21-028D1F87BB93}"/>
    <cellStyle name="20% - Accent4 3 3 7 2" xfId="8714" xr:uid="{6C89ECE1-1949-481F-8C94-216A6B5EC940}"/>
    <cellStyle name="20% - Accent4 3 3 8" xfId="546" xr:uid="{4B1A49E8-2551-4241-A2DA-E5457AC445DB}"/>
    <cellStyle name="20% - Accent4 3 3 8 2" xfId="8715" xr:uid="{94987BE4-8312-48C5-9575-36676139D21B}"/>
    <cellStyle name="20% - Accent4 3 3 9" xfId="547" xr:uid="{63583846-D8CB-440A-A772-3D50E83BFF6A}"/>
    <cellStyle name="20% - Accent4 3 3 9 2" xfId="8716" xr:uid="{35AED864-4ACA-45AC-BE04-47D6F7B06BF8}"/>
    <cellStyle name="20% - Accent4 3 4" xfId="548" xr:uid="{C2825CD1-69AD-43A2-AABA-74EDD3B2C7DD}"/>
    <cellStyle name="20% - Accent4 3 4 2" xfId="549" xr:uid="{AA7892DD-08AE-4EA5-AABA-7E9FAA0B98F1}"/>
    <cellStyle name="20% - Accent4 3 4 2 2" xfId="550" xr:uid="{6C15E3D6-F1CF-4971-9AF4-3004DDC311F8}"/>
    <cellStyle name="20% - Accent4 3 4 2 2 2" xfId="551" xr:uid="{1EA0FB0A-06AA-4E0A-B3B6-4678DAAE7C26}"/>
    <cellStyle name="20% - Accent4 3 4 2 2 2 2" xfId="8720" xr:uid="{E7E223AA-19D8-463B-B9C9-DC013DB32312}"/>
    <cellStyle name="20% - Accent4 3 4 2 2 3" xfId="8719" xr:uid="{598DB34C-0698-45C9-986A-9F0F18CF8780}"/>
    <cellStyle name="20% - Accent4 3 4 2 3" xfId="552" xr:uid="{9B9A41C6-2BE1-4FF7-AC5E-E3A648E837D9}"/>
    <cellStyle name="20% - Accent4 3 4 2 3 2" xfId="8721" xr:uid="{487CD192-41B6-4880-8B76-AFDE7967A622}"/>
    <cellStyle name="20% - Accent4 3 4 2 4" xfId="553" xr:uid="{59DB884D-25EC-4063-92D2-C14A7DFD2A8E}"/>
    <cellStyle name="20% - Accent4 3 4 2 4 2" xfId="8722" xr:uid="{7349E517-5454-4AFA-BEC2-E4CAA1F39CCD}"/>
    <cellStyle name="20% - Accent4 3 4 2 5" xfId="8718" xr:uid="{21528FCC-DCFE-45AC-9FFE-35106602F2D7}"/>
    <cellStyle name="20% - Accent4 3 4 3" xfId="554" xr:uid="{7A6A3EE2-3EA7-4460-8460-EAEF92D685A4}"/>
    <cellStyle name="20% - Accent4 3 4 3 2" xfId="555" xr:uid="{3BA03F7F-8924-4FA9-9AFC-14CE4DEAE99C}"/>
    <cellStyle name="20% - Accent4 3 4 3 2 2" xfId="8724" xr:uid="{3ED9825F-132F-4737-A2C1-0CAE35394E8F}"/>
    <cellStyle name="20% - Accent4 3 4 3 3" xfId="8723" xr:uid="{D4723D83-4F4E-4CDD-9641-75B6089F2490}"/>
    <cellStyle name="20% - Accent4 3 4 4" xfId="556" xr:uid="{0CE5512E-2412-4078-8DF8-CC1596E62952}"/>
    <cellStyle name="20% - Accent4 3 4 4 2" xfId="8725" xr:uid="{82A5C46A-DDCE-485A-9E84-8F0FC91EC005}"/>
    <cellStyle name="20% - Accent4 3 4 5" xfId="557" xr:uid="{C5075244-2838-43A9-A770-A6BAAD2DB178}"/>
    <cellStyle name="20% - Accent4 3 4 5 2" xfId="8726" xr:uid="{1764ABDC-2B11-4F8B-9B5D-3E2E6CED1C82}"/>
    <cellStyle name="20% - Accent4 3 4 6" xfId="558" xr:uid="{D9BC8122-F2F6-4B52-A96A-68290877D44C}"/>
    <cellStyle name="20% - Accent4 3 4 6 2" xfId="8727" xr:uid="{0C8A5304-BD8B-47FF-A6E1-FF5ADFF67CE4}"/>
    <cellStyle name="20% - Accent4 3 4 7" xfId="8717" xr:uid="{5C673CBA-EB2D-4537-AFAC-3C6E154130AB}"/>
    <cellStyle name="20% - Accent4 3 5" xfId="559" xr:uid="{62DB5328-D772-4DE4-9A19-363606A82094}"/>
    <cellStyle name="20% - Accent4 3 5 2" xfId="560" xr:uid="{9FA2EA4D-FE3A-49FF-B12B-0C4201C34534}"/>
    <cellStyle name="20% - Accent4 3 5 2 2" xfId="561" xr:uid="{8147804F-051A-4FAF-BB1B-55F4CBB769DB}"/>
    <cellStyle name="20% - Accent4 3 5 2 2 2" xfId="562" xr:uid="{79E25186-7697-47C9-B0E6-8C9D002324A7}"/>
    <cellStyle name="20% - Accent4 3 5 2 2 2 2" xfId="8731" xr:uid="{92A80D8B-39CB-4D68-8E19-012A6B0F207B}"/>
    <cellStyle name="20% - Accent4 3 5 2 2 3" xfId="8730" xr:uid="{B812BDBC-0886-4F99-98D3-B670DD50AA4B}"/>
    <cellStyle name="20% - Accent4 3 5 2 3" xfId="563" xr:uid="{E5271E2A-3CDA-460F-9B60-56A116F5DB19}"/>
    <cellStyle name="20% - Accent4 3 5 2 3 2" xfId="8732" xr:uid="{E5BB8367-4402-4DE0-92C0-BF53EED67A94}"/>
    <cellStyle name="20% - Accent4 3 5 2 4" xfId="8729" xr:uid="{8517B089-C98B-43BE-99C4-09625095FA2A}"/>
    <cellStyle name="20% - Accent4 3 5 3" xfId="564" xr:uid="{E3D4962E-8F98-4FD1-A3CE-C900F31F5FC8}"/>
    <cellStyle name="20% - Accent4 3 5 3 2" xfId="565" xr:uid="{C79DCDFF-336E-448F-AA63-3699DBF41701}"/>
    <cellStyle name="20% - Accent4 3 5 3 2 2" xfId="8734" xr:uid="{6657B6F1-9968-4F1D-B85D-4770D7E35D5E}"/>
    <cellStyle name="20% - Accent4 3 5 3 3" xfId="8733" xr:uid="{E416D648-C5BF-4811-8618-5C6160F82E8A}"/>
    <cellStyle name="20% - Accent4 3 5 4" xfId="566" xr:uid="{157D3254-6BDF-4BDC-8548-6082F9541193}"/>
    <cellStyle name="20% - Accent4 3 5 4 2" xfId="8735" xr:uid="{486B3DAA-F4AE-4CF0-B3D0-95E52F5E92EA}"/>
    <cellStyle name="20% - Accent4 3 5 5" xfId="567" xr:uid="{E4D7D3CB-1E8A-4C6A-9719-9BE23BE395CE}"/>
    <cellStyle name="20% - Accent4 3 5 5 2" xfId="8736" xr:uid="{F01D48A4-FE5C-4876-B351-9F4CD7B91F85}"/>
    <cellStyle name="20% - Accent4 3 5 6" xfId="8728" xr:uid="{C896BB37-B8B1-470F-865F-0CB633454C61}"/>
    <cellStyle name="20% - Accent4 3 6" xfId="568" xr:uid="{0C963CF1-D418-44F3-AA54-732F328CA772}"/>
    <cellStyle name="20% - Accent4 3 7" xfId="569" xr:uid="{07276125-B2B7-467C-907B-16F2146C599A}"/>
    <cellStyle name="20% - Accent4 3 7 2" xfId="570" xr:uid="{E933ABE3-9C95-4A05-8A5B-62111EB80B0F}"/>
    <cellStyle name="20% - Accent4 3 7 2 2" xfId="571" xr:uid="{41571496-2282-496C-844B-342A497DB9C7}"/>
    <cellStyle name="20% - Accent4 3 7 2 2 2" xfId="8739" xr:uid="{CB97E6EC-4C0A-4868-A55B-FC3125259CF4}"/>
    <cellStyle name="20% - Accent4 3 7 2 3" xfId="8738" xr:uid="{B6C7B8A5-B8F2-404D-A78C-9946BF2296FF}"/>
    <cellStyle name="20% - Accent4 3 7 3" xfId="572" xr:uid="{D3655479-63D3-42BC-9764-5A54512B4FDF}"/>
    <cellStyle name="20% - Accent4 3 7 3 2" xfId="8740" xr:uid="{33B0FCC3-C14F-47FE-92FC-4BBC4CB646BF}"/>
    <cellStyle name="20% - Accent4 3 7 4" xfId="8737" xr:uid="{3BE2F45A-0BF6-4442-82CF-BA9D1A77AB1F}"/>
    <cellStyle name="20% - Accent4 3 8" xfId="573" xr:uid="{CF382D3D-9C9F-4BA1-9720-A99447FFB453}"/>
    <cellStyle name="20% - Accent4 3 8 2" xfId="574" xr:uid="{C73EA619-97DC-4D0B-AA4D-DDF787E181F0}"/>
    <cellStyle name="20% - Accent4 3 8 2 2" xfId="8742" xr:uid="{D3648EA3-35F7-4125-AE0B-43800EFC2701}"/>
    <cellStyle name="20% - Accent4 3 8 3" xfId="8741" xr:uid="{52E9D9AB-29EE-43EF-B302-37B255ACA0E0}"/>
    <cellStyle name="20% - Accent4 3 9" xfId="575" xr:uid="{73046683-B8C2-4349-AC44-75983DC03C5A}"/>
    <cellStyle name="20% - Accent4 4" xfId="576" xr:uid="{129C1547-6AD2-4034-9E6B-2D3DEC74F643}"/>
    <cellStyle name="20% - Accent4 4 2" xfId="577" xr:uid="{F205D4E9-1CE7-4DE4-A102-0D4243D6EA48}"/>
    <cellStyle name="20% - Accent4 4 2 2" xfId="8744" xr:uid="{F07832A4-081C-4014-A233-65C2FC692A8D}"/>
    <cellStyle name="20% - Accent4 4 3" xfId="578" xr:uid="{15C63010-4B02-418D-8864-BEC683AFF596}"/>
    <cellStyle name="20% - Accent4 4 4" xfId="8743" xr:uid="{2278BD20-2852-442F-8684-38D046553F00}"/>
    <cellStyle name="20% - Accent4 5" xfId="579" xr:uid="{4D2545F9-79D5-49C5-B430-D5891A1F94BD}"/>
    <cellStyle name="20% - Accent4 5 2" xfId="580" xr:uid="{E24FFCB9-2465-4F13-BB75-6D31B9552583}"/>
    <cellStyle name="20% - Accent4 5 2 2" xfId="8746" xr:uid="{39BCA028-4571-4AFB-8E0D-3B60BA9F8E55}"/>
    <cellStyle name="20% - Accent4 5 3" xfId="8745" xr:uid="{A6047EE4-A97B-40E7-A694-752488CFB141}"/>
    <cellStyle name="20% - Accent4 6" xfId="581" xr:uid="{B2AC6DAA-FB91-422A-8463-7D5A4CE32341}"/>
    <cellStyle name="20% - Accent4 7" xfId="582" xr:uid="{E6561A99-FB90-4A83-B53C-92742A7EB817}"/>
    <cellStyle name="20% - Accent4 8" xfId="583" xr:uid="{E543A1A7-0445-4F42-BD43-739D0086B8FF}"/>
    <cellStyle name="20% - Accent4 9" xfId="584" xr:uid="{0C835633-E2DE-4F7A-A74D-B2417F025499}"/>
    <cellStyle name="20% - Accent4 9 2" xfId="8747" xr:uid="{B1352B17-C27D-497D-A78B-59976080DB0C}"/>
    <cellStyle name="20% - Accent5 2" xfId="586" xr:uid="{2A0448DF-894C-4AF5-8E39-507CC2686DC5}"/>
    <cellStyle name="20% - Accent5 2 2" xfId="587" xr:uid="{4F9BC5E0-E62F-437B-8511-F9E19BBC798D}"/>
    <cellStyle name="20% - Accent5 2 2 2" xfId="588" xr:uid="{DEA38906-FDA3-43AD-8A17-60CD92328407}"/>
    <cellStyle name="20% - Accent5 2 2 2 2" xfId="589" xr:uid="{C12303B5-B55B-4398-AC44-BDB8555FA132}"/>
    <cellStyle name="20% - Accent5 2 2 2 2 2" xfId="8748" xr:uid="{5C2D0280-47FE-47F8-8912-EF634EDF29F8}"/>
    <cellStyle name="20% - Accent5 2 2 3" xfId="590" xr:uid="{778839F2-88F6-40BC-A885-3607699163CE}"/>
    <cellStyle name="20% - Accent5 2 2 3 2" xfId="8749" xr:uid="{6252692D-E4B9-4240-8D91-5A4758F01446}"/>
    <cellStyle name="20% - Accent5 2 2 4" xfId="591" xr:uid="{8264625C-24B6-48AD-994F-0F76AD140496}"/>
    <cellStyle name="20% - Accent5 2 3" xfId="592" xr:uid="{C4A54E70-158B-4E92-A984-4B892B93931B}"/>
    <cellStyle name="20% - Accent5 2 3 2" xfId="593" xr:uid="{15BD1A1E-43D8-412B-A2B5-BA357D3119CC}"/>
    <cellStyle name="20% - Accent5 2 3 2 2" xfId="8751" xr:uid="{05857E5B-58E1-4D7D-9566-6BDF7CCCD80E}"/>
    <cellStyle name="20% - Accent5 2 3 3" xfId="594" xr:uid="{9617358C-5CF7-4409-8364-24D9858C817D}"/>
    <cellStyle name="20% - Accent5 2 3 4" xfId="8750" xr:uid="{FCE9B30C-FDCB-4A77-8C5E-11FC78C998A7}"/>
    <cellStyle name="20% - Accent5 2 4" xfId="595" xr:uid="{204A0FBF-B892-4D80-8D58-73A63BAAD7B7}"/>
    <cellStyle name="20% - Accent5 2 4 2" xfId="8752" xr:uid="{C24B5886-07FD-4EBC-9D45-42575FDC52BB}"/>
    <cellStyle name="20% - Accent5 3" xfId="596" xr:uid="{855F41D0-1150-4AEE-8573-8FED4175D64A}"/>
    <cellStyle name="20% - Accent5 3 10" xfId="597" xr:uid="{77FB3D15-4729-4AEB-BB2B-0EE7A2F6E031}"/>
    <cellStyle name="20% - Accent5 3 10 2" xfId="8754" xr:uid="{55C0E8A6-A20A-40ED-BC4E-90D8AF78323E}"/>
    <cellStyle name="20% - Accent5 3 11" xfId="598" xr:uid="{66E7F726-9336-4FE6-8B8C-1A81367F30D5}"/>
    <cellStyle name="20% - Accent5 3 11 2" xfId="8755" xr:uid="{589768DC-E7E6-4018-B344-65A55BB2B059}"/>
    <cellStyle name="20% - Accent5 3 12" xfId="599" xr:uid="{6B7027A8-ECFD-416A-A6AF-F7391CD0763D}"/>
    <cellStyle name="20% - Accent5 3 12 2" xfId="8756" xr:uid="{9E852523-97FD-4495-9FEF-B8A6E48863E5}"/>
    <cellStyle name="20% - Accent5 3 13" xfId="600" xr:uid="{A2BD54FC-F0D2-44E9-B8B0-E269368076DE}"/>
    <cellStyle name="20% - Accent5 3 13 2" xfId="8757" xr:uid="{92BA03BD-2C2D-4918-B38E-646FBC0BDEA3}"/>
    <cellStyle name="20% - Accent5 3 14" xfId="8753" xr:uid="{81510DBC-F380-41A6-A590-33124976CD16}"/>
    <cellStyle name="20% - Accent5 3 2" xfId="601" xr:uid="{CA625E0C-8693-409A-A161-7AC884B6B28C}"/>
    <cellStyle name="20% - Accent5 3 2 10" xfId="602" xr:uid="{3CECC148-A641-46B8-97E0-5D946CEBFBF0}"/>
    <cellStyle name="20% - Accent5 3 2 10 2" xfId="8759" xr:uid="{450C9A4D-F2E9-4D70-8ECB-BEB2DD86FB69}"/>
    <cellStyle name="20% - Accent5 3 2 11" xfId="8758" xr:uid="{77B333BF-2574-4979-B628-8BABF32992C8}"/>
    <cellStyle name="20% - Accent5 3 2 2" xfId="603" xr:uid="{26802A77-9A88-474F-9E3F-797756DC5B6C}"/>
    <cellStyle name="20% - Accent5 3 2 2 2" xfId="604" xr:uid="{159CC2B7-44FA-483B-A53F-80384E523BE4}"/>
    <cellStyle name="20% - Accent5 3 2 2 2 2" xfId="605" xr:uid="{93E794CF-3351-4389-A646-17622B29DE95}"/>
    <cellStyle name="20% - Accent5 3 2 2 2 2 2" xfId="606" xr:uid="{8A5EAC79-00E6-4299-A6AE-F2F02A4643A3}"/>
    <cellStyle name="20% - Accent5 3 2 2 2 2 2 2" xfId="607" xr:uid="{79F31638-0EDD-4ED6-8AE9-532BD25B604F}"/>
    <cellStyle name="20% - Accent5 3 2 2 2 2 2 2 2" xfId="8764" xr:uid="{922658C4-0964-4D5C-9BFC-7585947393DE}"/>
    <cellStyle name="20% - Accent5 3 2 2 2 2 2 3" xfId="8763" xr:uid="{5BC01BD4-CB07-4110-8AC8-AE20EAA9B6EF}"/>
    <cellStyle name="20% - Accent5 3 2 2 2 2 3" xfId="608" xr:uid="{A1B5DAD5-BD41-47FE-B287-61C17E34B593}"/>
    <cellStyle name="20% - Accent5 3 2 2 2 2 3 2" xfId="8765" xr:uid="{1A980B2F-80BF-445D-8DEA-AABAD3BBE1DC}"/>
    <cellStyle name="20% - Accent5 3 2 2 2 2 4" xfId="8762" xr:uid="{B71A03DC-EC81-4318-97A1-192FB701905A}"/>
    <cellStyle name="20% - Accent5 3 2 2 2 3" xfId="609" xr:uid="{3632A68D-1A92-472C-8355-242FB0138A43}"/>
    <cellStyle name="20% - Accent5 3 2 2 2 3 2" xfId="610" xr:uid="{B61131F1-7921-4A1A-B314-BA9FF37AF828}"/>
    <cellStyle name="20% - Accent5 3 2 2 2 3 2 2" xfId="8767" xr:uid="{5C151583-DC5B-4A0E-8D08-E0B30722CC2A}"/>
    <cellStyle name="20% - Accent5 3 2 2 2 3 3" xfId="8766" xr:uid="{FADBE72B-FECC-490A-8BA0-AA89C8C5EDD0}"/>
    <cellStyle name="20% - Accent5 3 2 2 2 4" xfId="611" xr:uid="{320623DB-DA79-40C0-BE6F-EF9BC576EE49}"/>
    <cellStyle name="20% - Accent5 3 2 2 2 4 2" xfId="8768" xr:uid="{61898DC0-223C-46DB-8A72-48D725FCE3FC}"/>
    <cellStyle name="20% - Accent5 3 2 2 2 5" xfId="8761" xr:uid="{EFC6BC8E-D6F2-4715-BDB8-C79B4A66547F}"/>
    <cellStyle name="20% - Accent5 3 2 2 3" xfId="612" xr:uid="{B0A7EE57-78BC-44F2-AE99-9B7CDFE28735}"/>
    <cellStyle name="20% - Accent5 3 2 2 3 2" xfId="613" xr:uid="{670BDE08-8C59-4648-84F3-73D0F7442C98}"/>
    <cellStyle name="20% - Accent5 3 2 2 3 2 2" xfId="614" xr:uid="{41FAE883-9632-4FBA-8A4E-123BC8485E60}"/>
    <cellStyle name="20% - Accent5 3 2 2 3 2 2 2" xfId="615" xr:uid="{29898DE8-EEA8-4581-839F-6CAC177777F4}"/>
    <cellStyle name="20% - Accent5 3 2 2 3 2 2 2 2" xfId="8772" xr:uid="{C2703B90-96E5-4825-9386-CFAB0E8AF5E1}"/>
    <cellStyle name="20% - Accent5 3 2 2 3 2 2 3" xfId="8771" xr:uid="{81389F02-936C-4AF0-A58A-3926FBEF4EA9}"/>
    <cellStyle name="20% - Accent5 3 2 2 3 2 3" xfId="616" xr:uid="{7B4BBD13-48D8-4D00-8CAB-40EA0820C0EA}"/>
    <cellStyle name="20% - Accent5 3 2 2 3 2 3 2" xfId="8773" xr:uid="{BCEA3068-8E41-485D-B416-3E1A3AF4CA81}"/>
    <cellStyle name="20% - Accent5 3 2 2 3 2 4" xfId="8770" xr:uid="{CA97B97F-3D47-4092-B743-E2A5959A8E80}"/>
    <cellStyle name="20% - Accent5 3 2 2 3 3" xfId="617" xr:uid="{A41F5807-F2C9-46DD-92BF-8B126E2D0CB3}"/>
    <cellStyle name="20% - Accent5 3 2 2 3 3 2" xfId="618" xr:uid="{472DC92E-79BA-48C3-A11B-D757EBC74BF1}"/>
    <cellStyle name="20% - Accent5 3 2 2 3 3 2 2" xfId="8775" xr:uid="{A4CA1AA7-1E14-4056-8FA2-BD92620B55F5}"/>
    <cellStyle name="20% - Accent5 3 2 2 3 3 3" xfId="8774" xr:uid="{C622965C-1E25-436F-AA91-47BF715830B1}"/>
    <cellStyle name="20% - Accent5 3 2 2 3 4" xfId="619" xr:uid="{1E50C54A-BA16-4313-98E6-F77C16175521}"/>
    <cellStyle name="20% - Accent5 3 2 2 3 4 2" xfId="8776" xr:uid="{4D82BD23-9705-4FEE-8DCB-EC523DBCAB9C}"/>
    <cellStyle name="20% - Accent5 3 2 2 3 5" xfId="8769" xr:uid="{CB5F3DD2-1742-4254-AA7F-D0A0E138E0A7}"/>
    <cellStyle name="20% - Accent5 3 2 2 4" xfId="620" xr:uid="{85E864E7-7D31-4961-A3F3-F948AAE33F8D}"/>
    <cellStyle name="20% - Accent5 3 2 2 4 2" xfId="621" xr:uid="{D676D13C-891D-45E2-A4C8-99D062B40D38}"/>
    <cellStyle name="20% - Accent5 3 2 2 4 2 2" xfId="622" xr:uid="{34665415-9A2C-4697-ADBE-091418E9F536}"/>
    <cellStyle name="20% - Accent5 3 2 2 4 2 2 2" xfId="8779" xr:uid="{0F8663E8-3B04-40F5-9F15-55274D51DDD1}"/>
    <cellStyle name="20% - Accent5 3 2 2 4 2 3" xfId="8778" xr:uid="{FC8B5AF9-1375-4D48-BDB9-9058634C240D}"/>
    <cellStyle name="20% - Accent5 3 2 2 4 3" xfId="623" xr:uid="{970E5482-6095-4F17-B9FF-CFF544048518}"/>
    <cellStyle name="20% - Accent5 3 2 2 4 3 2" xfId="8780" xr:uid="{E14C0285-7471-4FCF-8C6B-667F2FA5EBFB}"/>
    <cellStyle name="20% - Accent5 3 2 2 4 4" xfId="8777" xr:uid="{B7F5A439-2492-48AC-9DBF-0A5C2352D22C}"/>
    <cellStyle name="20% - Accent5 3 2 2 5" xfId="624" xr:uid="{AA8A040B-8F3E-4C13-AE6E-5EADF92ED96C}"/>
    <cellStyle name="20% - Accent5 3 2 2 5 2" xfId="625" xr:uid="{11B9B2AB-9558-423C-8FFF-D0278B789F93}"/>
    <cellStyle name="20% - Accent5 3 2 2 5 2 2" xfId="8782" xr:uid="{1592DE5E-0992-469D-99C8-AA3CEE5A91E0}"/>
    <cellStyle name="20% - Accent5 3 2 2 5 3" xfId="8781" xr:uid="{973BA87F-0EF6-4888-AD3E-1AE7DEC6621D}"/>
    <cellStyle name="20% - Accent5 3 2 2 6" xfId="626" xr:uid="{AEA935AD-BD14-46ED-884F-0FFC7F121715}"/>
    <cellStyle name="20% - Accent5 3 2 2 6 2" xfId="8783" xr:uid="{CAF9AAB2-75FC-45D9-A5A7-F81E3E3A4AF7}"/>
    <cellStyle name="20% - Accent5 3 2 2 7" xfId="627" xr:uid="{76F9EFD4-7A3B-4B5F-BAAF-3600FDB5DE27}"/>
    <cellStyle name="20% - Accent5 3 2 2 7 2" xfId="8784" xr:uid="{938FC75B-CBEF-450A-9D9F-C52A24186D1E}"/>
    <cellStyle name="20% - Accent5 3 2 2 8" xfId="8760" xr:uid="{E351E423-0C35-47EA-A039-C9EBEBEC8122}"/>
    <cellStyle name="20% - Accent5 3 2 3" xfId="628" xr:uid="{A8977D83-2433-4DDF-93F7-51499B6A3990}"/>
    <cellStyle name="20% - Accent5 3 2 3 2" xfId="629" xr:uid="{58B11B99-B106-40D2-AF64-E4A4E222E36D}"/>
    <cellStyle name="20% - Accent5 3 2 3 2 2" xfId="630" xr:uid="{30B8C002-6631-4F27-ACC6-C39BF0B7A71E}"/>
    <cellStyle name="20% - Accent5 3 2 3 2 2 2" xfId="631" xr:uid="{895A63EA-CE75-49B8-A666-3A2B711AEFA0}"/>
    <cellStyle name="20% - Accent5 3 2 3 2 2 2 2" xfId="8788" xr:uid="{55EA5A45-A1CD-47CF-909E-18DC2B657FDB}"/>
    <cellStyle name="20% - Accent5 3 2 3 2 2 3" xfId="8787" xr:uid="{79F56095-3318-477D-B159-083340B744B5}"/>
    <cellStyle name="20% - Accent5 3 2 3 2 3" xfId="632" xr:uid="{E4BECEA4-965B-4942-8DC0-478A060CA0B8}"/>
    <cellStyle name="20% - Accent5 3 2 3 2 3 2" xfId="8789" xr:uid="{A3C53F3F-F36C-49BA-B53F-272F86B740BA}"/>
    <cellStyle name="20% - Accent5 3 2 3 2 4" xfId="8786" xr:uid="{701B6FB8-ABB1-450B-9286-EF28F9D5041A}"/>
    <cellStyle name="20% - Accent5 3 2 3 3" xfId="633" xr:uid="{713FAF58-769B-4887-9EC6-78D281A7785D}"/>
    <cellStyle name="20% - Accent5 3 2 3 3 2" xfId="634" xr:uid="{F1B9EE09-FD5D-4325-A325-9DB1AD5373C9}"/>
    <cellStyle name="20% - Accent5 3 2 3 3 2 2" xfId="8791" xr:uid="{CF6290B5-DE7A-4F24-AFDB-29C51DA470B4}"/>
    <cellStyle name="20% - Accent5 3 2 3 3 3" xfId="8790" xr:uid="{9B722F27-14DC-4CA0-A0B4-98B46EF2445A}"/>
    <cellStyle name="20% - Accent5 3 2 3 4" xfId="635" xr:uid="{4D79C864-9AAF-437D-8F91-44A1687A248B}"/>
    <cellStyle name="20% - Accent5 3 2 3 4 2" xfId="8792" xr:uid="{C3E4989E-B5CD-494F-B867-064FB3CB9622}"/>
    <cellStyle name="20% - Accent5 3 2 3 5" xfId="8785" xr:uid="{21453508-1A2F-443A-8010-93EC2782FD52}"/>
    <cellStyle name="20% - Accent5 3 2 4" xfId="636" xr:uid="{DE1BACC5-CB7C-4760-B6EB-8DE865153152}"/>
    <cellStyle name="20% - Accent5 3 2 4 2" xfId="637" xr:uid="{D021EBB5-A579-41D6-956E-CA6D6B5CA0DC}"/>
    <cellStyle name="20% - Accent5 3 2 4 2 2" xfId="638" xr:uid="{F5802DBB-8BEC-4337-9626-1ACB5BB0EC97}"/>
    <cellStyle name="20% - Accent5 3 2 4 2 2 2" xfId="639" xr:uid="{F4A4B1F6-4113-46EA-AB63-B45580C5C1F4}"/>
    <cellStyle name="20% - Accent5 3 2 4 2 2 2 2" xfId="8796" xr:uid="{B8C3D39F-3B73-4335-BB6E-1942D8C046B7}"/>
    <cellStyle name="20% - Accent5 3 2 4 2 2 3" xfId="8795" xr:uid="{A930DAE4-7C43-48F5-8A79-AAB916977091}"/>
    <cellStyle name="20% - Accent5 3 2 4 2 3" xfId="640" xr:uid="{EFACD157-D7A5-48C2-BAC8-22591763B9A0}"/>
    <cellStyle name="20% - Accent5 3 2 4 2 3 2" xfId="8797" xr:uid="{3F325D62-2B1C-4011-B778-E2097B32EAA4}"/>
    <cellStyle name="20% - Accent5 3 2 4 2 4" xfId="8794" xr:uid="{DE886C64-90B5-4375-8552-986E27234D15}"/>
    <cellStyle name="20% - Accent5 3 2 4 3" xfId="641" xr:uid="{45D7428C-DD30-49EF-AF67-B941F0336D95}"/>
    <cellStyle name="20% - Accent5 3 2 4 3 2" xfId="642" xr:uid="{D16BCD6C-DFFC-45E9-9E0B-37784AB15A26}"/>
    <cellStyle name="20% - Accent5 3 2 4 3 2 2" xfId="8799" xr:uid="{1E162592-C7B4-4413-BA70-F509F80F1CEE}"/>
    <cellStyle name="20% - Accent5 3 2 4 3 3" xfId="8798" xr:uid="{618A7A08-CCA9-4118-BB62-6DCBA5535054}"/>
    <cellStyle name="20% - Accent5 3 2 4 4" xfId="643" xr:uid="{5D3F5124-247B-4EFA-BC48-3A90DD5C8682}"/>
    <cellStyle name="20% - Accent5 3 2 4 4 2" xfId="8800" xr:uid="{79498913-59D7-4285-8443-B66126D7B473}"/>
    <cellStyle name="20% - Accent5 3 2 4 5" xfId="8793" xr:uid="{C8363872-56D0-4D3C-B7AF-6D3E725FE4CF}"/>
    <cellStyle name="20% - Accent5 3 2 5" xfId="644" xr:uid="{971915A5-06E2-4B33-8C32-0CD815900EC6}"/>
    <cellStyle name="20% - Accent5 3 2 5 2" xfId="645" xr:uid="{D47A443D-7898-44D9-99F7-07ECC726EFDB}"/>
    <cellStyle name="20% - Accent5 3 2 5 2 2" xfId="646" xr:uid="{EB8BD9DB-E0AD-4BC5-9708-37A4AC52373A}"/>
    <cellStyle name="20% - Accent5 3 2 5 2 2 2" xfId="8803" xr:uid="{BB7259D6-CEA4-4954-844C-EFE10E9E7983}"/>
    <cellStyle name="20% - Accent5 3 2 5 2 3" xfId="8802" xr:uid="{371D639B-B2FA-4A5D-B103-A8C35D6DF807}"/>
    <cellStyle name="20% - Accent5 3 2 5 3" xfId="647" xr:uid="{3391F556-F670-4E84-A109-4655C31BBADB}"/>
    <cellStyle name="20% - Accent5 3 2 5 3 2" xfId="8804" xr:uid="{F307B58A-2662-49C7-BEB1-93722B931110}"/>
    <cellStyle name="20% - Accent5 3 2 5 4" xfId="8801" xr:uid="{A3A5D6A1-3C22-4A0E-9222-722EC1D93CC3}"/>
    <cellStyle name="20% - Accent5 3 2 6" xfId="648" xr:uid="{52B57F94-413F-49EA-BB18-CF47D3356AD9}"/>
    <cellStyle name="20% - Accent5 3 2 6 2" xfId="649" xr:uid="{E2D705F1-9D44-47F6-8012-071F1046581A}"/>
    <cellStyle name="20% - Accent5 3 2 6 2 2" xfId="8806" xr:uid="{1BD9FA61-DF61-46FB-89F9-C6CB997217D6}"/>
    <cellStyle name="20% - Accent5 3 2 6 3" xfId="8805" xr:uid="{3695DA3F-8926-44C6-8A5D-708E2C971F5B}"/>
    <cellStyle name="20% - Accent5 3 2 7" xfId="650" xr:uid="{11ADD0E9-46E5-4BB5-B04A-C488FD41B337}"/>
    <cellStyle name="20% - Accent5 3 2 7 2" xfId="8807" xr:uid="{475A9B20-510B-4446-B8DC-716528F4F97B}"/>
    <cellStyle name="20% - Accent5 3 2 8" xfId="651" xr:uid="{98816D79-4AD6-4F32-A1AD-3806F20F6A38}"/>
    <cellStyle name="20% - Accent5 3 2 8 2" xfId="8808" xr:uid="{E44D2520-A569-4CC6-9373-614A3BECC4F1}"/>
    <cellStyle name="20% - Accent5 3 2 9" xfId="652" xr:uid="{B4621F59-1C80-4279-A34E-25FBD37A401C}"/>
    <cellStyle name="20% - Accent5 3 2 9 2" xfId="8809" xr:uid="{A3238D37-9F97-4CC0-87EC-1858B7B7DDE0}"/>
    <cellStyle name="20% - Accent5 3 3" xfId="653" xr:uid="{8C8CE242-5217-4426-A202-D6B4C75D1E1B}"/>
    <cellStyle name="20% - Accent5 3 3 10" xfId="8810" xr:uid="{01F38AFD-2197-4656-94C2-62AA97DF2765}"/>
    <cellStyle name="20% - Accent5 3 3 2" xfId="654" xr:uid="{B20FB696-43BA-440B-9FC4-17E6A73028FF}"/>
    <cellStyle name="20% - Accent5 3 3 2 2" xfId="655" xr:uid="{C846B738-2CDB-4BBC-8F69-6C6E3B087339}"/>
    <cellStyle name="20% - Accent5 3 3 2 2 2" xfId="656" xr:uid="{B3E91CD0-3334-4523-9FDF-EA1BA5EC7FB9}"/>
    <cellStyle name="20% - Accent5 3 3 2 2 2 2" xfId="657" xr:uid="{B1A48F4C-EA8D-4ED9-BF96-62C158E20B63}"/>
    <cellStyle name="20% - Accent5 3 3 2 2 2 2 2" xfId="8814" xr:uid="{32D36692-0FAB-4663-BE8F-84A804FB27FE}"/>
    <cellStyle name="20% - Accent5 3 3 2 2 2 3" xfId="8813" xr:uid="{F9420481-4216-4E6A-BE9A-4DA0599E5D45}"/>
    <cellStyle name="20% - Accent5 3 3 2 2 3" xfId="658" xr:uid="{9751CBB5-8727-41CE-B881-48B523562B7B}"/>
    <cellStyle name="20% - Accent5 3 3 2 2 3 2" xfId="8815" xr:uid="{162264F6-598B-4DF3-8B7A-64DF4836A722}"/>
    <cellStyle name="20% - Accent5 3 3 2 2 4" xfId="8812" xr:uid="{4692CAF7-A92A-41A4-BA40-26078CAAB254}"/>
    <cellStyle name="20% - Accent5 3 3 2 3" xfId="659" xr:uid="{F28198DC-4F2B-4356-89E2-A8488E77DA1D}"/>
    <cellStyle name="20% - Accent5 3 3 2 3 2" xfId="660" xr:uid="{0D949360-5F2E-46CA-B945-771EC71217F2}"/>
    <cellStyle name="20% - Accent5 3 3 2 3 2 2" xfId="8817" xr:uid="{031F6596-3913-4906-ABB6-A6B4026318C0}"/>
    <cellStyle name="20% - Accent5 3 3 2 3 3" xfId="8816" xr:uid="{FD3FDE40-364A-459C-A6E2-BFE813DB45E8}"/>
    <cellStyle name="20% - Accent5 3 3 2 4" xfId="661" xr:uid="{9E4C1BDB-791D-4D47-BE5B-C34751EE3733}"/>
    <cellStyle name="20% - Accent5 3 3 2 4 2" xfId="8818" xr:uid="{2413DF83-355B-48C7-AE9A-22E67945239B}"/>
    <cellStyle name="20% - Accent5 3 3 2 5" xfId="662" xr:uid="{B30C4E96-5F0A-469C-84DA-89E9063042FB}"/>
    <cellStyle name="20% - Accent5 3 3 2 5 2" xfId="8819" xr:uid="{CA0ACB74-9BA6-4894-A2CF-3A35FF8E1AF2}"/>
    <cellStyle name="20% - Accent5 3 3 2 6" xfId="8811" xr:uid="{262C0634-DF46-4D6F-A4D9-C7194ED8FB65}"/>
    <cellStyle name="20% - Accent5 3 3 3" xfId="663" xr:uid="{8E6D39BC-5AE5-4C98-B277-FC3AB44465FB}"/>
    <cellStyle name="20% - Accent5 3 3 3 2" xfId="664" xr:uid="{4900C8B4-97A2-4E9D-A6EF-45FAE814E347}"/>
    <cellStyle name="20% - Accent5 3 3 3 2 2" xfId="665" xr:uid="{4D45E7E8-13EF-41EF-ACB6-497DDCA8EE3E}"/>
    <cellStyle name="20% - Accent5 3 3 3 2 2 2" xfId="666" xr:uid="{99A919B8-ED54-443D-8EB5-012E9B43B6DA}"/>
    <cellStyle name="20% - Accent5 3 3 3 2 2 2 2" xfId="8823" xr:uid="{06C2780B-418E-4D5E-8CFD-F7D8842092D1}"/>
    <cellStyle name="20% - Accent5 3 3 3 2 2 3" xfId="8822" xr:uid="{D627C3F8-4CAE-4C19-A1E1-A84820DEF508}"/>
    <cellStyle name="20% - Accent5 3 3 3 2 3" xfId="667" xr:uid="{0B702BE3-9D67-417B-92AE-BB4D4C1D4DF2}"/>
    <cellStyle name="20% - Accent5 3 3 3 2 3 2" xfId="8824" xr:uid="{021D75DD-3DF5-4803-8837-50AC35106EEA}"/>
    <cellStyle name="20% - Accent5 3 3 3 2 4" xfId="8821" xr:uid="{35E5C4D4-8CA1-4631-9301-15F6A8FD34E5}"/>
    <cellStyle name="20% - Accent5 3 3 3 3" xfId="668" xr:uid="{BED261DD-9865-48E4-A576-96A5DEB2E201}"/>
    <cellStyle name="20% - Accent5 3 3 3 3 2" xfId="669" xr:uid="{C1593417-DB84-42E7-AFD5-87678C560C0E}"/>
    <cellStyle name="20% - Accent5 3 3 3 3 2 2" xfId="8826" xr:uid="{D6081EA8-FFCC-4C3A-A123-73AD37BDD050}"/>
    <cellStyle name="20% - Accent5 3 3 3 3 3" xfId="8825" xr:uid="{8A8EAC0E-750A-46AB-A22A-8D36DAF0A99F}"/>
    <cellStyle name="20% - Accent5 3 3 3 4" xfId="670" xr:uid="{4A762796-C965-424A-BA9A-C5D40DED2BF2}"/>
    <cellStyle name="20% - Accent5 3 3 3 4 2" xfId="8827" xr:uid="{054EDFA0-6E87-4BF2-8433-441A23444620}"/>
    <cellStyle name="20% - Accent5 3 3 3 5" xfId="8820" xr:uid="{1E13349A-CC85-4F0B-88A8-BBD3BB0217D5}"/>
    <cellStyle name="20% - Accent5 3 3 4" xfId="671" xr:uid="{B23C9698-3C48-420C-A188-D45547B35168}"/>
    <cellStyle name="20% - Accent5 3 3 4 2" xfId="672" xr:uid="{3A27AC4F-03A1-496F-84E3-E9C5533F4737}"/>
    <cellStyle name="20% - Accent5 3 3 4 2 2" xfId="673" xr:uid="{F47CDDF9-A027-4167-B604-2684358A4D27}"/>
    <cellStyle name="20% - Accent5 3 3 4 2 2 2" xfId="8830" xr:uid="{725A4DB0-0268-40E4-8439-870A1A9AD372}"/>
    <cellStyle name="20% - Accent5 3 3 4 2 3" xfId="8829" xr:uid="{672EA28D-1EFC-4245-9D67-E7F4B2F2FFD3}"/>
    <cellStyle name="20% - Accent5 3 3 4 3" xfId="674" xr:uid="{D67BF2FE-837D-4942-AC84-EB0E2D43F023}"/>
    <cellStyle name="20% - Accent5 3 3 4 3 2" xfId="8831" xr:uid="{7BA6E3DD-258F-48B9-BF01-E1940ACDA5BA}"/>
    <cellStyle name="20% - Accent5 3 3 4 4" xfId="8828" xr:uid="{5DDB2BB5-BAB7-4ED6-9F5D-971C16AA49D4}"/>
    <cellStyle name="20% - Accent5 3 3 5" xfId="675" xr:uid="{34190236-B6BB-4685-B96A-E9CA7DA241BA}"/>
    <cellStyle name="20% - Accent5 3 3 5 2" xfId="676" xr:uid="{190F6896-B353-4706-80A1-981D15B3C5F8}"/>
    <cellStyle name="20% - Accent5 3 3 5 2 2" xfId="8833" xr:uid="{CEC1392E-1A6C-48FD-8C16-ABEB09556DEF}"/>
    <cellStyle name="20% - Accent5 3 3 5 3" xfId="8832" xr:uid="{4B18572C-2DD7-4BB5-AE25-DD8EF15733BA}"/>
    <cellStyle name="20% - Accent5 3 3 6" xfId="677" xr:uid="{BD19020D-D983-4DF8-AC11-DC124D4C124E}"/>
    <cellStyle name="20% - Accent5 3 3 6 2" xfId="8834" xr:uid="{9E9C5DFA-9D53-43E9-A8E3-EE11AEF723E2}"/>
    <cellStyle name="20% - Accent5 3 3 7" xfId="678" xr:uid="{49B8A307-9729-4198-AA8D-94744F34C5E3}"/>
    <cellStyle name="20% - Accent5 3 3 7 2" xfId="8835" xr:uid="{D0415FB2-0E1E-4E64-B1B9-1F74EB9070DD}"/>
    <cellStyle name="20% - Accent5 3 3 8" xfId="679" xr:uid="{595F1EF7-7771-4E8B-9802-3EBB562EDBE8}"/>
    <cellStyle name="20% - Accent5 3 3 8 2" xfId="8836" xr:uid="{E5FAFD29-E476-41CF-BCA3-694A5E80F471}"/>
    <cellStyle name="20% - Accent5 3 3 9" xfId="680" xr:uid="{16A0702C-FC35-4BC0-82AD-E00029D58AAC}"/>
    <cellStyle name="20% - Accent5 3 3 9 2" xfId="8837" xr:uid="{48FAB17D-0B34-415D-B0AD-2C1422351EEB}"/>
    <cellStyle name="20% - Accent5 3 4" xfId="681" xr:uid="{A6984EDB-45E5-4B73-AB23-625EF950D38E}"/>
    <cellStyle name="20% - Accent5 3 4 2" xfId="682" xr:uid="{1424C2B9-A138-4982-9B26-FF0FF4D1D1ED}"/>
    <cellStyle name="20% - Accent5 3 4 2 2" xfId="683" xr:uid="{BC545260-8856-486B-A2DB-DC2229C4CC2A}"/>
    <cellStyle name="20% - Accent5 3 4 2 2 2" xfId="684" xr:uid="{4D294D33-9D7F-4E60-B0E9-78C8BDA1FBA1}"/>
    <cellStyle name="20% - Accent5 3 4 2 2 2 2" xfId="8841" xr:uid="{0E7A5D82-B6B1-405B-B56A-62056C0D4B8F}"/>
    <cellStyle name="20% - Accent5 3 4 2 2 3" xfId="8840" xr:uid="{B7367B51-D2AA-4072-B5D3-E525775E98B5}"/>
    <cellStyle name="20% - Accent5 3 4 2 3" xfId="685" xr:uid="{677E1D4A-A4F4-4CFC-94C6-A0D6129A766A}"/>
    <cellStyle name="20% - Accent5 3 4 2 3 2" xfId="8842" xr:uid="{5E04DD88-8FC3-4B88-97AF-38565CC55C21}"/>
    <cellStyle name="20% - Accent5 3 4 2 4" xfId="686" xr:uid="{24968357-E0D9-4632-916D-E1258CB5D57C}"/>
    <cellStyle name="20% - Accent5 3 4 2 4 2" xfId="8843" xr:uid="{2C486185-24A4-4392-AF16-79778AEC3DE1}"/>
    <cellStyle name="20% - Accent5 3 4 2 5" xfId="8839" xr:uid="{DEDE3D51-CE14-4C32-9402-63B86CBBC48C}"/>
    <cellStyle name="20% - Accent5 3 4 3" xfId="687" xr:uid="{0D9A8AD5-9AAE-441F-BDAD-43B63D229796}"/>
    <cellStyle name="20% - Accent5 3 4 3 2" xfId="688" xr:uid="{2F181691-2AB3-41C0-8202-B734D4D76EEC}"/>
    <cellStyle name="20% - Accent5 3 4 3 2 2" xfId="8845" xr:uid="{5E006A0B-411B-4528-B236-4193ED4D2795}"/>
    <cellStyle name="20% - Accent5 3 4 3 3" xfId="8844" xr:uid="{C0EEE11C-BEC4-4150-8A50-86F5FCB0B3FD}"/>
    <cellStyle name="20% - Accent5 3 4 4" xfId="689" xr:uid="{E7CF543E-D205-47BF-BBD0-84784DBE8952}"/>
    <cellStyle name="20% - Accent5 3 4 4 2" xfId="8846" xr:uid="{5937CF27-4A9C-4358-8E44-3C25DB992A6B}"/>
    <cellStyle name="20% - Accent5 3 4 5" xfId="690" xr:uid="{742AB3E0-00E3-44DE-A601-BC13DA5FB260}"/>
    <cellStyle name="20% - Accent5 3 4 5 2" xfId="8847" xr:uid="{5576A2EA-2D33-4EAF-A57F-0F5D45B25A14}"/>
    <cellStyle name="20% - Accent5 3 4 6" xfId="691" xr:uid="{0E7DC05D-5120-4E52-8B03-75E885D8F406}"/>
    <cellStyle name="20% - Accent5 3 4 6 2" xfId="8848" xr:uid="{5ECAA0AE-9CFC-418E-8CEE-7DC825B51EA8}"/>
    <cellStyle name="20% - Accent5 3 4 7" xfId="8838" xr:uid="{170FA7C6-FD4C-4600-907A-9C11B7B39BCF}"/>
    <cellStyle name="20% - Accent5 3 5" xfId="692" xr:uid="{7BDB34A4-A82F-4047-8CFB-0C085F384AA5}"/>
    <cellStyle name="20% - Accent5 3 5 2" xfId="693" xr:uid="{D89A7B09-359C-4622-96BF-3D788AAE9955}"/>
    <cellStyle name="20% - Accent5 3 5 2 2" xfId="694" xr:uid="{7C0E4AB6-1F29-4410-B1FA-4A639D90D827}"/>
    <cellStyle name="20% - Accent5 3 5 2 2 2" xfId="695" xr:uid="{AAEBB675-E325-40E1-8CB0-294F95FAE9A4}"/>
    <cellStyle name="20% - Accent5 3 5 2 2 2 2" xfId="8852" xr:uid="{6B4BBE01-0C5A-4624-9A7A-81ADE6D4F174}"/>
    <cellStyle name="20% - Accent5 3 5 2 2 3" xfId="8851" xr:uid="{B9F6B270-E8F3-4E29-A2EA-7462DC573C29}"/>
    <cellStyle name="20% - Accent5 3 5 2 3" xfId="696" xr:uid="{639AEC1F-1D72-4ACE-8582-AD260597FC27}"/>
    <cellStyle name="20% - Accent5 3 5 2 3 2" xfId="8853" xr:uid="{C4E4D2C8-312D-4AD7-A7DA-3B3ABCFF1692}"/>
    <cellStyle name="20% - Accent5 3 5 2 4" xfId="8850" xr:uid="{515F417C-EBC3-4104-8E16-D3508302E368}"/>
    <cellStyle name="20% - Accent5 3 5 3" xfId="697" xr:uid="{4AD59F37-1E1A-4E94-B530-BD77173A2BF5}"/>
    <cellStyle name="20% - Accent5 3 5 3 2" xfId="698" xr:uid="{64907F13-2E3E-4B08-9998-A057AEE077CA}"/>
    <cellStyle name="20% - Accent5 3 5 3 2 2" xfId="8855" xr:uid="{6AED6143-3D0C-46B9-9E75-772AFC83CAB2}"/>
    <cellStyle name="20% - Accent5 3 5 3 3" xfId="8854" xr:uid="{158B7427-EC05-46EF-9C60-2057C0B03C9B}"/>
    <cellStyle name="20% - Accent5 3 5 4" xfId="699" xr:uid="{FCA86DD0-B562-463F-9C86-D01473EC6733}"/>
    <cellStyle name="20% - Accent5 3 5 4 2" xfId="8856" xr:uid="{D504DD08-FAB8-487B-999C-A34837297CAB}"/>
    <cellStyle name="20% - Accent5 3 5 5" xfId="700" xr:uid="{003C9D61-C9C7-48FA-AA4F-3CFD0A271068}"/>
    <cellStyle name="20% - Accent5 3 5 5 2" xfId="8857" xr:uid="{64D24D90-8145-40F9-86CF-07413D1AB9B5}"/>
    <cellStyle name="20% - Accent5 3 5 6" xfId="8849" xr:uid="{98ED1977-CD11-41EC-9798-0FA944AF9BB4}"/>
    <cellStyle name="20% - Accent5 3 6" xfId="701" xr:uid="{7E11346D-5708-4F3F-B9D9-CFC2D36C7AC0}"/>
    <cellStyle name="20% - Accent5 3 7" xfId="702" xr:uid="{D57D9186-E632-4478-95C0-354A79F074D0}"/>
    <cellStyle name="20% - Accent5 3 7 2" xfId="703" xr:uid="{5370612C-9787-4225-AABB-1E533F710769}"/>
    <cellStyle name="20% - Accent5 3 7 2 2" xfId="704" xr:uid="{D9C7B289-28BE-4ECB-8CB8-A743183003E9}"/>
    <cellStyle name="20% - Accent5 3 7 2 2 2" xfId="8860" xr:uid="{A4DB1206-99F4-4339-89C6-0398325A790F}"/>
    <cellStyle name="20% - Accent5 3 7 2 3" xfId="8859" xr:uid="{F4129719-682F-42C3-847F-CC24CAE4004D}"/>
    <cellStyle name="20% - Accent5 3 7 3" xfId="705" xr:uid="{061D0B94-0458-4E68-A1D1-BDB82EF79C78}"/>
    <cellStyle name="20% - Accent5 3 7 3 2" xfId="8861" xr:uid="{C84CC4AC-159C-4342-9B77-BCD7ACF03E21}"/>
    <cellStyle name="20% - Accent5 3 7 4" xfId="8858" xr:uid="{738E73A9-7D5E-43DA-852E-EAC4CCF9B1B4}"/>
    <cellStyle name="20% - Accent5 3 8" xfId="706" xr:uid="{5EEAE497-5CBA-420D-BE20-F4A9EC8E5172}"/>
    <cellStyle name="20% - Accent5 3 8 2" xfId="707" xr:uid="{48AAE197-65CD-4B36-BA39-F61C64B669C0}"/>
    <cellStyle name="20% - Accent5 3 8 2 2" xfId="8863" xr:uid="{3BB9DE7B-C108-4D5F-9C1E-E75B4F59A7CB}"/>
    <cellStyle name="20% - Accent5 3 8 3" xfId="8862" xr:uid="{76F06D0D-9E0A-4211-9A9B-65C4D30E5F81}"/>
    <cellStyle name="20% - Accent5 3 9" xfId="708" xr:uid="{8711699B-A46A-4D72-A1B9-DD4CED709166}"/>
    <cellStyle name="20% - Accent5 3 9 2" xfId="8864" xr:uid="{B78992B5-C297-43DF-A7C6-CA81C172517D}"/>
    <cellStyle name="20% - Accent5 4" xfId="709" xr:uid="{11896B7F-B0EA-4A00-A4C7-70AD6857C8C6}"/>
    <cellStyle name="20% - Accent5 4 2" xfId="710" xr:uid="{F10763BB-B457-4486-A425-C694A3393DFC}"/>
    <cellStyle name="20% - Accent5 4 2 2" xfId="8866" xr:uid="{30BA7C62-3C62-44D3-9C23-FC7255DB9D27}"/>
    <cellStyle name="20% - Accent5 4 3" xfId="8865" xr:uid="{00A03EC5-BB78-4190-A6D8-539A94EE4315}"/>
    <cellStyle name="20% - Accent5 5" xfId="711" xr:uid="{F092CDFC-4E7E-4378-9ED8-731077BA2D36}"/>
    <cellStyle name="20% - Accent5 5 2" xfId="712" xr:uid="{A851BF6A-D3D6-467B-86D9-703DFBDCA55B}"/>
    <cellStyle name="20% - Accent5 5 2 2" xfId="8868" xr:uid="{70D3D018-C90B-492B-86C8-D88B57AE5FAB}"/>
    <cellStyle name="20% - Accent5 5 3" xfId="8867" xr:uid="{B1CDD190-837B-402D-AAF3-01F7E274B3E1}"/>
    <cellStyle name="20% - Accent5 6" xfId="713" xr:uid="{5F043F05-EC8E-4E86-B814-93A475A2660F}"/>
    <cellStyle name="20% - Accent5 7" xfId="714" xr:uid="{45FB0112-2E07-425C-B285-73C22C0DA730}"/>
    <cellStyle name="20% - Accent5 8" xfId="715" xr:uid="{62EB999C-3781-48B9-A396-D2252AEB7A2C}"/>
    <cellStyle name="20% - Accent5 8 2" xfId="8869" xr:uid="{3F458DAA-16A0-4DDC-A9B2-830E7C97CCDF}"/>
    <cellStyle name="20% - Accent5 9" xfId="585" xr:uid="{82913F4A-E66B-4FDD-B4DF-00B610506225}"/>
    <cellStyle name="20% - Accent6 10" xfId="716" xr:uid="{9CA1D522-3962-48F3-AA07-C8EFBD0E80F2}"/>
    <cellStyle name="20% - Accent6 2" xfId="717" xr:uid="{AFD660AE-6508-4B06-A341-52ECB99BC989}"/>
    <cellStyle name="20% - Accent6 2 2" xfId="718" xr:uid="{DE358FEE-C67D-471B-9DD8-DE62A07493EF}"/>
    <cellStyle name="20% - Accent6 2 2 2" xfId="719" xr:uid="{98C054E6-1CEC-463B-9206-02E8F0816DFD}"/>
    <cellStyle name="20% - Accent6 2 2 2 2" xfId="720" xr:uid="{BEEA6E96-EECC-43FD-8B70-71E5A514870D}"/>
    <cellStyle name="20% - Accent6 2 2 2 2 2" xfId="8870" xr:uid="{FB8D2585-A579-4F2B-9EA5-102BB1E10D08}"/>
    <cellStyle name="20% - Accent6 2 2 3" xfId="721" xr:uid="{BDF1844F-5E2C-41EB-A0C4-1048BD24225C}"/>
    <cellStyle name="20% - Accent6 2 2 3 2" xfId="8871" xr:uid="{B0963BE3-140A-4AC7-B4FC-7836832D8711}"/>
    <cellStyle name="20% - Accent6 2 2 4" xfId="722" xr:uid="{27E0B7A5-2714-480B-9373-762D25368352}"/>
    <cellStyle name="20% - Accent6 2 2 5" xfId="723" xr:uid="{73C068CC-4AE8-444F-AAC0-B15E751C206E}"/>
    <cellStyle name="20% - Accent6 2 3" xfId="724" xr:uid="{BEC04178-5091-47A9-A39F-0D25652A666F}"/>
    <cellStyle name="20% - Accent6 2 3 2" xfId="725" xr:uid="{B35F56C5-4B0B-42DA-93D8-808C93B7F4FE}"/>
    <cellStyle name="20% - Accent6 2 3 3" xfId="726" xr:uid="{809FB834-37D3-4861-8146-C7290B8AC100}"/>
    <cellStyle name="20% - Accent6 2 3 3 2" xfId="8873" xr:uid="{631FBDAF-DA35-4E9D-9EFB-7501AA698AC4}"/>
    <cellStyle name="20% - Accent6 2 3 4" xfId="727" xr:uid="{01DD7939-FB95-4F63-86CB-66C54253A4FC}"/>
    <cellStyle name="20% - Accent6 2 3 5" xfId="8872" xr:uid="{E33437E3-9984-4AE8-A4F8-96B9DD0D9C24}"/>
    <cellStyle name="20% - Accent6 2 4" xfId="728" xr:uid="{1989C41D-5DF0-432B-B688-DD8630B07990}"/>
    <cellStyle name="20% - Accent6 2 4 2" xfId="729" xr:uid="{EAB13770-4ECB-486C-B2B5-C9AAE290FF04}"/>
    <cellStyle name="20% - Accent6 2 4 3" xfId="8874" xr:uid="{F191F1CB-FD9D-423E-ABAE-DC30D8211DC5}"/>
    <cellStyle name="20% - Accent6 2 5" xfId="730" xr:uid="{73B6E6B8-97F6-4EFF-8D21-76F86046DD77}"/>
    <cellStyle name="20% - Accent6 3" xfId="731" xr:uid="{7E04D310-0C39-42CD-9B56-ECF8D03C9251}"/>
    <cellStyle name="20% - Accent6 3 10" xfId="732" xr:uid="{BE0CCC5B-39C3-4F41-8589-F4A126247829}"/>
    <cellStyle name="20% - Accent6 3 10 2" xfId="8876" xr:uid="{37CF64BC-1FDA-4884-AF3B-5CF9853A6236}"/>
    <cellStyle name="20% - Accent6 3 11" xfId="733" xr:uid="{BABE3F22-2BCC-4C78-BFC5-F88E147C9DCF}"/>
    <cellStyle name="20% - Accent6 3 11 2" xfId="8877" xr:uid="{43B27EB0-361B-47CA-8BF9-3824903998BE}"/>
    <cellStyle name="20% - Accent6 3 12" xfId="734" xr:uid="{6400E834-1BB5-4F17-8CC8-1EE92DFFDE4E}"/>
    <cellStyle name="20% - Accent6 3 12 2" xfId="8878" xr:uid="{CC147F18-08FB-4AFD-83EE-FAE96AC27824}"/>
    <cellStyle name="20% - Accent6 3 13" xfId="735" xr:uid="{D9CE4CFC-7B6D-4BA9-8930-78D3CFC7DD4F}"/>
    <cellStyle name="20% - Accent6 3 13 2" xfId="8879" xr:uid="{9652EFCD-8453-4D23-A4FE-E8F89746992F}"/>
    <cellStyle name="20% - Accent6 3 14" xfId="736" xr:uid="{7D34EA64-DEF5-4C46-845D-E6131A5FE262}"/>
    <cellStyle name="20% - Accent6 3 14 2" xfId="8880" xr:uid="{DC5A74F8-002B-4829-89F7-5C22B681B46B}"/>
    <cellStyle name="20% - Accent6 3 15" xfId="8875" xr:uid="{EDE0EF82-830A-4880-8D75-D0EC710E9C3D}"/>
    <cellStyle name="20% - Accent6 3 2" xfId="737" xr:uid="{0FFE35B6-8A9B-434A-BEE9-8457EC3E0434}"/>
    <cellStyle name="20% - Accent6 3 2 10" xfId="738" xr:uid="{F2E28280-CCF6-40AB-BB2B-F913FED471BD}"/>
    <cellStyle name="20% - Accent6 3 2 10 2" xfId="8882" xr:uid="{20F9CED2-3F1D-4836-89B9-35DD4B5AE4CB}"/>
    <cellStyle name="20% - Accent6 3 2 11" xfId="8881" xr:uid="{2F73755B-8414-4DB9-A98D-1C8D3FD064F1}"/>
    <cellStyle name="20% - Accent6 3 2 2" xfId="739" xr:uid="{FA06659F-E6E4-4F7F-B981-8BB78AAD17EB}"/>
    <cellStyle name="20% - Accent6 3 2 2 2" xfId="740" xr:uid="{64FFDBA9-F639-4FA1-9CFC-00FE210C352D}"/>
    <cellStyle name="20% - Accent6 3 2 2 2 2" xfId="741" xr:uid="{DC02B24B-E0A8-4BF4-951B-65411E01D7D6}"/>
    <cellStyle name="20% - Accent6 3 2 2 2 2 2" xfId="742" xr:uid="{47FF005C-91BF-4DEB-97E0-02E3BA8ED840}"/>
    <cellStyle name="20% - Accent6 3 2 2 2 2 2 2" xfId="743" xr:uid="{A63D0322-2819-4A57-819B-3BEFA78D02ED}"/>
    <cellStyle name="20% - Accent6 3 2 2 2 2 2 2 2" xfId="8887" xr:uid="{35B472CE-7617-4A15-B604-6FB6BE6E16D5}"/>
    <cellStyle name="20% - Accent6 3 2 2 2 2 2 3" xfId="8886" xr:uid="{B4DEB690-7147-436F-9803-031BCBFAFEC2}"/>
    <cellStyle name="20% - Accent6 3 2 2 2 2 3" xfId="744" xr:uid="{43B4FD89-BF52-4FB0-B04D-35F325F3B9FF}"/>
    <cellStyle name="20% - Accent6 3 2 2 2 2 3 2" xfId="8888" xr:uid="{50778254-7F52-44C5-9392-44AB9FF1204E}"/>
    <cellStyle name="20% - Accent6 3 2 2 2 2 4" xfId="8885" xr:uid="{3B5C5281-34AA-40B5-8EC1-EE746FFC5D03}"/>
    <cellStyle name="20% - Accent6 3 2 2 2 3" xfId="745" xr:uid="{0A644634-A073-4AA6-BBD0-6947BE22C1F2}"/>
    <cellStyle name="20% - Accent6 3 2 2 2 3 2" xfId="746" xr:uid="{3C4ED106-58D2-4CFC-8293-9B8A5860FB8F}"/>
    <cellStyle name="20% - Accent6 3 2 2 2 3 2 2" xfId="8890" xr:uid="{49D4AB2C-AC4F-478A-A71A-C0D0DF356712}"/>
    <cellStyle name="20% - Accent6 3 2 2 2 3 3" xfId="8889" xr:uid="{EFCE02FE-10A6-4033-9240-592DBC0259B0}"/>
    <cellStyle name="20% - Accent6 3 2 2 2 4" xfId="747" xr:uid="{A8109797-F29D-4A73-8D28-8AA45DB16B5C}"/>
    <cellStyle name="20% - Accent6 3 2 2 2 4 2" xfId="8891" xr:uid="{553C19FA-6CCE-494D-9705-4F667DAD6174}"/>
    <cellStyle name="20% - Accent6 3 2 2 2 5" xfId="8884" xr:uid="{2C955148-64A6-42F5-B2CD-DB398FD05730}"/>
    <cellStyle name="20% - Accent6 3 2 2 3" xfId="748" xr:uid="{11DE2AF0-AC53-4A10-8522-B00D86C75E85}"/>
    <cellStyle name="20% - Accent6 3 2 2 3 2" xfId="749" xr:uid="{6128F03D-C5A5-4B05-B81C-1348BB0400C2}"/>
    <cellStyle name="20% - Accent6 3 2 2 3 2 2" xfId="750" xr:uid="{26B05EF0-F3F7-4B4C-A344-693B4ACBA554}"/>
    <cellStyle name="20% - Accent6 3 2 2 3 2 2 2" xfId="751" xr:uid="{22D41FB0-BD08-4D6F-ADBC-688B9B89F8D5}"/>
    <cellStyle name="20% - Accent6 3 2 2 3 2 2 2 2" xfId="8895" xr:uid="{CA849097-E885-40D7-9B55-1834E82C31A9}"/>
    <cellStyle name="20% - Accent6 3 2 2 3 2 2 3" xfId="8894" xr:uid="{B1FCB79C-FF93-4D95-A6F5-EBD261990FAD}"/>
    <cellStyle name="20% - Accent6 3 2 2 3 2 3" xfId="752" xr:uid="{B7CCA1A6-EED4-4DEB-B7D8-F5A71747038E}"/>
    <cellStyle name="20% - Accent6 3 2 2 3 2 3 2" xfId="8896" xr:uid="{B4864C56-B8D9-40D7-8BD8-298667E4827E}"/>
    <cellStyle name="20% - Accent6 3 2 2 3 2 4" xfId="8893" xr:uid="{5A76CF63-BEBF-448B-AF42-6BBE0F4B8DD2}"/>
    <cellStyle name="20% - Accent6 3 2 2 3 3" xfId="753" xr:uid="{945535CC-F7FB-4512-B0B0-85BCFD1EB079}"/>
    <cellStyle name="20% - Accent6 3 2 2 3 3 2" xfId="754" xr:uid="{753F7EC2-4C63-4568-AB9A-D5BE7A506FDB}"/>
    <cellStyle name="20% - Accent6 3 2 2 3 3 2 2" xfId="8898" xr:uid="{AF34F507-4857-4CB8-8C92-B197CEBDC755}"/>
    <cellStyle name="20% - Accent6 3 2 2 3 3 3" xfId="8897" xr:uid="{E5217D0F-4522-4BED-BFD6-EB7D79D93152}"/>
    <cellStyle name="20% - Accent6 3 2 2 3 4" xfId="755" xr:uid="{3D030EFB-8321-4A5B-8214-06350DF818A4}"/>
    <cellStyle name="20% - Accent6 3 2 2 3 4 2" xfId="8899" xr:uid="{E2E0B756-83AC-4857-B2C2-FE314180A396}"/>
    <cellStyle name="20% - Accent6 3 2 2 3 5" xfId="8892" xr:uid="{189C7279-14D8-46D1-A469-5A113114EDCF}"/>
    <cellStyle name="20% - Accent6 3 2 2 4" xfId="756" xr:uid="{EA3811D0-0135-49D4-B6E2-582710CED159}"/>
    <cellStyle name="20% - Accent6 3 2 2 4 2" xfId="757" xr:uid="{21D3F821-2320-43DB-A2B6-920F4ABBDAA1}"/>
    <cellStyle name="20% - Accent6 3 2 2 4 2 2" xfId="758" xr:uid="{F9A03449-8797-4C4E-AB28-7FB2DE4AB4E4}"/>
    <cellStyle name="20% - Accent6 3 2 2 4 2 2 2" xfId="8902" xr:uid="{8DB44E48-1E5A-4184-9552-5ADEEF5EA57A}"/>
    <cellStyle name="20% - Accent6 3 2 2 4 2 3" xfId="8901" xr:uid="{9EB063A4-6256-467E-973C-485D98BA6A9F}"/>
    <cellStyle name="20% - Accent6 3 2 2 4 3" xfId="759" xr:uid="{E4160084-A96F-4066-84C8-6C2DBF8FF496}"/>
    <cellStyle name="20% - Accent6 3 2 2 4 3 2" xfId="8903" xr:uid="{C76B6372-3938-406E-B26B-EA303C79D7EB}"/>
    <cellStyle name="20% - Accent6 3 2 2 4 4" xfId="8900" xr:uid="{8B728A41-A8A8-4D67-A129-1E6C0B9C61CE}"/>
    <cellStyle name="20% - Accent6 3 2 2 5" xfId="760" xr:uid="{954F8069-2D77-44D9-B380-10AE0CB52373}"/>
    <cellStyle name="20% - Accent6 3 2 2 5 2" xfId="761" xr:uid="{D0C89E95-3C49-4342-864A-F36173D1B384}"/>
    <cellStyle name="20% - Accent6 3 2 2 5 2 2" xfId="8905" xr:uid="{6DB20EDA-DB25-42D9-B818-1A846035426C}"/>
    <cellStyle name="20% - Accent6 3 2 2 5 3" xfId="8904" xr:uid="{17372015-7338-452F-865B-686EDCF7B838}"/>
    <cellStyle name="20% - Accent6 3 2 2 6" xfId="762" xr:uid="{67287877-DA26-4C20-A515-D3D3027C3D54}"/>
    <cellStyle name="20% - Accent6 3 2 2 6 2" xfId="8906" xr:uid="{07C31DAE-0DA8-4714-B80C-EF4C9230689E}"/>
    <cellStyle name="20% - Accent6 3 2 2 7" xfId="763" xr:uid="{477A6991-7F52-47F0-81D2-766D1644FC8B}"/>
    <cellStyle name="20% - Accent6 3 2 2 7 2" xfId="8907" xr:uid="{82C571C0-BF02-46B2-9262-09FEE0999C22}"/>
    <cellStyle name="20% - Accent6 3 2 2 8" xfId="8883" xr:uid="{58FC17F4-8ABA-4923-8A7D-E62664B50147}"/>
    <cellStyle name="20% - Accent6 3 2 3" xfId="764" xr:uid="{7CCAB150-C13B-454D-8833-5E248B99E50E}"/>
    <cellStyle name="20% - Accent6 3 2 3 2" xfId="765" xr:uid="{E5FDE2A6-B1A1-4DAE-88B0-E8F599B761F7}"/>
    <cellStyle name="20% - Accent6 3 2 3 2 2" xfId="766" xr:uid="{5120D0C5-E26D-4574-BF75-C5AB7E357C5E}"/>
    <cellStyle name="20% - Accent6 3 2 3 2 2 2" xfId="767" xr:uid="{41CCA168-1AF3-41D7-B452-59630AC11FCE}"/>
    <cellStyle name="20% - Accent6 3 2 3 2 2 2 2" xfId="8911" xr:uid="{B8EE5A6B-257B-4A08-81A8-ED0758B8575F}"/>
    <cellStyle name="20% - Accent6 3 2 3 2 2 3" xfId="8910" xr:uid="{4CF43C24-DF13-4CB9-8FA6-A63B6A656D68}"/>
    <cellStyle name="20% - Accent6 3 2 3 2 3" xfId="768" xr:uid="{8049D8B1-1D2F-4036-8081-848D4E062182}"/>
    <cellStyle name="20% - Accent6 3 2 3 2 3 2" xfId="8912" xr:uid="{FFFD2E19-2CE7-414F-B70B-3FF9DF76278B}"/>
    <cellStyle name="20% - Accent6 3 2 3 2 4" xfId="8909" xr:uid="{0753742D-E79E-4748-BB17-E3A220C019F5}"/>
    <cellStyle name="20% - Accent6 3 2 3 3" xfId="769" xr:uid="{17BE9843-8A35-4252-9A1D-462AC70FFB63}"/>
    <cellStyle name="20% - Accent6 3 2 3 3 2" xfId="770" xr:uid="{290E4F81-D018-41A7-B37B-1389F3E3A025}"/>
    <cellStyle name="20% - Accent6 3 2 3 3 2 2" xfId="8914" xr:uid="{3A03B288-E984-4093-BA4A-808D9CAE0FE7}"/>
    <cellStyle name="20% - Accent6 3 2 3 3 3" xfId="8913" xr:uid="{095FFBEA-EFAF-4825-AA2D-2E5261B42A45}"/>
    <cellStyle name="20% - Accent6 3 2 3 4" xfId="771" xr:uid="{B075895D-71BB-4778-8B5D-8ECC41836F15}"/>
    <cellStyle name="20% - Accent6 3 2 3 4 2" xfId="8915" xr:uid="{E366931A-516A-45BD-94E4-0BD3E2EDD30E}"/>
    <cellStyle name="20% - Accent6 3 2 3 5" xfId="8908" xr:uid="{33D7E146-A17C-42FA-B04A-24B194D60735}"/>
    <cellStyle name="20% - Accent6 3 2 4" xfId="772" xr:uid="{CD6FA98D-4B8E-4329-8FBE-B38FC1543D3C}"/>
    <cellStyle name="20% - Accent6 3 2 4 2" xfId="773" xr:uid="{DF42664F-2AE5-4D16-AC33-EE91B9426D4F}"/>
    <cellStyle name="20% - Accent6 3 2 4 2 2" xfId="774" xr:uid="{94228EFF-7A18-49F2-B6CB-4AE7F42A516C}"/>
    <cellStyle name="20% - Accent6 3 2 4 2 2 2" xfId="775" xr:uid="{2167EE6F-7818-4296-98D2-E62C82476AF1}"/>
    <cellStyle name="20% - Accent6 3 2 4 2 2 2 2" xfId="8919" xr:uid="{36B9D929-45D9-47D9-A3FA-DF8117203EB3}"/>
    <cellStyle name="20% - Accent6 3 2 4 2 2 3" xfId="8918" xr:uid="{D835A342-9996-4957-A9FC-E46592CB5BA7}"/>
    <cellStyle name="20% - Accent6 3 2 4 2 3" xfId="776" xr:uid="{E5991883-22B2-48BE-A07E-3FF2C0CBA20A}"/>
    <cellStyle name="20% - Accent6 3 2 4 2 3 2" xfId="8920" xr:uid="{11B0995B-8EBE-4214-879B-597FA77DFBB4}"/>
    <cellStyle name="20% - Accent6 3 2 4 2 4" xfId="8917" xr:uid="{2DD8CEAD-86B8-45D9-B97F-D328FE08B774}"/>
    <cellStyle name="20% - Accent6 3 2 4 3" xfId="777" xr:uid="{516EE81F-2F6A-4749-9E11-81C888A11599}"/>
    <cellStyle name="20% - Accent6 3 2 4 3 2" xfId="778" xr:uid="{9DBEBFDB-E59B-40FB-B5B8-2F03D769E9F4}"/>
    <cellStyle name="20% - Accent6 3 2 4 3 2 2" xfId="8922" xr:uid="{3669AB82-AB34-4E79-BEF0-266B7B94DC1B}"/>
    <cellStyle name="20% - Accent6 3 2 4 3 3" xfId="8921" xr:uid="{7F9EF669-4930-4302-99DE-03C2902F4AC1}"/>
    <cellStyle name="20% - Accent6 3 2 4 4" xfId="779" xr:uid="{692BBF93-AF55-4FD8-8CFD-847835829F7B}"/>
    <cellStyle name="20% - Accent6 3 2 4 4 2" xfId="8923" xr:uid="{501A514C-3F02-4513-80D0-C3A4404000F5}"/>
    <cellStyle name="20% - Accent6 3 2 4 5" xfId="8916" xr:uid="{AED21AD9-18AF-4464-8A7D-E3682D9A32A7}"/>
    <cellStyle name="20% - Accent6 3 2 5" xfId="780" xr:uid="{1A0F3E7C-39B3-4373-B267-C416536C8A5C}"/>
    <cellStyle name="20% - Accent6 3 2 5 2" xfId="781" xr:uid="{76540D81-BB4E-4383-963F-ACD79BE8C67E}"/>
    <cellStyle name="20% - Accent6 3 2 5 2 2" xfId="782" xr:uid="{E02647EA-63FB-4751-AA7B-1379A8605A61}"/>
    <cellStyle name="20% - Accent6 3 2 5 2 2 2" xfId="8926" xr:uid="{F0AE795C-8D3E-466F-BBE7-5F445CB4F4CE}"/>
    <cellStyle name="20% - Accent6 3 2 5 2 3" xfId="8925" xr:uid="{E4A30BE0-662B-41E6-BC52-D1B501368991}"/>
    <cellStyle name="20% - Accent6 3 2 5 3" xfId="783" xr:uid="{8E4BEDD3-6124-4E64-9C7A-0A67257C3D01}"/>
    <cellStyle name="20% - Accent6 3 2 5 3 2" xfId="8927" xr:uid="{DEB684F5-D689-4413-A7C4-02DBF3E614EE}"/>
    <cellStyle name="20% - Accent6 3 2 5 4" xfId="8924" xr:uid="{40DCB4FE-0469-41AA-A3CC-4DA3CA868E48}"/>
    <cellStyle name="20% - Accent6 3 2 6" xfId="784" xr:uid="{7F8C7FC2-19BB-462C-B7CA-A875FB78CC3E}"/>
    <cellStyle name="20% - Accent6 3 2 6 2" xfId="785" xr:uid="{057D951A-DFFC-4998-BB0D-723943DEAB37}"/>
    <cellStyle name="20% - Accent6 3 2 6 2 2" xfId="8929" xr:uid="{4ED364B3-EB65-4369-8F80-8D6608389B55}"/>
    <cellStyle name="20% - Accent6 3 2 6 3" xfId="8928" xr:uid="{D1BB55FD-E0C9-48D4-AA59-4D9B9D49B1E5}"/>
    <cellStyle name="20% - Accent6 3 2 7" xfId="786" xr:uid="{085E1E7B-AEBF-4B15-ACC2-7FE000C520F0}"/>
    <cellStyle name="20% - Accent6 3 2 7 2" xfId="8930" xr:uid="{38DBC62F-8D78-4E22-AA2D-E970B0535C69}"/>
    <cellStyle name="20% - Accent6 3 2 8" xfId="787" xr:uid="{70EAB593-4C44-4567-BE15-6A56EF9E9888}"/>
    <cellStyle name="20% - Accent6 3 2 8 2" xfId="8931" xr:uid="{38DE4350-F632-40B7-A7BD-D8259EC7F6AD}"/>
    <cellStyle name="20% - Accent6 3 2 9" xfId="788" xr:uid="{C686E1DE-AEC5-4BDC-B801-865565DC1026}"/>
    <cellStyle name="20% - Accent6 3 2 9 2" xfId="8932" xr:uid="{885A5951-38E2-4C5D-91DC-A41746A0BB6E}"/>
    <cellStyle name="20% - Accent6 3 3" xfId="789" xr:uid="{54298754-72B4-4A02-B030-0DB6FD38B5EB}"/>
    <cellStyle name="20% - Accent6 3 3 10" xfId="8933" xr:uid="{B0CA8739-E62B-4414-817D-B004CEB67BCF}"/>
    <cellStyle name="20% - Accent6 3 3 2" xfId="790" xr:uid="{D9830D82-9EA5-4F07-A59F-7479888EB75C}"/>
    <cellStyle name="20% - Accent6 3 3 2 2" xfId="791" xr:uid="{4D850654-C29F-432E-B4E6-A1A7C8E2CFCC}"/>
    <cellStyle name="20% - Accent6 3 3 2 2 2" xfId="792" xr:uid="{4813A1E9-E761-45B0-AA49-F03060BF98A0}"/>
    <cellStyle name="20% - Accent6 3 3 2 2 2 2" xfId="793" xr:uid="{A01341C0-3395-40E7-BEE4-93A1990D103D}"/>
    <cellStyle name="20% - Accent6 3 3 2 2 2 2 2" xfId="8937" xr:uid="{79713468-AD3B-40C5-AA64-F90459B46142}"/>
    <cellStyle name="20% - Accent6 3 3 2 2 2 3" xfId="8936" xr:uid="{338354EE-496E-4DAE-8DFB-9EA7A2235CE8}"/>
    <cellStyle name="20% - Accent6 3 3 2 2 3" xfId="794" xr:uid="{DB7D95F3-B7DB-4E3B-B479-65B11F6674EF}"/>
    <cellStyle name="20% - Accent6 3 3 2 2 3 2" xfId="8938" xr:uid="{DE1D626E-0EB3-4C54-AE99-BFFBC8CFC716}"/>
    <cellStyle name="20% - Accent6 3 3 2 2 4" xfId="8935" xr:uid="{4964551C-5D55-4450-9FF9-3876D4AB6AAC}"/>
    <cellStyle name="20% - Accent6 3 3 2 3" xfId="795" xr:uid="{A427EFB8-0B25-4DF7-8106-651A6AE799B4}"/>
    <cellStyle name="20% - Accent6 3 3 2 3 2" xfId="796" xr:uid="{6132973F-FAB9-45C6-AEAF-557BC578497F}"/>
    <cellStyle name="20% - Accent6 3 3 2 3 2 2" xfId="8940" xr:uid="{7CFBDFE2-1843-40BA-98C6-9127A429C36F}"/>
    <cellStyle name="20% - Accent6 3 3 2 3 3" xfId="8939" xr:uid="{2B4BE46B-383B-40BA-AA7B-D1919BB444B3}"/>
    <cellStyle name="20% - Accent6 3 3 2 4" xfId="797" xr:uid="{1EB0B92F-D470-4FDA-BB01-3230DE116332}"/>
    <cellStyle name="20% - Accent6 3 3 2 4 2" xfId="8941" xr:uid="{DD1944C1-C55F-4056-A746-6AD87E75B963}"/>
    <cellStyle name="20% - Accent6 3 3 2 5" xfId="798" xr:uid="{A2401A96-835D-4D58-897D-0DC7E4F22DF7}"/>
    <cellStyle name="20% - Accent6 3 3 2 5 2" xfId="8942" xr:uid="{B0EAD665-A160-43F5-AE8D-D09DA309BEE8}"/>
    <cellStyle name="20% - Accent6 3 3 2 6" xfId="8934" xr:uid="{C90DB37C-70D6-4CFA-938C-C6377B06B421}"/>
    <cellStyle name="20% - Accent6 3 3 3" xfId="799" xr:uid="{78E2A267-2E26-4962-A92F-84281F7BB41F}"/>
    <cellStyle name="20% - Accent6 3 3 3 2" xfId="800" xr:uid="{BFEB8537-C4B1-4B1F-9765-72ABF8179716}"/>
    <cellStyle name="20% - Accent6 3 3 3 2 2" xfId="801" xr:uid="{9CD31D88-DFA8-42D8-A01C-719B9690FFD7}"/>
    <cellStyle name="20% - Accent6 3 3 3 2 2 2" xfId="802" xr:uid="{BD99237E-15F3-46A0-B085-B656CABFAA7F}"/>
    <cellStyle name="20% - Accent6 3 3 3 2 2 2 2" xfId="8946" xr:uid="{C2FB7E3A-08E5-4D5F-ACCE-7917D9BB400F}"/>
    <cellStyle name="20% - Accent6 3 3 3 2 2 3" xfId="8945" xr:uid="{1EFEC9CD-F34C-44AC-BFA3-B6704D821243}"/>
    <cellStyle name="20% - Accent6 3 3 3 2 3" xfId="803" xr:uid="{7705AC66-A7C5-4DED-8969-EBC6D9DA4C81}"/>
    <cellStyle name="20% - Accent6 3 3 3 2 3 2" xfId="8947" xr:uid="{8176D634-5486-47D3-A7F2-14945219917B}"/>
    <cellStyle name="20% - Accent6 3 3 3 2 4" xfId="8944" xr:uid="{F92486CF-A779-45E3-B0D2-10280398E6C5}"/>
    <cellStyle name="20% - Accent6 3 3 3 3" xfId="804" xr:uid="{A4782D09-6BF1-4614-ADE4-FC1EB6421AEC}"/>
    <cellStyle name="20% - Accent6 3 3 3 3 2" xfId="805" xr:uid="{1532D79E-E6D7-44B2-A0A8-36DB72ADCF5F}"/>
    <cellStyle name="20% - Accent6 3 3 3 3 2 2" xfId="8949" xr:uid="{8AA9EF85-568E-48C8-BC6E-9BFAE7095E80}"/>
    <cellStyle name="20% - Accent6 3 3 3 3 3" xfId="8948" xr:uid="{84FB9F2D-21DF-4B8D-812E-7C0EEA8DC589}"/>
    <cellStyle name="20% - Accent6 3 3 3 4" xfId="806" xr:uid="{8BFFD621-C226-46DC-BE36-8FB82550D196}"/>
    <cellStyle name="20% - Accent6 3 3 3 4 2" xfId="8950" xr:uid="{2862709B-7120-4533-A0A7-4C87AA48106C}"/>
    <cellStyle name="20% - Accent6 3 3 3 5" xfId="8943" xr:uid="{7B5A0F4E-DCB0-49ED-814A-5107C82824ED}"/>
    <cellStyle name="20% - Accent6 3 3 4" xfId="807" xr:uid="{DFB1CA84-D179-4711-8EA1-E980880A632E}"/>
    <cellStyle name="20% - Accent6 3 3 4 2" xfId="808" xr:uid="{33E56D9B-A29A-4F4E-AE33-4CE2D568E5F6}"/>
    <cellStyle name="20% - Accent6 3 3 4 2 2" xfId="809" xr:uid="{A3DFFB6F-ABD4-42CA-96C5-2EFEB321EC4F}"/>
    <cellStyle name="20% - Accent6 3 3 4 2 2 2" xfId="8953" xr:uid="{01CE0DF1-4FBA-4EC7-8C6C-217BFCFCBC77}"/>
    <cellStyle name="20% - Accent6 3 3 4 2 3" xfId="8952" xr:uid="{4D1AA852-294E-44B0-9A5C-F7D022D973C3}"/>
    <cellStyle name="20% - Accent6 3 3 4 3" xfId="810" xr:uid="{C6C913F4-30CD-4775-BACC-8FAB0A0345D9}"/>
    <cellStyle name="20% - Accent6 3 3 4 3 2" xfId="8954" xr:uid="{9C909BBA-6216-4E54-84E1-62F36551DD50}"/>
    <cellStyle name="20% - Accent6 3 3 4 4" xfId="8951" xr:uid="{26959EAE-ABFE-46C6-A02C-F516926BFD6D}"/>
    <cellStyle name="20% - Accent6 3 3 5" xfId="811" xr:uid="{CBCDE3EA-1EC2-49EE-9CC1-8EE32F8F4A57}"/>
    <cellStyle name="20% - Accent6 3 3 5 2" xfId="812" xr:uid="{CA5E6C89-41FB-4E67-A4B0-0524243BE885}"/>
    <cellStyle name="20% - Accent6 3 3 5 2 2" xfId="8956" xr:uid="{18831F54-CA15-411F-8ADA-B008151C887A}"/>
    <cellStyle name="20% - Accent6 3 3 5 3" xfId="8955" xr:uid="{7579AECD-B7A4-4FBA-8D62-A845794D5EE2}"/>
    <cellStyle name="20% - Accent6 3 3 6" xfId="813" xr:uid="{04B7C85F-6765-4AB2-A9DA-AE966F7ABEDB}"/>
    <cellStyle name="20% - Accent6 3 3 6 2" xfId="8957" xr:uid="{C8C46642-B795-4561-B2E9-3F6940CF35E6}"/>
    <cellStyle name="20% - Accent6 3 3 7" xfId="814" xr:uid="{F4B90D4C-8E82-4B09-B831-0E4EB00B88A3}"/>
    <cellStyle name="20% - Accent6 3 3 7 2" xfId="8958" xr:uid="{10B7F6B2-F3C4-47C8-A6D1-550D8643ACCA}"/>
    <cellStyle name="20% - Accent6 3 3 8" xfId="815" xr:uid="{4C837E4E-A931-48DE-B82D-068EE18835B1}"/>
    <cellStyle name="20% - Accent6 3 3 8 2" xfId="8959" xr:uid="{3398CE75-2A9F-4561-8831-0456E0BB85AB}"/>
    <cellStyle name="20% - Accent6 3 3 9" xfId="816" xr:uid="{F61CD544-D8C3-4D25-9C30-CEA93897FB08}"/>
    <cellStyle name="20% - Accent6 3 3 9 2" xfId="8960" xr:uid="{92BB6A08-8842-4BC1-8B1D-AC2EAE4B64A1}"/>
    <cellStyle name="20% - Accent6 3 4" xfId="817" xr:uid="{F296F905-B93E-4794-BA62-D4650E7043C4}"/>
    <cellStyle name="20% - Accent6 3 4 2" xfId="818" xr:uid="{C5928C99-A297-4217-8B4E-555984E2BE7B}"/>
    <cellStyle name="20% - Accent6 3 4 2 2" xfId="819" xr:uid="{D36DC358-C326-402D-9623-082315E2A1DD}"/>
    <cellStyle name="20% - Accent6 3 4 2 2 2" xfId="820" xr:uid="{D4BBF715-E348-41BC-BF45-B153EF749879}"/>
    <cellStyle name="20% - Accent6 3 4 2 2 2 2" xfId="8964" xr:uid="{0B61FA74-3EE8-44E2-B262-2BC6F85B2031}"/>
    <cellStyle name="20% - Accent6 3 4 2 2 3" xfId="8963" xr:uid="{7AD7B14E-871B-4ECA-A6E0-B4A49D7AE49C}"/>
    <cellStyle name="20% - Accent6 3 4 2 3" xfId="821" xr:uid="{8C4D66FF-AA63-46E6-BFB6-1CCFAB0131B9}"/>
    <cellStyle name="20% - Accent6 3 4 2 3 2" xfId="8965" xr:uid="{513FD115-CFE7-4ECC-9E34-579E9A159562}"/>
    <cellStyle name="20% - Accent6 3 4 2 4" xfId="822" xr:uid="{DDF15816-FA09-4D16-8C06-EE286CC53BE7}"/>
    <cellStyle name="20% - Accent6 3 4 2 4 2" xfId="8966" xr:uid="{C2AB2717-A713-4BC5-A6FC-55CABD896EB9}"/>
    <cellStyle name="20% - Accent6 3 4 2 5" xfId="8962" xr:uid="{08DBE4D5-BB5D-4DA0-8F8E-72DE0BC075C9}"/>
    <cellStyle name="20% - Accent6 3 4 3" xfId="823" xr:uid="{12679CF5-F257-48AD-99B6-EFC5A922E426}"/>
    <cellStyle name="20% - Accent6 3 4 3 2" xfId="824" xr:uid="{6B3F650A-4EB9-4D99-9D41-A0D8575127AF}"/>
    <cellStyle name="20% - Accent6 3 4 3 2 2" xfId="8968" xr:uid="{F7AF1BA5-68BF-4442-A87B-97DFF69E9742}"/>
    <cellStyle name="20% - Accent6 3 4 3 3" xfId="8967" xr:uid="{7D0360E9-F3C7-4E84-A3B6-EF465F09CDE0}"/>
    <cellStyle name="20% - Accent6 3 4 4" xfId="825" xr:uid="{0117EB6A-F69C-40FC-B46D-9EF5F3479F30}"/>
    <cellStyle name="20% - Accent6 3 4 4 2" xfId="8969" xr:uid="{D0B6E71D-96F5-422C-AB84-542595A755EE}"/>
    <cellStyle name="20% - Accent6 3 4 5" xfId="826" xr:uid="{2C41506C-D223-4611-B7BF-46A21C642B94}"/>
    <cellStyle name="20% - Accent6 3 4 5 2" xfId="8970" xr:uid="{2ECA3BD5-3A0A-443D-A405-4A2C030A9193}"/>
    <cellStyle name="20% - Accent6 3 4 6" xfId="827" xr:uid="{4CBE1ACF-D324-4570-A3F8-D71999E1B4CD}"/>
    <cellStyle name="20% - Accent6 3 4 6 2" xfId="8971" xr:uid="{383162C9-DE50-447A-B906-6C5A4E9D5F36}"/>
    <cellStyle name="20% - Accent6 3 4 7" xfId="8961" xr:uid="{8F572931-9AD6-4CC6-900C-48EE9C93D9CE}"/>
    <cellStyle name="20% - Accent6 3 5" xfId="828" xr:uid="{BECF208E-8D17-40EA-A8A2-1AA1DE110A9C}"/>
    <cellStyle name="20% - Accent6 3 5 2" xfId="829" xr:uid="{42A5A77D-E98E-46ED-BB37-9ABC8BA97469}"/>
    <cellStyle name="20% - Accent6 3 5 2 2" xfId="830" xr:uid="{FC2734B2-092F-4E61-8621-39559312993D}"/>
    <cellStyle name="20% - Accent6 3 5 2 2 2" xfId="831" xr:uid="{19C51B10-F732-4238-87C3-E8B5C10F8A4F}"/>
    <cellStyle name="20% - Accent6 3 5 2 2 2 2" xfId="8975" xr:uid="{ED7E0CE7-151B-4621-BF30-4F570A2DD7EE}"/>
    <cellStyle name="20% - Accent6 3 5 2 2 3" xfId="8974" xr:uid="{DCA902E7-AE45-4DDC-A824-BA64B9395B35}"/>
    <cellStyle name="20% - Accent6 3 5 2 3" xfId="832" xr:uid="{8723D237-7166-48B0-82CB-6D50B1B24335}"/>
    <cellStyle name="20% - Accent6 3 5 2 3 2" xfId="8976" xr:uid="{CDA232BB-69A6-48B6-86CA-FC3DD841DF06}"/>
    <cellStyle name="20% - Accent6 3 5 2 4" xfId="8973" xr:uid="{8F3F435A-FC72-442E-B472-E14DD1A62295}"/>
    <cellStyle name="20% - Accent6 3 5 3" xfId="833" xr:uid="{7B03452F-BD9C-4D8A-87A6-14058E370AFE}"/>
    <cellStyle name="20% - Accent6 3 5 3 2" xfId="834" xr:uid="{328F44C5-8291-49A0-9208-101653F8A099}"/>
    <cellStyle name="20% - Accent6 3 5 3 2 2" xfId="8978" xr:uid="{CB45E460-4B21-4393-A024-85CA07E1A267}"/>
    <cellStyle name="20% - Accent6 3 5 3 3" xfId="8977" xr:uid="{99DA5A47-D568-406F-BCC0-B6BD3B208AB8}"/>
    <cellStyle name="20% - Accent6 3 5 4" xfId="835" xr:uid="{BF74454A-C0C7-4CD0-99C3-AD38D37FD7EA}"/>
    <cellStyle name="20% - Accent6 3 5 4 2" xfId="8979" xr:uid="{99DED858-35D1-4D90-95D0-DB544D48D4C5}"/>
    <cellStyle name="20% - Accent6 3 5 5" xfId="836" xr:uid="{95A14882-1208-4D3E-912B-8CE4DCC3F201}"/>
    <cellStyle name="20% - Accent6 3 5 5 2" xfId="8980" xr:uid="{98C60D12-968E-4EB1-847C-0281C96A08E9}"/>
    <cellStyle name="20% - Accent6 3 5 6" xfId="8972" xr:uid="{5091A045-13F4-4447-A4FF-DD855D68B268}"/>
    <cellStyle name="20% - Accent6 3 6" xfId="837" xr:uid="{17F53CF8-16EF-476F-85CF-EF5D4951AE5F}"/>
    <cellStyle name="20% - Accent6 3 7" xfId="838" xr:uid="{AADAC34B-7B08-44E0-A856-C376DA491943}"/>
    <cellStyle name="20% - Accent6 3 7 2" xfId="839" xr:uid="{912230E7-E7D4-4AF9-8BC7-E4134CBEA186}"/>
    <cellStyle name="20% - Accent6 3 7 2 2" xfId="840" xr:uid="{6B82748F-7884-4096-A705-A8097E708800}"/>
    <cellStyle name="20% - Accent6 3 7 2 2 2" xfId="8983" xr:uid="{FD99081B-4BA1-484A-B81A-F7324B110DBF}"/>
    <cellStyle name="20% - Accent6 3 7 2 3" xfId="8982" xr:uid="{711C4177-7C1E-4602-9A8D-673AE4C864DF}"/>
    <cellStyle name="20% - Accent6 3 7 3" xfId="841" xr:uid="{891A2215-091F-4C92-98CD-E41F1E8F1AA2}"/>
    <cellStyle name="20% - Accent6 3 7 3 2" xfId="8984" xr:uid="{7EEA2F02-4A8C-4366-8130-1BDDBDD08117}"/>
    <cellStyle name="20% - Accent6 3 7 4" xfId="8981" xr:uid="{E18605CE-3655-4117-968B-EF2C486E9207}"/>
    <cellStyle name="20% - Accent6 3 8" xfId="842" xr:uid="{D74ED379-AC98-4651-99AB-77F02E010F83}"/>
    <cellStyle name="20% - Accent6 3 8 2" xfId="843" xr:uid="{B1BFB2A4-2B7B-4612-BFD5-E2F3A0CD80CA}"/>
    <cellStyle name="20% - Accent6 3 8 2 2" xfId="8986" xr:uid="{F7534897-89EB-4EF0-A2CC-A31BB922C454}"/>
    <cellStyle name="20% - Accent6 3 8 3" xfId="8985" xr:uid="{622B463A-9256-41FD-BCCE-FAEFA6AD9947}"/>
    <cellStyle name="20% - Accent6 3 9" xfId="844" xr:uid="{D67A4822-BD85-490A-B982-869C6E438934}"/>
    <cellStyle name="20% - Accent6 4" xfId="845" xr:uid="{A6BDB50A-D191-4643-A0C2-43D8C897C361}"/>
    <cellStyle name="20% - Accent6 4 2" xfId="846" xr:uid="{81BFD5C5-6901-400E-9DF6-1ABA4DC98285}"/>
    <cellStyle name="20% - Accent6 4 2 2" xfId="8988" xr:uid="{7E470407-C969-473B-AAAB-423017F5F15F}"/>
    <cellStyle name="20% - Accent6 4 3" xfId="847" xr:uid="{7F3CC341-383A-4877-BB40-59F0C1D70358}"/>
    <cellStyle name="20% - Accent6 4 4" xfId="8987" xr:uid="{60CBB2B6-4D87-408B-8142-DFA597E00553}"/>
    <cellStyle name="20% - Accent6 5" xfId="848" xr:uid="{925A4DCF-0CE8-4F69-AA54-6DA9E5DF127C}"/>
    <cellStyle name="20% - Accent6 5 2" xfId="849" xr:uid="{3589E675-9821-422F-9A9B-75998572A576}"/>
    <cellStyle name="20% - Accent6 5 2 2" xfId="8990" xr:uid="{2EA94928-76D1-466F-8381-C72D2D280898}"/>
    <cellStyle name="20% - Accent6 5 3" xfId="8989" xr:uid="{0771505E-28AE-4951-B05E-F0A06E746F07}"/>
    <cellStyle name="20% - Accent6 6" xfId="850" xr:uid="{DBFC6B20-BBFA-414B-AE0A-DF1C0236F6CB}"/>
    <cellStyle name="20% - Accent6 7" xfId="851" xr:uid="{C4A0DD0C-3C03-42A3-9A6A-5E4E8A0B03D0}"/>
    <cellStyle name="20% - Accent6 8" xfId="852" xr:uid="{4831136E-EAA2-4C5E-A97A-6B029AA9C3D9}"/>
    <cellStyle name="20% - Accent6 9" xfId="853" xr:uid="{F76CE985-6969-4DCC-8A47-7BBEA35A8FA2}"/>
    <cellStyle name="20% - Accent6 9 2" xfId="8991" xr:uid="{78CEAFE6-C7A8-4D9F-95C4-38B8ADD8728A}"/>
    <cellStyle name="3" xfId="854" xr:uid="{AA0480AF-F134-402C-B8F7-46CF0F97A49A}"/>
    <cellStyle name="4" xfId="855" xr:uid="{6FC61946-3078-41E3-91FA-EB7634F613CD}"/>
    <cellStyle name="40% - Accent1 10" xfId="856" xr:uid="{95D2A42B-0B66-4449-B9AF-A512CDC2297B}"/>
    <cellStyle name="40% - Accent1 2" xfId="857" xr:uid="{42631757-3949-4C39-9965-8C64C97ECE73}"/>
    <cellStyle name="40% - Accent1 2 2" xfId="858" xr:uid="{AE485392-A7CE-4173-815C-5B3219903077}"/>
    <cellStyle name="40% - Accent1 2 2 2" xfId="859" xr:uid="{7084BF2C-F08A-44ED-A1F6-957185FFE08D}"/>
    <cellStyle name="40% - Accent1 2 2 2 2" xfId="860" xr:uid="{4F16E2CA-D7F5-437D-AF56-2DC050FC06B5}"/>
    <cellStyle name="40% - Accent1 2 2 2 2 2" xfId="8992" xr:uid="{8F649A0D-28B0-4964-A8F2-99DCCAB2B362}"/>
    <cellStyle name="40% - Accent1 2 2 3" xfId="861" xr:uid="{F6F01902-4E74-4610-A036-A4F8B3149C36}"/>
    <cellStyle name="40% - Accent1 2 2 3 2" xfId="8993" xr:uid="{2CC13F6D-C9A3-4C68-99EE-5DCB8B09A120}"/>
    <cellStyle name="40% - Accent1 2 2 4" xfId="862" xr:uid="{50711A46-7985-4327-B8A2-B0D22A09DA1B}"/>
    <cellStyle name="40% - Accent1 2 3" xfId="863" xr:uid="{559DD256-175A-4589-B55A-5CF26D664F2B}"/>
    <cellStyle name="40% - Accent1 2 3 2" xfId="864" xr:uid="{A42DE999-B847-4600-B03B-07A60A878F2E}"/>
    <cellStyle name="40% - Accent1 2 3 3" xfId="865" xr:uid="{BA361F90-4314-401F-9991-95B1FEB4C9F9}"/>
    <cellStyle name="40% - Accent1 2 3 3 2" xfId="8995" xr:uid="{C002B7B5-73A1-48E0-BEF9-19FF7BC23C31}"/>
    <cellStyle name="40% - Accent1 2 3 4" xfId="866" xr:uid="{2E77A9C2-ABD9-4A3B-84AF-188D9B750059}"/>
    <cellStyle name="40% - Accent1 2 3 5" xfId="8994" xr:uid="{E3DD9B3A-E1A5-4EA4-8B54-AEA8ED37AB0A}"/>
    <cellStyle name="40% - Accent1 2 4" xfId="867" xr:uid="{3F359356-05CE-4DEE-ADC4-FD0E42E127A2}"/>
    <cellStyle name="40% - Accent1 2 4 2" xfId="868" xr:uid="{6820A743-7C80-4A74-AA36-1E2BA43BCCB5}"/>
    <cellStyle name="40% - Accent1 2 4 3" xfId="8996" xr:uid="{F058C9D7-11C7-4350-919E-355004078A6D}"/>
    <cellStyle name="40% - Accent1 2 5" xfId="869" xr:uid="{B0C1042E-5E7E-4052-91A4-BF8231DC15E3}"/>
    <cellStyle name="40% - Accent1 2 6" xfId="870" xr:uid="{2CCF24B8-E757-4154-AD7F-19250033AE64}"/>
    <cellStyle name="40% - Accent1 3" xfId="871" xr:uid="{EDCF9416-0F1C-4169-AEBD-11B331140E6C}"/>
    <cellStyle name="40% - Accent1 3 10" xfId="872" xr:uid="{93CE24CC-93CA-4ADA-A6C7-CCEFAFAC472F}"/>
    <cellStyle name="40% - Accent1 3 10 2" xfId="8998" xr:uid="{D1BB05AF-F60F-41AE-8C63-7171C6D35469}"/>
    <cellStyle name="40% - Accent1 3 11" xfId="873" xr:uid="{1AE9C62C-EFEF-46EA-A17E-83E334F836C1}"/>
    <cellStyle name="40% - Accent1 3 11 2" xfId="8999" xr:uid="{B13ADAE5-4D0E-42A7-A1EA-76B1E18FC2E9}"/>
    <cellStyle name="40% - Accent1 3 12" xfId="874" xr:uid="{A97BB984-BF2D-4AAE-AE49-8096691AC360}"/>
    <cellStyle name="40% - Accent1 3 12 2" xfId="9000" xr:uid="{A12C5404-8080-43EE-9EF9-EF45D4E0ED1E}"/>
    <cellStyle name="40% - Accent1 3 13" xfId="875" xr:uid="{51CD10DD-BAF9-47DA-896E-A38EB63B4FFE}"/>
    <cellStyle name="40% - Accent1 3 13 2" xfId="9001" xr:uid="{184E52DB-C870-4ED1-9047-4BA981526027}"/>
    <cellStyle name="40% - Accent1 3 14" xfId="876" xr:uid="{6AD0E764-7E5C-4B74-B0CC-065C67250187}"/>
    <cellStyle name="40% - Accent1 3 14 2" xfId="9002" xr:uid="{2A266F0A-8502-4527-9B90-99257E9B082C}"/>
    <cellStyle name="40% - Accent1 3 15" xfId="8997" xr:uid="{444D839A-E4DD-49E5-9405-AD9F53548E23}"/>
    <cellStyle name="40% - Accent1 3 2" xfId="877" xr:uid="{FC9F8421-C12D-493E-B2CD-48439A1B9297}"/>
    <cellStyle name="40% - Accent1 3 2 10" xfId="878" xr:uid="{92EC06CF-557D-4F82-AF4E-2DC81D3DB8B1}"/>
    <cellStyle name="40% - Accent1 3 2 10 2" xfId="9004" xr:uid="{D8E0C1B3-D672-4B86-88FD-23EDF6E38DDE}"/>
    <cellStyle name="40% - Accent1 3 2 11" xfId="9003" xr:uid="{52777672-D775-4CA1-83C3-324DD7EC8D55}"/>
    <cellStyle name="40% - Accent1 3 2 2" xfId="879" xr:uid="{51201A16-8AD8-4E9E-A7BE-056BF64C64F0}"/>
    <cellStyle name="40% - Accent1 3 2 2 2" xfId="880" xr:uid="{9F574413-93B1-464E-9D5C-77084E95A7D8}"/>
    <cellStyle name="40% - Accent1 3 2 2 2 2" xfId="881" xr:uid="{26323392-1B60-41CC-8820-5775FE6B88F4}"/>
    <cellStyle name="40% - Accent1 3 2 2 2 2 2" xfId="882" xr:uid="{B32071AC-BCFC-4561-ADD4-9CBC9218EAF4}"/>
    <cellStyle name="40% - Accent1 3 2 2 2 2 2 2" xfId="883" xr:uid="{9010C6F2-A4D7-441D-B42C-315CD0DC8279}"/>
    <cellStyle name="40% - Accent1 3 2 2 2 2 2 2 2" xfId="9009" xr:uid="{E6DCA40F-15C4-4A0B-B436-93372BBB35A6}"/>
    <cellStyle name="40% - Accent1 3 2 2 2 2 2 3" xfId="9008" xr:uid="{EF4DB69C-A9A7-406B-BD7F-5A0955EE207F}"/>
    <cellStyle name="40% - Accent1 3 2 2 2 2 3" xfId="884" xr:uid="{4BCA8454-6DC9-4258-BE27-D1B822A975DB}"/>
    <cellStyle name="40% - Accent1 3 2 2 2 2 3 2" xfId="9010" xr:uid="{E99E09D2-0C52-48F2-BFFD-F770CF8B1076}"/>
    <cellStyle name="40% - Accent1 3 2 2 2 2 4" xfId="9007" xr:uid="{9D818009-BD09-4DE7-BD8F-6DCFEBFC68F7}"/>
    <cellStyle name="40% - Accent1 3 2 2 2 3" xfId="885" xr:uid="{3B5B67F5-130C-420C-B0A8-30322B566706}"/>
    <cellStyle name="40% - Accent1 3 2 2 2 3 2" xfId="886" xr:uid="{2C201E4A-06FD-478B-9545-7240542F778A}"/>
    <cellStyle name="40% - Accent1 3 2 2 2 3 2 2" xfId="9012" xr:uid="{25A75E94-15EB-468C-B678-286F4C080D55}"/>
    <cellStyle name="40% - Accent1 3 2 2 2 3 3" xfId="9011" xr:uid="{43517D6F-5EBE-4F64-9C1C-FD213EC6E867}"/>
    <cellStyle name="40% - Accent1 3 2 2 2 4" xfId="887" xr:uid="{EF39DC85-7341-4FF4-86D8-9B1B77E4C7A6}"/>
    <cellStyle name="40% - Accent1 3 2 2 2 4 2" xfId="9013" xr:uid="{CC9C0C59-9946-4AF3-9F3F-ABE89051DAA1}"/>
    <cellStyle name="40% - Accent1 3 2 2 2 5" xfId="9006" xr:uid="{78E3EF93-848C-4AA2-A79D-4E63F53C7532}"/>
    <cellStyle name="40% - Accent1 3 2 2 3" xfId="888" xr:uid="{25B9636D-2F78-493F-B1A8-E001652E3102}"/>
    <cellStyle name="40% - Accent1 3 2 2 3 2" xfId="889" xr:uid="{DFE56B49-EF9D-489E-B6E4-C45C08DE92D3}"/>
    <cellStyle name="40% - Accent1 3 2 2 3 2 2" xfId="890" xr:uid="{5FCA8CF0-14C1-4C2D-894F-270648A92701}"/>
    <cellStyle name="40% - Accent1 3 2 2 3 2 2 2" xfId="891" xr:uid="{34F45AD4-356B-4CEC-B1F8-B329D6384B61}"/>
    <cellStyle name="40% - Accent1 3 2 2 3 2 2 2 2" xfId="9017" xr:uid="{24B33858-D0C2-49DD-964A-201A94ACDBD2}"/>
    <cellStyle name="40% - Accent1 3 2 2 3 2 2 3" xfId="9016" xr:uid="{533238D0-5AD5-4BA1-ADFF-0EBF47C178CB}"/>
    <cellStyle name="40% - Accent1 3 2 2 3 2 3" xfId="892" xr:uid="{EC1CCFEE-3774-4B31-88ED-3E70D6673890}"/>
    <cellStyle name="40% - Accent1 3 2 2 3 2 3 2" xfId="9018" xr:uid="{D21B266E-6B89-4540-A5FC-F48B9AA342D9}"/>
    <cellStyle name="40% - Accent1 3 2 2 3 2 4" xfId="9015" xr:uid="{FAF55EB6-10A6-4AA7-846C-B127DC35A2E6}"/>
    <cellStyle name="40% - Accent1 3 2 2 3 3" xfId="893" xr:uid="{8DAE6DFF-8D1D-4CCE-AD35-84C44720A463}"/>
    <cellStyle name="40% - Accent1 3 2 2 3 3 2" xfId="894" xr:uid="{D2786DF7-CCA9-4A8A-814C-E98AE2973562}"/>
    <cellStyle name="40% - Accent1 3 2 2 3 3 2 2" xfId="9020" xr:uid="{60BD5DEF-8323-4BCD-9418-FD55A33CFCD3}"/>
    <cellStyle name="40% - Accent1 3 2 2 3 3 3" xfId="9019" xr:uid="{AB7A6D8F-00B3-4290-B70C-6F9E04AB9399}"/>
    <cellStyle name="40% - Accent1 3 2 2 3 4" xfId="895" xr:uid="{C455D358-6643-412C-9AE4-4E8549A11F82}"/>
    <cellStyle name="40% - Accent1 3 2 2 3 4 2" xfId="9021" xr:uid="{13CD8CA9-0F44-4E4B-915B-3BC852328A7D}"/>
    <cellStyle name="40% - Accent1 3 2 2 3 5" xfId="9014" xr:uid="{4FFC5B50-7265-4EE9-B6A6-63195A2E05FE}"/>
    <cellStyle name="40% - Accent1 3 2 2 4" xfId="896" xr:uid="{CD70914C-D4FA-4F18-9609-1D0CE40835EF}"/>
    <cellStyle name="40% - Accent1 3 2 2 4 2" xfId="897" xr:uid="{889AD068-EA8A-4AB9-8107-2C8E203E7217}"/>
    <cellStyle name="40% - Accent1 3 2 2 4 2 2" xfId="898" xr:uid="{E7EB379E-7833-477E-92A2-7160E42AD0A8}"/>
    <cellStyle name="40% - Accent1 3 2 2 4 2 2 2" xfId="9024" xr:uid="{1185C318-6024-4C0D-86BE-026EB073AD62}"/>
    <cellStyle name="40% - Accent1 3 2 2 4 2 3" xfId="9023" xr:uid="{1AD498D5-9DE0-4086-8F45-F37B9437C6A7}"/>
    <cellStyle name="40% - Accent1 3 2 2 4 3" xfId="899" xr:uid="{E05FABC6-AF9B-4239-A1D1-2CFBF3A4D902}"/>
    <cellStyle name="40% - Accent1 3 2 2 4 3 2" xfId="9025" xr:uid="{E9216239-04E9-48FB-A344-DC510DB2ECE3}"/>
    <cellStyle name="40% - Accent1 3 2 2 4 4" xfId="9022" xr:uid="{E631B191-9B71-4FC0-BB6C-5924D56FB87C}"/>
    <cellStyle name="40% - Accent1 3 2 2 5" xfId="900" xr:uid="{41E9B545-6FB4-4286-BCDA-251D6A4D7CBD}"/>
    <cellStyle name="40% - Accent1 3 2 2 5 2" xfId="901" xr:uid="{0A1A9A51-ED1C-4AA8-A85D-4AF4883CF312}"/>
    <cellStyle name="40% - Accent1 3 2 2 5 2 2" xfId="9027" xr:uid="{4404A55C-A55A-4BB2-B64B-BA0B2221C15E}"/>
    <cellStyle name="40% - Accent1 3 2 2 5 3" xfId="9026" xr:uid="{FEB1D961-4E93-46B1-BA42-823E87E312CB}"/>
    <cellStyle name="40% - Accent1 3 2 2 6" xfId="902" xr:uid="{45AC2AB4-7608-4C54-9FCC-18287A84BD27}"/>
    <cellStyle name="40% - Accent1 3 2 2 6 2" xfId="9028" xr:uid="{8F58FFBD-3AB8-4036-9083-4A870718FC71}"/>
    <cellStyle name="40% - Accent1 3 2 2 7" xfId="903" xr:uid="{9B55C35D-583A-4038-A918-84BE394045F1}"/>
    <cellStyle name="40% - Accent1 3 2 2 7 2" xfId="9029" xr:uid="{52E1E4D9-1297-4F52-803B-B6F87EDF2951}"/>
    <cellStyle name="40% - Accent1 3 2 2 8" xfId="9005" xr:uid="{0B4B9828-E281-4C8F-A97C-1E1E53CB75D8}"/>
    <cellStyle name="40% - Accent1 3 2 3" xfId="904" xr:uid="{0D6A3D35-1BAE-46AD-B2C0-F1DE777CAFBC}"/>
    <cellStyle name="40% - Accent1 3 2 3 2" xfId="905" xr:uid="{D27BE628-9F6A-4235-AD89-7196F84E3F5B}"/>
    <cellStyle name="40% - Accent1 3 2 3 2 2" xfId="906" xr:uid="{29C07176-2EC1-4622-A19B-BD94E35A5AA2}"/>
    <cellStyle name="40% - Accent1 3 2 3 2 2 2" xfId="907" xr:uid="{0C844B64-11E2-4056-B286-9687E51690F5}"/>
    <cellStyle name="40% - Accent1 3 2 3 2 2 2 2" xfId="9033" xr:uid="{58B8AEF8-9F7F-4E46-A872-87B5B0F0995E}"/>
    <cellStyle name="40% - Accent1 3 2 3 2 2 3" xfId="9032" xr:uid="{79AAFDE9-E6B0-4922-A828-A3EF0B0D0D69}"/>
    <cellStyle name="40% - Accent1 3 2 3 2 3" xfId="908" xr:uid="{9721DEF0-6493-4ACE-AABA-4E7D305E4B24}"/>
    <cellStyle name="40% - Accent1 3 2 3 2 3 2" xfId="9034" xr:uid="{2F89EFF8-0F22-4DF8-BAF3-2A6281ECDCEE}"/>
    <cellStyle name="40% - Accent1 3 2 3 2 4" xfId="9031" xr:uid="{6DF26FBC-E7EA-4ABE-9A89-40A6A08B6A25}"/>
    <cellStyle name="40% - Accent1 3 2 3 3" xfId="909" xr:uid="{476B98F3-6ABF-4A35-9072-9A308ADA935F}"/>
    <cellStyle name="40% - Accent1 3 2 3 3 2" xfId="910" xr:uid="{6C0BB20B-CD27-45BD-A2F7-BAB7DCFDF29E}"/>
    <cellStyle name="40% - Accent1 3 2 3 3 2 2" xfId="9036" xr:uid="{5E4BC7B0-06F3-42AD-88C2-C8A8E1EBFC29}"/>
    <cellStyle name="40% - Accent1 3 2 3 3 3" xfId="9035" xr:uid="{2A58AFC8-B32F-4202-A309-4F116A56AD8B}"/>
    <cellStyle name="40% - Accent1 3 2 3 4" xfId="911" xr:uid="{8C9228CB-D065-40A1-927D-F40DD99D19F8}"/>
    <cellStyle name="40% - Accent1 3 2 3 4 2" xfId="9037" xr:uid="{A4B32D48-A65D-4D1A-B4FC-5A84A6EEE5AC}"/>
    <cellStyle name="40% - Accent1 3 2 3 5" xfId="9030" xr:uid="{1C1B766A-6606-4BB7-9378-C58D40D556B4}"/>
    <cellStyle name="40% - Accent1 3 2 4" xfId="912" xr:uid="{D89F9E97-3E2F-4E56-9818-A259DC92C849}"/>
    <cellStyle name="40% - Accent1 3 2 4 2" xfId="913" xr:uid="{17A309A6-896E-447B-9D0F-E160878313F1}"/>
    <cellStyle name="40% - Accent1 3 2 4 2 2" xfId="914" xr:uid="{69D9E26F-1374-4BAE-A876-3C9F63F4338C}"/>
    <cellStyle name="40% - Accent1 3 2 4 2 2 2" xfId="915" xr:uid="{31D7F1A7-3C3F-490C-AED3-90FBE8BF7DA8}"/>
    <cellStyle name="40% - Accent1 3 2 4 2 2 2 2" xfId="9041" xr:uid="{AFBB2AA6-6EE3-421F-B1C1-310FE31EA39D}"/>
    <cellStyle name="40% - Accent1 3 2 4 2 2 3" xfId="9040" xr:uid="{D19DF435-A6EA-4385-AEC3-2E35F55D1ED7}"/>
    <cellStyle name="40% - Accent1 3 2 4 2 3" xfId="916" xr:uid="{21297A63-F58E-4115-A6C2-B0577B681018}"/>
    <cellStyle name="40% - Accent1 3 2 4 2 3 2" xfId="9042" xr:uid="{477561B1-832C-4E16-89FA-A7853815B540}"/>
    <cellStyle name="40% - Accent1 3 2 4 2 4" xfId="9039" xr:uid="{0AC6FCAD-EF63-41FC-9CA5-97FB45B2AAE8}"/>
    <cellStyle name="40% - Accent1 3 2 4 3" xfId="917" xr:uid="{290445AF-D088-47BC-8BB7-AE749C664372}"/>
    <cellStyle name="40% - Accent1 3 2 4 3 2" xfId="918" xr:uid="{42055646-004B-4C6D-B411-776BB8141ECA}"/>
    <cellStyle name="40% - Accent1 3 2 4 3 2 2" xfId="9044" xr:uid="{4BE50E97-20DC-4C34-AF88-23687FE7E628}"/>
    <cellStyle name="40% - Accent1 3 2 4 3 3" xfId="9043" xr:uid="{3EAF0C6F-7D01-4605-8FFB-B52655C75BDB}"/>
    <cellStyle name="40% - Accent1 3 2 4 4" xfId="919" xr:uid="{D1D3B8AB-F6D7-415B-B79A-075A5076271D}"/>
    <cellStyle name="40% - Accent1 3 2 4 4 2" xfId="9045" xr:uid="{1C3E772A-1D26-42D6-84D1-0F8D7EEF02C4}"/>
    <cellStyle name="40% - Accent1 3 2 4 5" xfId="9038" xr:uid="{9C59F799-96BF-4FF7-BA01-E352B30EC792}"/>
    <cellStyle name="40% - Accent1 3 2 5" xfId="920" xr:uid="{78E5EE99-0BED-4162-BC90-070509E71250}"/>
    <cellStyle name="40% - Accent1 3 2 5 2" xfId="921" xr:uid="{D85472BE-0DC8-46F6-9A18-B944F6043C25}"/>
    <cellStyle name="40% - Accent1 3 2 5 2 2" xfId="922" xr:uid="{AD3D7D95-9258-4EF4-B477-DBC4F37B0635}"/>
    <cellStyle name="40% - Accent1 3 2 5 2 2 2" xfId="9048" xr:uid="{1CB65B23-7B4A-474C-9E63-19CC10507165}"/>
    <cellStyle name="40% - Accent1 3 2 5 2 3" xfId="9047" xr:uid="{B346B752-4E17-435D-B107-D004F054E615}"/>
    <cellStyle name="40% - Accent1 3 2 5 3" xfId="923" xr:uid="{E079FC84-76D7-49A9-B475-EA7A11E60859}"/>
    <cellStyle name="40% - Accent1 3 2 5 3 2" xfId="9049" xr:uid="{ECDCFA2F-FBC2-42EF-B3EE-5F2EA9831E42}"/>
    <cellStyle name="40% - Accent1 3 2 5 4" xfId="9046" xr:uid="{A204306A-DA2F-41F0-88B6-078629CE5B2B}"/>
    <cellStyle name="40% - Accent1 3 2 6" xfId="924" xr:uid="{3B750623-7EA3-4F9F-A6F9-BFDCDA9B292D}"/>
    <cellStyle name="40% - Accent1 3 2 6 2" xfId="925" xr:uid="{5F4C099D-8338-4599-8E0A-A9F45DEA784C}"/>
    <cellStyle name="40% - Accent1 3 2 6 2 2" xfId="9051" xr:uid="{F5FAF9FE-AFA8-48C7-84C0-25876B5A0119}"/>
    <cellStyle name="40% - Accent1 3 2 6 3" xfId="9050" xr:uid="{1A58D5EC-469E-49D5-8D0A-0908A9264609}"/>
    <cellStyle name="40% - Accent1 3 2 7" xfId="926" xr:uid="{7D1F292F-F3FF-488C-89C6-3574A7B457D7}"/>
    <cellStyle name="40% - Accent1 3 2 7 2" xfId="9052" xr:uid="{C20093CD-28B3-4ED8-88EA-DF4C6ED3F535}"/>
    <cellStyle name="40% - Accent1 3 2 8" xfId="927" xr:uid="{5E8282FC-77AD-4EF5-BFE4-BE896319FA37}"/>
    <cellStyle name="40% - Accent1 3 2 8 2" xfId="9053" xr:uid="{C7838CAC-9D96-4590-8DF5-C8FCA15D68E3}"/>
    <cellStyle name="40% - Accent1 3 2 9" xfId="928" xr:uid="{C062A8AF-0667-4F93-89E9-D7AD9E1B763A}"/>
    <cellStyle name="40% - Accent1 3 2 9 2" xfId="9054" xr:uid="{56CDD977-764B-4179-80F4-C49997C2E427}"/>
    <cellStyle name="40% - Accent1 3 3" xfId="929" xr:uid="{35352AA8-B8C3-42B9-8957-AF42FD528C2A}"/>
    <cellStyle name="40% - Accent1 3 3 10" xfId="9055" xr:uid="{45108F14-F345-44CB-AEF7-8223EE653F5A}"/>
    <cellStyle name="40% - Accent1 3 3 2" xfId="930" xr:uid="{B7F57755-3AA9-471F-909A-467C75960EE5}"/>
    <cellStyle name="40% - Accent1 3 3 2 2" xfId="931" xr:uid="{E10B7268-A434-4F35-B13F-F7F7AE71D188}"/>
    <cellStyle name="40% - Accent1 3 3 2 2 2" xfId="932" xr:uid="{71D8BE4A-288B-42BB-8E52-B5B4246C1107}"/>
    <cellStyle name="40% - Accent1 3 3 2 2 2 2" xfId="933" xr:uid="{5B212D00-0C35-4ECA-B933-21736D3B3A09}"/>
    <cellStyle name="40% - Accent1 3 3 2 2 2 2 2" xfId="9059" xr:uid="{AC6AD208-CC6D-445A-BFCC-011E7EEA3B5B}"/>
    <cellStyle name="40% - Accent1 3 3 2 2 2 3" xfId="9058" xr:uid="{C8BCCE5B-1EF9-4E5F-8E59-CF4715486300}"/>
    <cellStyle name="40% - Accent1 3 3 2 2 3" xfId="934" xr:uid="{6E352B6F-66BB-4F33-B50C-D6974E63B254}"/>
    <cellStyle name="40% - Accent1 3 3 2 2 3 2" xfId="9060" xr:uid="{94C215B2-6FCD-41A0-9EAA-F197B28E448C}"/>
    <cellStyle name="40% - Accent1 3 3 2 2 4" xfId="9057" xr:uid="{6D74BC76-06E7-429F-9A0D-716523735E7A}"/>
    <cellStyle name="40% - Accent1 3 3 2 3" xfId="935" xr:uid="{055E9566-F773-4464-9DB6-F492AF1D7DF2}"/>
    <cellStyle name="40% - Accent1 3 3 2 3 2" xfId="936" xr:uid="{359580E8-994F-4663-9FEE-C44EDE39FC02}"/>
    <cellStyle name="40% - Accent1 3 3 2 3 2 2" xfId="9062" xr:uid="{1EAFB011-26F7-4245-8E67-CBFCC70A4B31}"/>
    <cellStyle name="40% - Accent1 3 3 2 3 3" xfId="9061" xr:uid="{B65F66A5-B247-4692-ACEB-00EED139A308}"/>
    <cellStyle name="40% - Accent1 3 3 2 4" xfId="937" xr:uid="{136EC056-800C-41FE-B7D4-A09395102A02}"/>
    <cellStyle name="40% - Accent1 3 3 2 4 2" xfId="9063" xr:uid="{F39D266C-9EC2-44DE-969F-FABA39012A31}"/>
    <cellStyle name="40% - Accent1 3 3 2 5" xfId="938" xr:uid="{5266AEBD-E77F-429E-9F93-EE6593176650}"/>
    <cellStyle name="40% - Accent1 3 3 2 5 2" xfId="9064" xr:uid="{08207E58-DC17-4F3F-B3A8-C82A0FE11244}"/>
    <cellStyle name="40% - Accent1 3 3 2 6" xfId="9056" xr:uid="{11DD7626-8E86-49C4-8CD4-91A90B495006}"/>
    <cellStyle name="40% - Accent1 3 3 3" xfId="939" xr:uid="{05940D78-5D68-449A-9ED2-D0B0967B8C19}"/>
    <cellStyle name="40% - Accent1 3 3 3 2" xfId="940" xr:uid="{04EDD503-AFB7-4F05-B824-1E4D3CF7E704}"/>
    <cellStyle name="40% - Accent1 3 3 3 2 2" xfId="941" xr:uid="{6D57F355-3E8E-45A6-839D-DAD32AFA7AC8}"/>
    <cellStyle name="40% - Accent1 3 3 3 2 2 2" xfId="942" xr:uid="{0A3C3596-9933-46C4-810A-7E54DE024D1C}"/>
    <cellStyle name="40% - Accent1 3 3 3 2 2 2 2" xfId="9068" xr:uid="{2B3A33E5-2576-429F-8FA0-8CA72E6982AD}"/>
    <cellStyle name="40% - Accent1 3 3 3 2 2 3" xfId="9067" xr:uid="{3A1E6237-501D-4A16-91DB-AB63E0CA061A}"/>
    <cellStyle name="40% - Accent1 3 3 3 2 3" xfId="943" xr:uid="{009EA444-B5CC-438D-B4C2-33B25E84B190}"/>
    <cellStyle name="40% - Accent1 3 3 3 2 3 2" xfId="9069" xr:uid="{68050B18-6748-490E-B67A-A8162EACCF2E}"/>
    <cellStyle name="40% - Accent1 3 3 3 2 4" xfId="9066" xr:uid="{6B525CF0-FFAB-4387-A427-D69F79467E0B}"/>
    <cellStyle name="40% - Accent1 3 3 3 3" xfId="944" xr:uid="{D0E7D650-9315-402F-87AF-960F5647E2E4}"/>
    <cellStyle name="40% - Accent1 3 3 3 3 2" xfId="945" xr:uid="{BC77C703-25F8-477D-B0E7-C7253A7E2FB9}"/>
    <cellStyle name="40% - Accent1 3 3 3 3 2 2" xfId="9071" xr:uid="{9B9EE12F-9A56-4851-9AC6-7E4F041EB11C}"/>
    <cellStyle name="40% - Accent1 3 3 3 3 3" xfId="9070" xr:uid="{89A25E77-E70D-4049-87B0-65B9A66F6D06}"/>
    <cellStyle name="40% - Accent1 3 3 3 4" xfId="946" xr:uid="{7C4A7A9B-4DF6-4688-9ECF-4A66C4F0FE37}"/>
    <cellStyle name="40% - Accent1 3 3 3 4 2" xfId="9072" xr:uid="{84CEC5F0-BEB9-45E5-A379-B19E66F474CB}"/>
    <cellStyle name="40% - Accent1 3 3 3 5" xfId="9065" xr:uid="{0DE27BA7-D1B7-49AA-94D9-3432A1118B5C}"/>
    <cellStyle name="40% - Accent1 3 3 4" xfId="947" xr:uid="{E67FF7E9-223D-46C0-AA11-F85461CD78CD}"/>
    <cellStyle name="40% - Accent1 3 3 4 2" xfId="948" xr:uid="{57836EA1-996F-462D-A340-75289C7AD619}"/>
    <cellStyle name="40% - Accent1 3 3 4 2 2" xfId="949" xr:uid="{4437E111-FCA0-40AE-8579-A5F86CA04F7E}"/>
    <cellStyle name="40% - Accent1 3 3 4 2 2 2" xfId="9075" xr:uid="{64F629D4-C229-4D4E-B4CD-976B2F41A0BB}"/>
    <cellStyle name="40% - Accent1 3 3 4 2 3" xfId="9074" xr:uid="{4CD583E5-F428-43DE-BEFD-326C5DB68DDA}"/>
    <cellStyle name="40% - Accent1 3 3 4 3" xfId="950" xr:uid="{52222894-154B-4C18-AA7F-FB68A35B6D23}"/>
    <cellStyle name="40% - Accent1 3 3 4 3 2" xfId="9076" xr:uid="{6874E3E9-7790-4E35-84DF-7CFC85CD9E8D}"/>
    <cellStyle name="40% - Accent1 3 3 4 4" xfId="9073" xr:uid="{093F62AE-AAC0-470D-A35C-874B3BF0DDC6}"/>
    <cellStyle name="40% - Accent1 3 3 5" xfId="951" xr:uid="{FF6BE1D6-4770-4B94-A73D-82724E076BE5}"/>
    <cellStyle name="40% - Accent1 3 3 5 2" xfId="952" xr:uid="{3453CA68-91F7-4016-9FDD-3C6160EAAB03}"/>
    <cellStyle name="40% - Accent1 3 3 5 2 2" xfId="9078" xr:uid="{1CBA1668-A09B-492D-857F-CC4B9177846F}"/>
    <cellStyle name="40% - Accent1 3 3 5 3" xfId="9077" xr:uid="{3129438F-29AA-43BC-80F8-3E5B1E876C61}"/>
    <cellStyle name="40% - Accent1 3 3 6" xfId="953" xr:uid="{2A5B4876-61B5-492E-9A4B-615894CD6C7F}"/>
    <cellStyle name="40% - Accent1 3 3 6 2" xfId="9079" xr:uid="{368941DD-F26F-42C6-944F-8A9A2A6B36D0}"/>
    <cellStyle name="40% - Accent1 3 3 7" xfId="954" xr:uid="{1F987313-2E8D-43DB-A231-E639C1AB1BF5}"/>
    <cellStyle name="40% - Accent1 3 3 7 2" xfId="9080" xr:uid="{94460FC2-9903-4B86-B736-9C6E2831CF8D}"/>
    <cellStyle name="40% - Accent1 3 3 8" xfId="955" xr:uid="{DC1C62AC-1934-4731-BF34-85D519208F6E}"/>
    <cellStyle name="40% - Accent1 3 3 8 2" xfId="9081" xr:uid="{00A39656-E4BB-4D25-9A30-556492BDD714}"/>
    <cellStyle name="40% - Accent1 3 3 9" xfId="956" xr:uid="{776A9444-64B3-4FB3-B027-4982274FECC1}"/>
    <cellStyle name="40% - Accent1 3 3 9 2" xfId="9082" xr:uid="{A9B178C5-3F46-4A22-ACCE-923F2CE9E3B4}"/>
    <cellStyle name="40% - Accent1 3 4" xfId="957" xr:uid="{C6E4DF2D-B71B-4D78-AE13-C2CFE11D2366}"/>
    <cellStyle name="40% - Accent1 3 4 2" xfId="958" xr:uid="{B3B3D311-13F0-4956-854E-A6512CBE7B5F}"/>
    <cellStyle name="40% - Accent1 3 4 2 2" xfId="959" xr:uid="{35D1175E-64FE-4084-BBBC-51373CE152EC}"/>
    <cellStyle name="40% - Accent1 3 4 2 2 2" xfId="960" xr:uid="{1BD44627-F565-42E0-9F34-11B7D901432C}"/>
    <cellStyle name="40% - Accent1 3 4 2 2 2 2" xfId="9086" xr:uid="{AE3D77D0-378A-4AE2-880C-1042D6419B65}"/>
    <cellStyle name="40% - Accent1 3 4 2 2 3" xfId="9085" xr:uid="{47F002E0-D0BA-4642-A6B4-32096C3E3832}"/>
    <cellStyle name="40% - Accent1 3 4 2 3" xfId="961" xr:uid="{C57391EF-0FBE-4ECB-B141-4BF304B5A2CD}"/>
    <cellStyle name="40% - Accent1 3 4 2 3 2" xfId="9087" xr:uid="{D6E615B7-68CA-4100-9FF2-51B4D0335F87}"/>
    <cellStyle name="40% - Accent1 3 4 2 4" xfId="962" xr:uid="{5ACC3BB8-8FD2-4FF6-BFAB-6994503E8967}"/>
    <cellStyle name="40% - Accent1 3 4 2 4 2" xfId="9088" xr:uid="{2C67A708-DBE2-4E95-9B26-574CCB503B16}"/>
    <cellStyle name="40% - Accent1 3 4 2 5" xfId="9084" xr:uid="{5A5F5DD7-A014-4B40-B295-74B580D84C1C}"/>
    <cellStyle name="40% - Accent1 3 4 3" xfId="963" xr:uid="{13F830C2-CB61-466D-ACD9-923ABB5110B5}"/>
    <cellStyle name="40% - Accent1 3 4 3 2" xfId="964" xr:uid="{09886EFB-DC96-4072-9461-F9D5B57CFE50}"/>
    <cellStyle name="40% - Accent1 3 4 3 2 2" xfId="9090" xr:uid="{7FB2EACC-98DE-4F77-8E85-18A801F8EF36}"/>
    <cellStyle name="40% - Accent1 3 4 3 3" xfId="9089" xr:uid="{0783F1DC-868F-4D94-AF16-6B4B022B5AAB}"/>
    <cellStyle name="40% - Accent1 3 4 4" xfId="965" xr:uid="{D34D0063-9600-4A66-95BD-A1F112DD1921}"/>
    <cellStyle name="40% - Accent1 3 4 4 2" xfId="9091" xr:uid="{3766D756-2BC0-458A-833E-C488C94D7F52}"/>
    <cellStyle name="40% - Accent1 3 4 5" xfId="966" xr:uid="{069F0FEF-972D-422C-9B11-6F9491DF0B2A}"/>
    <cellStyle name="40% - Accent1 3 4 5 2" xfId="9092" xr:uid="{B97EC404-7196-4E9D-B6CE-6A53A7929326}"/>
    <cellStyle name="40% - Accent1 3 4 6" xfId="967" xr:uid="{0261BBA0-776F-410E-95DB-DE1D743C707A}"/>
    <cellStyle name="40% - Accent1 3 4 6 2" xfId="9093" xr:uid="{98CD6200-CAD5-4104-ACDC-4B6E85C5B784}"/>
    <cellStyle name="40% - Accent1 3 4 7" xfId="9083" xr:uid="{E2872AE3-A32D-4B09-91AE-20E56ED98534}"/>
    <cellStyle name="40% - Accent1 3 5" xfId="968" xr:uid="{3E10906C-3DB2-4D65-96D4-A9C2931D8262}"/>
    <cellStyle name="40% - Accent1 3 5 2" xfId="969" xr:uid="{581FB0BB-F401-4CB3-A887-90977F9A2A72}"/>
    <cellStyle name="40% - Accent1 3 5 2 2" xfId="970" xr:uid="{2F25C60C-8D07-401A-9E25-9423DB761FF5}"/>
    <cellStyle name="40% - Accent1 3 5 2 2 2" xfId="971" xr:uid="{DDBC4EDD-625A-44DF-8D5E-225C7AF165A2}"/>
    <cellStyle name="40% - Accent1 3 5 2 2 2 2" xfId="9097" xr:uid="{A5D4D1E3-6C48-402D-8217-828921599B50}"/>
    <cellStyle name="40% - Accent1 3 5 2 2 3" xfId="9096" xr:uid="{FBCA347E-A884-47D6-B21E-1DF2C789395E}"/>
    <cellStyle name="40% - Accent1 3 5 2 3" xfId="972" xr:uid="{C6CEC65A-483F-4C4C-B0DF-0FCEE402C6CB}"/>
    <cellStyle name="40% - Accent1 3 5 2 3 2" xfId="9098" xr:uid="{D8D4AF11-F922-4ABC-AB78-37FA8D9AC9AA}"/>
    <cellStyle name="40% - Accent1 3 5 2 4" xfId="9095" xr:uid="{8D16DE74-E80B-4216-AF43-9EE37A1954D4}"/>
    <cellStyle name="40% - Accent1 3 5 3" xfId="973" xr:uid="{8C5706AE-E1FE-4AA1-A8EC-D482F36A6A8C}"/>
    <cellStyle name="40% - Accent1 3 5 3 2" xfId="974" xr:uid="{E3EA6A89-9B88-44FE-8B27-6322498AC7EA}"/>
    <cellStyle name="40% - Accent1 3 5 3 2 2" xfId="9100" xr:uid="{B5302E67-B3AE-49BD-A6FD-53BA6FC07CE0}"/>
    <cellStyle name="40% - Accent1 3 5 3 3" xfId="9099" xr:uid="{72C46412-8786-42EF-ABE9-60F5546B0B43}"/>
    <cellStyle name="40% - Accent1 3 5 4" xfId="975" xr:uid="{F81A35F4-9372-41EA-B0A7-C6FDE7FB0A99}"/>
    <cellStyle name="40% - Accent1 3 5 4 2" xfId="9101" xr:uid="{E0ECFFA7-F11C-42D8-B9A2-E8026D7790AD}"/>
    <cellStyle name="40% - Accent1 3 5 5" xfId="976" xr:uid="{04C3A126-56B0-4C00-9161-66F3BBD72766}"/>
    <cellStyle name="40% - Accent1 3 5 5 2" xfId="9102" xr:uid="{34898438-442D-4759-8090-AE4A8741D73D}"/>
    <cellStyle name="40% - Accent1 3 5 6" xfId="9094" xr:uid="{397A0DDE-9219-4457-BE2E-3265CBD7A715}"/>
    <cellStyle name="40% - Accent1 3 6" xfId="977" xr:uid="{7C2BBF23-8927-4D9C-A6C1-38A0822F7DEE}"/>
    <cellStyle name="40% - Accent1 3 7" xfId="978" xr:uid="{702BF8BC-D2B8-4C29-9997-E5DCEFB778C4}"/>
    <cellStyle name="40% - Accent1 3 7 2" xfId="979" xr:uid="{5EA3954A-E7B5-4C28-80F9-076876C4E5CD}"/>
    <cellStyle name="40% - Accent1 3 7 2 2" xfId="980" xr:uid="{A283B3E1-DBE8-4E23-9534-90B1749DBB0E}"/>
    <cellStyle name="40% - Accent1 3 7 2 2 2" xfId="9105" xr:uid="{3E785057-F316-4A91-8937-50C6CB4E2576}"/>
    <cellStyle name="40% - Accent1 3 7 2 3" xfId="9104" xr:uid="{D581E3C0-FAE3-4BDE-BAAD-49690790EE58}"/>
    <cellStyle name="40% - Accent1 3 7 3" xfId="981" xr:uid="{E8B57AF6-A1E6-4B71-8941-D9D11459FC66}"/>
    <cellStyle name="40% - Accent1 3 7 3 2" xfId="9106" xr:uid="{EED43F14-D99A-4976-B326-66C6E022B567}"/>
    <cellStyle name="40% - Accent1 3 7 4" xfId="9103" xr:uid="{AA4BDAE5-BE10-41BF-880E-8775FFDBF737}"/>
    <cellStyle name="40% - Accent1 3 8" xfId="982" xr:uid="{92356CF7-20BE-496F-939E-34C6D8F51980}"/>
    <cellStyle name="40% - Accent1 3 8 2" xfId="983" xr:uid="{BBC67AE6-CDD6-4848-BA43-5A57B44B2B79}"/>
    <cellStyle name="40% - Accent1 3 8 2 2" xfId="9108" xr:uid="{74D85595-FDD4-42F3-B162-C7ABAE9BB8FF}"/>
    <cellStyle name="40% - Accent1 3 8 3" xfId="9107" xr:uid="{53929257-CC17-4A3D-9C4E-D77BA1F8FBCD}"/>
    <cellStyle name="40% - Accent1 3 9" xfId="984" xr:uid="{80E048B5-A64F-4023-A6DB-C5E2E25D4BB5}"/>
    <cellStyle name="40% - Accent1 4" xfId="985" xr:uid="{DE612E53-3E3C-45D6-B822-52771A57CEFA}"/>
    <cellStyle name="40% - Accent1 4 2" xfId="986" xr:uid="{AF2CEB06-7C60-465C-96F9-534BC43FD261}"/>
    <cellStyle name="40% - Accent1 4 2 2" xfId="9110" xr:uid="{C2AD4B19-04BC-4147-87BF-C834925BBCA7}"/>
    <cellStyle name="40% - Accent1 4 3" xfId="987" xr:uid="{58283579-9899-4649-B9D9-478B24F8C92D}"/>
    <cellStyle name="40% - Accent1 4 4" xfId="9109" xr:uid="{847A6D35-83F6-43AC-953E-998BDD16F74B}"/>
    <cellStyle name="40% - Accent1 5" xfId="988" xr:uid="{151B91DF-2ED5-46F2-994C-6D9D71FD2AE6}"/>
    <cellStyle name="40% - Accent1 5 2" xfId="989" xr:uid="{760B93A7-80F4-405C-A827-F8A1A74779E4}"/>
    <cellStyle name="40% - Accent1 5 2 2" xfId="9112" xr:uid="{603ACFAA-E0A8-4E39-80FD-230B64E4A5B2}"/>
    <cellStyle name="40% - Accent1 5 3" xfId="9111" xr:uid="{C60691B2-14D1-462F-8814-A068A9E6C837}"/>
    <cellStyle name="40% - Accent1 6" xfId="990" xr:uid="{A21A76FC-EE6C-4C7D-9DC9-1FFD73A941C9}"/>
    <cellStyle name="40% - Accent1 7" xfId="991" xr:uid="{7658C7BD-56A5-409B-BFB7-D8F2D15CF783}"/>
    <cellStyle name="40% - Accent1 8" xfId="992" xr:uid="{AB2A3C30-7EF5-477D-A427-ECA1E647821F}"/>
    <cellStyle name="40% - Accent1 9" xfId="993" xr:uid="{8E69C44B-D12F-477E-AF86-521D85233DA8}"/>
    <cellStyle name="40% - Accent1 9 2" xfId="9113" xr:uid="{C06044F6-263B-4983-866C-9FD5C69075E9}"/>
    <cellStyle name="40% - Accent2 2" xfId="995" xr:uid="{543344F9-78E6-4967-BA74-87E9F70AEEF2}"/>
    <cellStyle name="40% - Accent2 2 2" xfId="996" xr:uid="{67A46BD6-AC59-4021-870A-64167FD62537}"/>
    <cellStyle name="40% - Accent2 2 2 2" xfId="997" xr:uid="{017C8492-5551-432F-97D9-50C0DC1A9818}"/>
    <cellStyle name="40% - Accent2 2 2 2 2" xfId="998" xr:uid="{444D0F66-6C35-4FBD-A059-22B699D08B5E}"/>
    <cellStyle name="40% - Accent2 2 2 2 2 2" xfId="9114" xr:uid="{04AEF775-ACE9-4322-AC16-F153D8EDF8C8}"/>
    <cellStyle name="40% - Accent2 2 2 3" xfId="999" xr:uid="{F5EFDBBA-832A-4576-9B46-9B2DE76D7D11}"/>
    <cellStyle name="40% - Accent2 2 2 3 2" xfId="9115" xr:uid="{833C773B-F1CF-41C7-90D0-B80A0923F2C2}"/>
    <cellStyle name="40% - Accent2 2 2 4" xfId="1000" xr:uid="{D9E34412-108A-4D20-97EF-FD10BA068565}"/>
    <cellStyle name="40% - Accent2 2 3" xfId="1001" xr:uid="{6CF30813-05CB-40D1-B7FD-50FE1D595459}"/>
    <cellStyle name="40% - Accent2 2 3 2" xfId="1002" xr:uid="{C6CD3108-D464-4C52-951E-60D9661DA5B8}"/>
    <cellStyle name="40% - Accent2 2 3 2 2" xfId="9117" xr:uid="{AED10D52-79E8-4119-B0F7-FB29CEC2FE43}"/>
    <cellStyle name="40% - Accent2 2 3 3" xfId="1003" xr:uid="{F97E2A7A-8099-4545-A24C-31B31826F69F}"/>
    <cellStyle name="40% - Accent2 2 3 4" xfId="9116" xr:uid="{BF524C05-4E43-4CB5-9F78-C41F5B1350BB}"/>
    <cellStyle name="40% - Accent2 2 4" xfId="1004" xr:uid="{F74E244D-FA44-4EBF-9B63-7B413F6C134E}"/>
    <cellStyle name="40% - Accent2 2 4 2" xfId="9118" xr:uid="{61074C20-BB11-4204-880B-971270209E1A}"/>
    <cellStyle name="40% - Accent2 3" xfId="1005" xr:uid="{94AA09DF-F9E6-4C26-9325-EEC9F65B6C3D}"/>
    <cellStyle name="40% - Accent2 3 10" xfId="1006" xr:uid="{47D6BEB8-E225-4E11-91D4-B1436BDE10EE}"/>
    <cellStyle name="40% - Accent2 3 10 2" xfId="9120" xr:uid="{6393F951-01F5-416C-87B5-C66B6C66E479}"/>
    <cellStyle name="40% - Accent2 3 11" xfId="1007" xr:uid="{D6AF53FF-4703-4858-A01A-207F13C47272}"/>
    <cellStyle name="40% - Accent2 3 11 2" xfId="9121" xr:uid="{35BB8E68-3905-485F-ABFA-C6DB88D3AF3B}"/>
    <cellStyle name="40% - Accent2 3 12" xfId="1008" xr:uid="{FA616E4A-A91C-4BD3-A819-71B657EBA02F}"/>
    <cellStyle name="40% - Accent2 3 12 2" xfId="9122" xr:uid="{2FB5117B-7AD7-462D-B93B-C070B08241EC}"/>
    <cellStyle name="40% - Accent2 3 13" xfId="1009" xr:uid="{78445A28-6EE2-48DF-BA53-1D9F8C80020C}"/>
    <cellStyle name="40% - Accent2 3 13 2" xfId="9123" xr:uid="{2D95E4CA-583C-4770-9A9A-39D5C5430027}"/>
    <cellStyle name="40% - Accent2 3 14" xfId="9119" xr:uid="{8333882A-67BF-4DDF-9996-C34A1A5AA8CA}"/>
    <cellStyle name="40% - Accent2 3 2" xfId="1010" xr:uid="{85C92B64-DCA7-4BB3-B844-6E946EAC1103}"/>
    <cellStyle name="40% - Accent2 3 2 10" xfId="1011" xr:uid="{B5229940-745C-4A88-B778-3B7AA6EC7FCD}"/>
    <cellStyle name="40% - Accent2 3 2 10 2" xfId="9125" xr:uid="{013EDB08-E21E-4845-84C3-4F74EEFC0B5D}"/>
    <cellStyle name="40% - Accent2 3 2 11" xfId="9124" xr:uid="{0D2EF231-7E00-4EE5-A0F0-2B8055830428}"/>
    <cellStyle name="40% - Accent2 3 2 2" xfId="1012" xr:uid="{20610FBE-D2EA-4618-9FCE-080E3F3F031A}"/>
    <cellStyle name="40% - Accent2 3 2 2 2" xfId="1013" xr:uid="{D4249B7D-0B42-4D36-B236-812DD5255EE1}"/>
    <cellStyle name="40% - Accent2 3 2 2 2 2" xfId="1014" xr:uid="{A58E4712-7CFB-441D-80BF-E515EB5BB353}"/>
    <cellStyle name="40% - Accent2 3 2 2 2 2 2" xfId="1015" xr:uid="{DE3A2889-4E42-40B3-9D96-F57B45524362}"/>
    <cellStyle name="40% - Accent2 3 2 2 2 2 2 2" xfId="1016" xr:uid="{C7CA7862-B866-46B2-B4F8-6373E1903497}"/>
    <cellStyle name="40% - Accent2 3 2 2 2 2 2 2 2" xfId="9130" xr:uid="{94DE01D3-6911-45A2-B535-514D9FC9AC34}"/>
    <cellStyle name="40% - Accent2 3 2 2 2 2 2 3" xfId="9129" xr:uid="{BDA9CBC4-3BC1-4443-9CD4-8A0B63D7FE79}"/>
    <cellStyle name="40% - Accent2 3 2 2 2 2 3" xfId="1017" xr:uid="{228F1607-53E9-4032-90AF-1B78C125166A}"/>
    <cellStyle name="40% - Accent2 3 2 2 2 2 3 2" xfId="9131" xr:uid="{056CB21C-431E-41ED-A66D-87ED657FBB3B}"/>
    <cellStyle name="40% - Accent2 3 2 2 2 2 4" xfId="9128" xr:uid="{8B596A59-BB9D-4DDD-A0D2-2A1EE34E3E36}"/>
    <cellStyle name="40% - Accent2 3 2 2 2 3" xfId="1018" xr:uid="{71D75EA6-F98B-4B2A-942C-D11904E5B99C}"/>
    <cellStyle name="40% - Accent2 3 2 2 2 3 2" xfId="1019" xr:uid="{E100BB81-2382-4D08-B0BF-A0D951CE8924}"/>
    <cellStyle name="40% - Accent2 3 2 2 2 3 2 2" xfId="9133" xr:uid="{224B2FBA-1DFD-4E7C-BA4D-AA4EA7E09427}"/>
    <cellStyle name="40% - Accent2 3 2 2 2 3 3" xfId="9132" xr:uid="{B34B2B18-5E4A-43CC-B420-2C87D42E2A9B}"/>
    <cellStyle name="40% - Accent2 3 2 2 2 4" xfId="1020" xr:uid="{94DC9EC9-9A72-4D85-97BC-C1EED5DEB4E1}"/>
    <cellStyle name="40% - Accent2 3 2 2 2 4 2" xfId="9134" xr:uid="{F3936653-36CC-44BE-A5DC-F30AF70AE369}"/>
    <cellStyle name="40% - Accent2 3 2 2 2 5" xfId="9127" xr:uid="{987587F1-1C76-49E2-994A-60D231EC27DC}"/>
    <cellStyle name="40% - Accent2 3 2 2 3" xfId="1021" xr:uid="{82E202E9-432D-45E3-B92A-62CE16C16179}"/>
    <cellStyle name="40% - Accent2 3 2 2 3 2" xfId="1022" xr:uid="{87224BA4-4AFA-4384-9196-1EB8D0F2D82D}"/>
    <cellStyle name="40% - Accent2 3 2 2 3 2 2" xfId="1023" xr:uid="{5DAD8FDC-637A-4EFC-98F2-B28EAF9D2A25}"/>
    <cellStyle name="40% - Accent2 3 2 2 3 2 2 2" xfId="1024" xr:uid="{A2B69124-A4C9-47EF-9016-B3365711D069}"/>
    <cellStyle name="40% - Accent2 3 2 2 3 2 2 2 2" xfId="9138" xr:uid="{A7165CA6-9724-4E58-AC1D-A4603BA2083C}"/>
    <cellStyle name="40% - Accent2 3 2 2 3 2 2 3" xfId="9137" xr:uid="{A13CB1E0-4D93-4A48-9B5E-727F8EB29CB5}"/>
    <cellStyle name="40% - Accent2 3 2 2 3 2 3" xfId="1025" xr:uid="{08C15403-F4B8-4DE5-AF24-5D2FBE239FFC}"/>
    <cellStyle name="40% - Accent2 3 2 2 3 2 3 2" xfId="9139" xr:uid="{5C9355D1-2DC9-4FA5-A5AF-A2C2636D7BDA}"/>
    <cellStyle name="40% - Accent2 3 2 2 3 2 4" xfId="9136" xr:uid="{5E2C6DAC-7125-4FEC-BD5B-9F163DD1AB05}"/>
    <cellStyle name="40% - Accent2 3 2 2 3 3" xfId="1026" xr:uid="{7527EF8B-E724-4E4C-A311-8BCDD7E0A737}"/>
    <cellStyle name="40% - Accent2 3 2 2 3 3 2" xfId="1027" xr:uid="{0AA07A3F-B475-4D01-AA8B-E3F5114284B8}"/>
    <cellStyle name="40% - Accent2 3 2 2 3 3 2 2" xfId="9141" xr:uid="{4C11945B-A689-4C86-8502-845BE9CE0138}"/>
    <cellStyle name="40% - Accent2 3 2 2 3 3 3" xfId="9140" xr:uid="{81DD9D03-4BA8-4D5A-B9A4-42273A807F9D}"/>
    <cellStyle name="40% - Accent2 3 2 2 3 4" xfId="1028" xr:uid="{08F72825-6FE0-42F4-B18B-D34CD1B226CD}"/>
    <cellStyle name="40% - Accent2 3 2 2 3 4 2" xfId="9142" xr:uid="{70B9A8B3-ED9A-4F16-917F-FD1247166521}"/>
    <cellStyle name="40% - Accent2 3 2 2 3 5" xfId="9135" xr:uid="{202176D5-32D7-457E-99B5-719079B65689}"/>
    <cellStyle name="40% - Accent2 3 2 2 4" xfId="1029" xr:uid="{A1C905AE-277D-475E-B5F0-E865A784F025}"/>
    <cellStyle name="40% - Accent2 3 2 2 4 2" xfId="1030" xr:uid="{553EBD3A-98E5-4EEC-A3DF-8E5781941DBB}"/>
    <cellStyle name="40% - Accent2 3 2 2 4 2 2" xfId="1031" xr:uid="{0A8C6FB9-2273-45FD-9410-1C59C77CFEA0}"/>
    <cellStyle name="40% - Accent2 3 2 2 4 2 2 2" xfId="9145" xr:uid="{10404338-57CF-4B86-B3F0-D7062084E3B2}"/>
    <cellStyle name="40% - Accent2 3 2 2 4 2 3" xfId="9144" xr:uid="{F4EE0F1A-E243-4739-9C5B-F911A7148260}"/>
    <cellStyle name="40% - Accent2 3 2 2 4 3" xfId="1032" xr:uid="{052FF978-9F2E-40A4-9971-F6DFB80B2A7B}"/>
    <cellStyle name="40% - Accent2 3 2 2 4 3 2" xfId="9146" xr:uid="{25BAECBA-4262-4E95-8BB8-8809A801592C}"/>
    <cellStyle name="40% - Accent2 3 2 2 4 4" xfId="9143" xr:uid="{B9C2DB3A-D2B4-43DC-B0CC-ED2C1256B504}"/>
    <cellStyle name="40% - Accent2 3 2 2 5" xfId="1033" xr:uid="{B479026D-76B5-4F08-BBAD-F30E75A30DD1}"/>
    <cellStyle name="40% - Accent2 3 2 2 5 2" xfId="1034" xr:uid="{7624D3AA-76F8-4CD2-8CBA-A0C9F1B8CD08}"/>
    <cellStyle name="40% - Accent2 3 2 2 5 2 2" xfId="9148" xr:uid="{3E803C81-DC07-466E-9D6A-BECA85E4FAA5}"/>
    <cellStyle name="40% - Accent2 3 2 2 5 3" xfId="9147" xr:uid="{B02CDDEA-CF84-4864-8572-B0A1933754FF}"/>
    <cellStyle name="40% - Accent2 3 2 2 6" xfId="1035" xr:uid="{317DB0CF-33BB-4C7F-ACF2-F35F2AFAD823}"/>
    <cellStyle name="40% - Accent2 3 2 2 6 2" xfId="9149" xr:uid="{7C194033-9F4E-40FB-ACF0-E8D6B86EF4AB}"/>
    <cellStyle name="40% - Accent2 3 2 2 7" xfId="1036" xr:uid="{094C0A0A-45B9-4FB2-9222-2446AE33B030}"/>
    <cellStyle name="40% - Accent2 3 2 2 7 2" xfId="9150" xr:uid="{AAA69915-D22F-4405-A906-48D63642060F}"/>
    <cellStyle name="40% - Accent2 3 2 2 8" xfId="9126" xr:uid="{4D28E1F3-4564-4FA7-8024-9CA2F0A2A73B}"/>
    <cellStyle name="40% - Accent2 3 2 3" xfId="1037" xr:uid="{EE057370-0A39-4C7D-9F73-9E68E7FA9587}"/>
    <cellStyle name="40% - Accent2 3 2 3 2" xfId="1038" xr:uid="{8DEBFA4B-0740-47F5-994C-9ADE9F7A863D}"/>
    <cellStyle name="40% - Accent2 3 2 3 2 2" xfId="1039" xr:uid="{090BC547-6572-4A9F-B578-20A83656C542}"/>
    <cellStyle name="40% - Accent2 3 2 3 2 2 2" xfId="1040" xr:uid="{E89E819F-1247-4A74-BBDB-9B5A5E161BCA}"/>
    <cellStyle name="40% - Accent2 3 2 3 2 2 2 2" xfId="9154" xr:uid="{9E9AD6D0-41C8-4BC8-B74F-9F8EB96D6119}"/>
    <cellStyle name="40% - Accent2 3 2 3 2 2 3" xfId="9153" xr:uid="{1F3017B8-EC6F-4C36-A67A-6E3796A9F488}"/>
    <cellStyle name="40% - Accent2 3 2 3 2 3" xfId="1041" xr:uid="{4EE7B750-6D89-4771-AA1B-CC1CE342B997}"/>
    <cellStyle name="40% - Accent2 3 2 3 2 3 2" xfId="9155" xr:uid="{894196B8-852A-48AC-A6EF-E5E122771333}"/>
    <cellStyle name="40% - Accent2 3 2 3 2 4" xfId="9152" xr:uid="{DD792E30-204C-48CD-B623-82217C31B137}"/>
    <cellStyle name="40% - Accent2 3 2 3 3" xfId="1042" xr:uid="{723352D3-5611-41EB-8182-37965720BABF}"/>
    <cellStyle name="40% - Accent2 3 2 3 3 2" xfId="1043" xr:uid="{4202AF7E-693D-4F12-AB89-0C61F73EF91D}"/>
    <cellStyle name="40% - Accent2 3 2 3 3 2 2" xfId="9157" xr:uid="{6821D8AE-A17D-4C9C-B801-570697746847}"/>
    <cellStyle name="40% - Accent2 3 2 3 3 3" xfId="9156" xr:uid="{21BEA5AE-44F5-4839-B1B2-E00F22F7CA28}"/>
    <cellStyle name="40% - Accent2 3 2 3 4" xfId="1044" xr:uid="{8E12FD1F-781A-4AFC-A2FE-293EA136F7BC}"/>
    <cellStyle name="40% - Accent2 3 2 3 4 2" xfId="9158" xr:uid="{83F487F5-A26F-4D01-9742-D67D260A83A1}"/>
    <cellStyle name="40% - Accent2 3 2 3 5" xfId="9151" xr:uid="{60F5B18F-1C3B-40FB-8A4E-20DEF1C46CA5}"/>
    <cellStyle name="40% - Accent2 3 2 4" xfId="1045" xr:uid="{E9EC446D-E25F-4564-A8E4-C221513075CD}"/>
    <cellStyle name="40% - Accent2 3 2 4 2" xfId="1046" xr:uid="{78DE16EA-286F-49DD-AC88-82E75C13E599}"/>
    <cellStyle name="40% - Accent2 3 2 4 2 2" xfId="1047" xr:uid="{F2A11296-CC8F-4415-960F-67BC208E3A89}"/>
    <cellStyle name="40% - Accent2 3 2 4 2 2 2" xfId="1048" xr:uid="{68CA2206-ED8E-49D7-9A4E-F3C05FC96702}"/>
    <cellStyle name="40% - Accent2 3 2 4 2 2 2 2" xfId="9162" xr:uid="{C15B892E-7056-49C2-8B96-A9DF966EB311}"/>
    <cellStyle name="40% - Accent2 3 2 4 2 2 3" xfId="9161" xr:uid="{760B6FD1-EC1A-432E-822D-6B94CBD1541C}"/>
    <cellStyle name="40% - Accent2 3 2 4 2 3" xfId="1049" xr:uid="{E9827FD4-C570-4E3E-A143-BB4DA6A9A58E}"/>
    <cellStyle name="40% - Accent2 3 2 4 2 3 2" xfId="9163" xr:uid="{019D38BB-E3D5-45AF-A6E8-41E06DA79CFE}"/>
    <cellStyle name="40% - Accent2 3 2 4 2 4" xfId="9160" xr:uid="{FF8BD11C-B015-4944-9934-EC37EC70F327}"/>
    <cellStyle name="40% - Accent2 3 2 4 3" xfId="1050" xr:uid="{AA6C68BD-AA98-4893-886D-8E62B441A308}"/>
    <cellStyle name="40% - Accent2 3 2 4 3 2" xfId="1051" xr:uid="{B05360C6-E641-4C53-8DA4-360EB3061EF7}"/>
    <cellStyle name="40% - Accent2 3 2 4 3 2 2" xfId="9165" xr:uid="{F618E79B-58D0-48E6-AD9D-73447803CE8E}"/>
    <cellStyle name="40% - Accent2 3 2 4 3 3" xfId="9164" xr:uid="{B4146332-CB78-47E2-9B05-F9A9059572DA}"/>
    <cellStyle name="40% - Accent2 3 2 4 4" xfId="1052" xr:uid="{25FCB7F6-A92F-4813-888B-C0BE67FCDE4B}"/>
    <cellStyle name="40% - Accent2 3 2 4 4 2" xfId="9166" xr:uid="{1E6E3B47-796E-499C-979A-D2A18F9C7751}"/>
    <cellStyle name="40% - Accent2 3 2 4 5" xfId="9159" xr:uid="{DCD46920-1A8D-4254-8CC0-A0C3BD7167FA}"/>
    <cellStyle name="40% - Accent2 3 2 5" xfId="1053" xr:uid="{881CC8E0-0CD1-47EC-B3F0-F9B947A963E7}"/>
    <cellStyle name="40% - Accent2 3 2 5 2" xfId="1054" xr:uid="{7430BBD2-EE45-415B-9A73-00294584480D}"/>
    <cellStyle name="40% - Accent2 3 2 5 2 2" xfId="1055" xr:uid="{C8DB166B-7640-40B9-9233-2A111BDC6964}"/>
    <cellStyle name="40% - Accent2 3 2 5 2 2 2" xfId="9169" xr:uid="{54055ACB-A6FB-4F63-80FC-398E5051B5E6}"/>
    <cellStyle name="40% - Accent2 3 2 5 2 3" xfId="9168" xr:uid="{1E0FB871-DC50-4AA4-9EAE-66B58FC0F275}"/>
    <cellStyle name="40% - Accent2 3 2 5 3" xfId="1056" xr:uid="{2F38F441-AACD-4E68-8D8F-ABF289C0CDD7}"/>
    <cellStyle name="40% - Accent2 3 2 5 3 2" xfId="9170" xr:uid="{A69CF563-5148-4D0B-B81F-3D0B2BA2F38B}"/>
    <cellStyle name="40% - Accent2 3 2 5 4" xfId="9167" xr:uid="{FAC11C8E-5182-4155-8F1E-E6276941A836}"/>
    <cellStyle name="40% - Accent2 3 2 6" xfId="1057" xr:uid="{5B83C4A0-5373-4E2F-9AAF-AC9F3C3FCA2F}"/>
    <cellStyle name="40% - Accent2 3 2 6 2" xfId="1058" xr:uid="{8F755D02-3D9F-4746-8E3C-B76FE07C90CE}"/>
    <cellStyle name="40% - Accent2 3 2 6 2 2" xfId="9172" xr:uid="{3CB042F5-4406-4208-B133-467B6D435891}"/>
    <cellStyle name="40% - Accent2 3 2 6 3" xfId="9171" xr:uid="{448719D2-27A7-4308-B09B-87744B1C8BF7}"/>
    <cellStyle name="40% - Accent2 3 2 7" xfId="1059" xr:uid="{9D834A39-28D0-44D5-B0E1-D401A66CCD6B}"/>
    <cellStyle name="40% - Accent2 3 2 7 2" xfId="9173" xr:uid="{039A43CE-20EA-422B-BED0-F651418F69CD}"/>
    <cellStyle name="40% - Accent2 3 2 8" xfId="1060" xr:uid="{FD23FCA4-62CF-4F95-AAFF-B45053F35E37}"/>
    <cellStyle name="40% - Accent2 3 2 8 2" xfId="9174" xr:uid="{44FA54CB-4945-4F08-856B-0D421A3D6EE1}"/>
    <cellStyle name="40% - Accent2 3 2 9" xfId="1061" xr:uid="{0BFD8DF9-781C-4E6F-8837-9DFB01E1DBB3}"/>
    <cellStyle name="40% - Accent2 3 2 9 2" xfId="9175" xr:uid="{3DD85A81-FC09-47EE-A644-0007EABDA6E3}"/>
    <cellStyle name="40% - Accent2 3 3" xfId="1062" xr:uid="{67325459-5A06-4605-88AA-D2E1B61D983E}"/>
    <cellStyle name="40% - Accent2 3 3 10" xfId="9176" xr:uid="{D94E5EBB-AF95-4442-B6F3-0573E72B1FB9}"/>
    <cellStyle name="40% - Accent2 3 3 2" xfId="1063" xr:uid="{B78CDBBD-4AE2-41C6-9D29-768A0702A16F}"/>
    <cellStyle name="40% - Accent2 3 3 2 2" xfId="1064" xr:uid="{88D244DF-C35A-46BF-AB6D-9E5DCC145F5F}"/>
    <cellStyle name="40% - Accent2 3 3 2 2 2" xfId="1065" xr:uid="{E2C0C519-03AD-4D54-A8E8-C9E818179441}"/>
    <cellStyle name="40% - Accent2 3 3 2 2 2 2" xfId="1066" xr:uid="{5E73FC4A-8CDF-438F-AFCF-F6F63B0BC067}"/>
    <cellStyle name="40% - Accent2 3 3 2 2 2 2 2" xfId="9180" xr:uid="{201D55CD-B72D-4F94-8CB4-705F8AFC1B8A}"/>
    <cellStyle name="40% - Accent2 3 3 2 2 2 3" xfId="9179" xr:uid="{DAE1B63B-9273-413A-84AD-E0399E2DDEE4}"/>
    <cellStyle name="40% - Accent2 3 3 2 2 3" xfId="1067" xr:uid="{7FFEC9A3-2566-4967-A119-CF786F9599E2}"/>
    <cellStyle name="40% - Accent2 3 3 2 2 3 2" xfId="9181" xr:uid="{7B74F7ED-9E48-4CE8-8B85-3B869C9514CC}"/>
    <cellStyle name="40% - Accent2 3 3 2 2 4" xfId="9178" xr:uid="{511DED15-81E7-4EC2-A71E-3EEE0C09FE52}"/>
    <cellStyle name="40% - Accent2 3 3 2 3" xfId="1068" xr:uid="{E3CDBF3B-85DC-4609-BDE6-2F82F72779A1}"/>
    <cellStyle name="40% - Accent2 3 3 2 3 2" xfId="1069" xr:uid="{9617339C-EA57-457C-B05D-833E40646542}"/>
    <cellStyle name="40% - Accent2 3 3 2 3 2 2" xfId="9183" xr:uid="{CA518C28-D7AB-40A9-A893-8B0601EECEE5}"/>
    <cellStyle name="40% - Accent2 3 3 2 3 3" xfId="9182" xr:uid="{DAB7BF93-6453-4F94-938B-7955DA356608}"/>
    <cellStyle name="40% - Accent2 3 3 2 4" xfId="1070" xr:uid="{F4287E62-53E5-480D-AAAF-386C9F1DFDE1}"/>
    <cellStyle name="40% - Accent2 3 3 2 4 2" xfId="9184" xr:uid="{4B0E1267-74F6-4706-8352-CA8847E01518}"/>
    <cellStyle name="40% - Accent2 3 3 2 5" xfId="1071" xr:uid="{823D7C7C-CB07-4087-BE06-76C18A67906C}"/>
    <cellStyle name="40% - Accent2 3 3 2 5 2" xfId="9185" xr:uid="{6C13216B-05E7-4EFD-9423-483CB87FCBA9}"/>
    <cellStyle name="40% - Accent2 3 3 2 6" xfId="9177" xr:uid="{A0766E34-28B8-4D6B-AA06-143C83415C69}"/>
    <cellStyle name="40% - Accent2 3 3 3" xfId="1072" xr:uid="{1EA9A926-A648-4107-A5C9-D5D88E15A04B}"/>
    <cellStyle name="40% - Accent2 3 3 3 2" xfId="1073" xr:uid="{C65FD999-800C-48D6-B62A-77C757DCE2B9}"/>
    <cellStyle name="40% - Accent2 3 3 3 2 2" xfId="1074" xr:uid="{67DB324D-0FBB-4F94-8189-287323B695A9}"/>
    <cellStyle name="40% - Accent2 3 3 3 2 2 2" xfId="1075" xr:uid="{A33CD4D9-7500-4A44-B759-564F4019CF14}"/>
    <cellStyle name="40% - Accent2 3 3 3 2 2 2 2" xfId="9189" xr:uid="{C2E15577-C6FD-4CAD-8589-5FE8F091CE13}"/>
    <cellStyle name="40% - Accent2 3 3 3 2 2 3" xfId="9188" xr:uid="{63629EBD-C4C1-44DB-B83A-A7C8605F8354}"/>
    <cellStyle name="40% - Accent2 3 3 3 2 3" xfId="1076" xr:uid="{7FED5C42-E48B-4407-8156-9FFB479C208B}"/>
    <cellStyle name="40% - Accent2 3 3 3 2 3 2" xfId="9190" xr:uid="{91B7181D-1112-4F0C-A9E7-A675C9260968}"/>
    <cellStyle name="40% - Accent2 3 3 3 2 4" xfId="9187" xr:uid="{57847C0C-DAE6-4069-BBA1-3C70498459ED}"/>
    <cellStyle name="40% - Accent2 3 3 3 3" xfId="1077" xr:uid="{0B796FAD-A11F-4B3C-BA37-8F9F19D5494F}"/>
    <cellStyle name="40% - Accent2 3 3 3 3 2" xfId="1078" xr:uid="{C775D8B3-2D2C-45C0-9366-3D5EF5D18B7F}"/>
    <cellStyle name="40% - Accent2 3 3 3 3 2 2" xfId="9192" xr:uid="{23DE9813-A0A2-4F2E-9F5D-DB1F40393B45}"/>
    <cellStyle name="40% - Accent2 3 3 3 3 3" xfId="9191" xr:uid="{60ABBEDA-4B0F-48A7-BD05-14778E9F1769}"/>
    <cellStyle name="40% - Accent2 3 3 3 4" xfId="1079" xr:uid="{E9D80449-99E5-4AEF-A814-054DF3D71119}"/>
    <cellStyle name="40% - Accent2 3 3 3 4 2" xfId="9193" xr:uid="{669105A7-F4A3-4867-8337-971B2C5A8C75}"/>
    <cellStyle name="40% - Accent2 3 3 3 5" xfId="9186" xr:uid="{A7FCE90E-A9D9-4AB8-87F4-FBF8D43D6AB9}"/>
    <cellStyle name="40% - Accent2 3 3 4" xfId="1080" xr:uid="{3065751D-E2AD-483D-9749-E5E081F12839}"/>
    <cellStyle name="40% - Accent2 3 3 4 2" xfId="1081" xr:uid="{49C1FD8A-894A-4AEE-B3E5-5DE7D16E45A6}"/>
    <cellStyle name="40% - Accent2 3 3 4 2 2" xfId="1082" xr:uid="{B176A0B9-2426-406A-8BEA-4F535B261208}"/>
    <cellStyle name="40% - Accent2 3 3 4 2 2 2" xfId="9196" xr:uid="{6611B318-FB48-426B-BC87-63038E2263E6}"/>
    <cellStyle name="40% - Accent2 3 3 4 2 3" xfId="9195" xr:uid="{C25010D9-F4CC-466C-AA3A-A9DA92535052}"/>
    <cellStyle name="40% - Accent2 3 3 4 3" xfId="1083" xr:uid="{A4BCBEA3-1B82-4A8F-9D08-B0153E3C30BC}"/>
    <cellStyle name="40% - Accent2 3 3 4 3 2" xfId="9197" xr:uid="{67F778D6-BF26-47FF-9154-664F7BDDAF80}"/>
    <cellStyle name="40% - Accent2 3 3 4 4" xfId="9194" xr:uid="{D313B35C-5153-421F-9CBD-6DCE3A0131C0}"/>
    <cellStyle name="40% - Accent2 3 3 5" xfId="1084" xr:uid="{AE4CF2A7-AB18-4A74-8CE8-71A2BD204B30}"/>
    <cellStyle name="40% - Accent2 3 3 5 2" xfId="1085" xr:uid="{B06B9CD7-ADD9-485F-8F35-9F9086AD1C26}"/>
    <cellStyle name="40% - Accent2 3 3 5 2 2" xfId="9199" xr:uid="{B0006FFD-BD53-4BAC-8B9E-050FBE9382A4}"/>
    <cellStyle name="40% - Accent2 3 3 5 3" xfId="9198" xr:uid="{DA37A58E-785D-4581-B326-E970B2EE53A0}"/>
    <cellStyle name="40% - Accent2 3 3 6" xfId="1086" xr:uid="{904A0C22-118A-4B48-A0DC-347F350F03A6}"/>
    <cellStyle name="40% - Accent2 3 3 6 2" xfId="9200" xr:uid="{0C8505C4-B9C8-4E47-AA0F-537757014DA4}"/>
    <cellStyle name="40% - Accent2 3 3 7" xfId="1087" xr:uid="{57FDFF8A-915F-4ECF-A364-7981F0AF6C60}"/>
    <cellStyle name="40% - Accent2 3 3 7 2" xfId="9201" xr:uid="{3179C307-F8A9-451B-BB1F-BC9A4482216F}"/>
    <cellStyle name="40% - Accent2 3 3 8" xfId="1088" xr:uid="{AD5AFF8D-CCBC-4E67-A6CD-044971FD9792}"/>
    <cellStyle name="40% - Accent2 3 3 8 2" xfId="9202" xr:uid="{73B3CEE7-40B3-44B5-8FBB-53310C7CAB67}"/>
    <cellStyle name="40% - Accent2 3 3 9" xfId="1089" xr:uid="{BADADE51-254B-49DF-948D-61FF75BEE151}"/>
    <cellStyle name="40% - Accent2 3 3 9 2" xfId="9203" xr:uid="{71476786-D3B4-4F5D-AE99-426B4503A7EB}"/>
    <cellStyle name="40% - Accent2 3 4" xfId="1090" xr:uid="{F1C0113E-33C5-4610-A009-E585F588B57C}"/>
    <cellStyle name="40% - Accent2 3 4 2" xfId="1091" xr:uid="{3EF3F3C5-A35D-4EE3-99FA-192CD2906A1C}"/>
    <cellStyle name="40% - Accent2 3 4 2 2" xfId="1092" xr:uid="{B5F0AC4A-EBA3-4934-9B52-07B77D17A68F}"/>
    <cellStyle name="40% - Accent2 3 4 2 2 2" xfId="1093" xr:uid="{F74A3769-F5B0-43DF-B542-F9751C17C249}"/>
    <cellStyle name="40% - Accent2 3 4 2 2 2 2" xfId="9207" xr:uid="{785F3F2D-1AD5-45DA-8482-00C084D29689}"/>
    <cellStyle name="40% - Accent2 3 4 2 2 3" xfId="9206" xr:uid="{135CA73A-B8F9-45E2-BE60-498B1EEF2F0B}"/>
    <cellStyle name="40% - Accent2 3 4 2 3" xfId="1094" xr:uid="{78E72B39-8058-4E51-8EC9-4F7E23A3E47F}"/>
    <cellStyle name="40% - Accent2 3 4 2 3 2" xfId="9208" xr:uid="{3BF6656F-2E6B-4E73-A1A7-01A653D620BF}"/>
    <cellStyle name="40% - Accent2 3 4 2 4" xfId="1095" xr:uid="{D4E6017A-8F56-4D9E-AA08-9B193040D573}"/>
    <cellStyle name="40% - Accent2 3 4 2 4 2" xfId="9209" xr:uid="{641CCD3F-02C6-461A-B15D-273A885C80BD}"/>
    <cellStyle name="40% - Accent2 3 4 2 5" xfId="9205" xr:uid="{2AA08687-033A-4F79-8BAD-E19EA1A753B4}"/>
    <cellStyle name="40% - Accent2 3 4 3" xfId="1096" xr:uid="{385B6C69-11B0-4F42-B0D1-A4D35CF715EF}"/>
    <cellStyle name="40% - Accent2 3 4 3 2" xfId="1097" xr:uid="{D93BDEE8-1B9D-43CB-8480-8DD861663D8F}"/>
    <cellStyle name="40% - Accent2 3 4 3 2 2" xfId="9211" xr:uid="{A0337D29-DEAD-476C-A23C-FFAD36176C29}"/>
    <cellStyle name="40% - Accent2 3 4 3 3" xfId="9210" xr:uid="{57D67F11-1A55-4A76-AE26-91B6DC923172}"/>
    <cellStyle name="40% - Accent2 3 4 4" xfId="1098" xr:uid="{7D56AEE9-7047-458E-9897-AA1DE2F88006}"/>
    <cellStyle name="40% - Accent2 3 4 4 2" xfId="9212" xr:uid="{5DC78489-84A8-47DE-B4DB-96132DE8C127}"/>
    <cellStyle name="40% - Accent2 3 4 5" xfId="1099" xr:uid="{0B954B2D-4404-4671-92D6-EB9439A38F16}"/>
    <cellStyle name="40% - Accent2 3 4 5 2" xfId="9213" xr:uid="{2FF728AE-43F2-407E-BE02-A42CD1C0B5D5}"/>
    <cellStyle name="40% - Accent2 3 4 6" xfId="1100" xr:uid="{4F9545FB-0EF9-427F-BACF-A8E0E5224633}"/>
    <cellStyle name="40% - Accent2 3 4 6 2" xfId="9214" xr:uid="{4284DE86-53F2-4E52-ABF5-7B2410BE596B}"/>
    <cellStyle name="40% - Accent2 3 4 7" xfId="9204" xr:uid="{D2FAC354-6983-4672-9B84-A970B4889B02}"/>
    <cellStyle name="40% - Accent2 3 5" xfId="1101" xr:uid="{CAC02706-2327-4213-A304-1E9CC1D8DCD8}"/>
    <cellStyle name="40% - Accent2 3 5 2" xfId="1102" xr:uid="{F626A4F1-83A5-4460-9F64-A8F94D570D4F}"/>
    <cellStyle name="40% - Accent2 3 5 2 2" xfId="1103" xr:uid="{E1F065F9-2A7F-4194-9748-BF08D8DACEDA}"/>
    <cellStyle name="40% - Accent2 3 5 2 2 2" xfId="1104" xr:uid="{5CB9703F-ED02-483C-BD1F-BD5C23C339F6}"/>
    <cellStyle name="40% - Accent2 3 5 2 2 2 2" xfId="9218" xr:uid="{10D77314-06DC-4C25-B75C-2DAF17B3E996}"/>
    <cellStyle name="40% - Accent2 3 5 2 2 3" xfId="9217" xr:uid="{0C4A3784-986F-4F1A-8920-BCB52A0E5C9D}"/>
    <cellStyle name="40% - Accent2 3 5 2 3" xfId="1105" xr:uid="{08D1C8C7-1BBB-417D-A343-27A05051BC2A}"/>
    <cellStyle name="40% - Accent2 3 5 2 3 2" xfId="9219" xr:uid="{25E73AE1-38F4-48B6-BF79-9927325B3BEB}"/>
    <cellStyle name="40% - Accent2 3 5 2 4" xfId="9216" xr:uid="{1318EE8F-01D2-42B8-B9FB-B7D7DF662490}"/>
    <cellStyle name="40% - Accent2 3 5 3" xfId="1106" xr:uid="{046D9E74-325D-4D6F-9A7F-421E7F15E0B8}"/>
    <cellStyle name="40% - Accent2 3 5 3 2" xfId="1107" xr:uid="{04DC6203-C7FD-48B9-85E5-C1412D96A23A}"/>
    <cellStyle name="40% - Accent2 3 5 3 2 2" xfId="9221" xr:uid="{EC88D7AE-AF3A-438F-9CE2-48FE0E7C8C21}"/>
    <cellStyle name="40% - Accent2 3 5 3 3" xfId="9220" xr:uid="{39264B10-68B1-45D1-8645-6258D5A5371F}"/>
    <cellStyle name="40% - Accent2 3 5 4" xfId="1108" xr:uid="{D170F8A3-EE6B-448E-A113-111D2BC04C2C}"/>
    <cellStyle name="40% - Accent2 3 5 4 2" xfId="9222" xr:uid="{AC2771F8-EC89-49AB-969A-4B4B73B1F77E}"/>
    <cellStyle name="40% - Accent2 3 5 5" xfId="1109" xr:uid="{A0AA5C23-986B-4B4F-A5BC-F3C95DDC80A4}"/>
    <cellStyle name="40% - Accent2 3 5 5 2" xfId="9223" xr:uid="{A4714763-A14F-4D70-8141-E70ABED3F692}"/>
    <cellStyle name="40% - Accent2 3 5 6" xfId="9215" xr:uid="{F09FAB14-0623-45D6-A4B5-BB817AA4111C}"/>
    <cellStyle name="40% - Accent2 3 6" xfId="1110" xr:uid="{8D73E053-B347-4EF0-B7B3-4F4BBA759777}"/>
    <cellStyle name="40% - Accent2 3 7" xfId="1111" xr:uid="{E81B3F0B-646A-48B3-9A01-CCD9DFFA789D}"/>
    <cellStyle name="40% - Accent2 3 7 2" xfId="1112" xr:uid="{3838BEFD-0E32-47B6-ADF5-197A370ED1C9}"/>
    <cellStyle name="40% - Accent2 3 7 2 2" xfId="1113" xr:uid="{E311C362-AD1A-4522-A64C-5933361D1399}"/>
    <cellStyle name="40% - Accent2 3 7 2 2 2" xfId="9226" xr:uid="{8B352AB0-67C0-4276-98FE-F6581FD7F160}"/>
    <cellStyle name="40% - Accent2 3 7 2 3" xfId="9225" xr:uid="{3BC0E837-AED8-4ADD-B63D-F4ABFBF8686D}"/>
    <cellStyle name="40% - Accent2 3 7 3" xfId="1114" xr:uid="{9CCE34D6-C8B1-4E6D-AC84-02C3B67E30C2}"/>
    <cellStyle name="40% - Accent2 3 7 3 2" xfId="9227" xr:uid="{D6B9F4CD-25B4-44AB-B0E2-8108F89B580C}"/>
    <cellStyle name="40% - Accent2 3 7 4" xfId="9224" xr:uid="{E2D98E05-0A17-458F-8292-7EA6F8367266}"/>
    <cellStyle name="40% - Accent2 3 8" xfId="1115" xr:uid="{B1EA4E39-A7D8-422C-B87A-8A86B0F7D7D3}"/>
    <cellStyle name="40% - Accent2 3 8 2" xfId="1116" xr:uid="{C9383028-69B6-45BC-9DAD-7128E2797716}"/>
    <cellStyle name="40% - Accent2 3 8 2 2" xfId="9229" xr:uid="{EC46130B-9324-4CB8-93FE-DCD978C0F2EF}"/>
    <cellStyle name="40% - Accent2 3 8 3" xfId="9228" xr:uid="{2DE6F172-1596-41CC-88E4-B9C8A51BEC33}"/>
    <cellStyle name="40% - Accent2 3 9" xfId="1117" xr:uid="{303AA786-7A25-4E54-B111-C91528F6DE9D}"/>
    <cellStyle name="40% - Accent2 3 9 2" xfId="9230" xr:uid="{EF880D2F-E50C-4CE7-B984-68629CAAC8B1}"/>
    <cellStyle name="40% - Accent2 4" xfId="1118" xr:uid="{09340CA5-8DEC-43BA-A630-222DAC7273C0}"/>
    <cellStyle name="40% - Accent2 4 2" xfId="1119" xr:uid="{AB5560C5-76FF-47F6-9837-F1283FD41B26}"/>
    <cellStyle name="40% - Accent2 4 2 2" xfId="9232" xr:uid="{AACFAF51-F239-478C-A477-8623B6887D24}"/>
    <cellStyle name="40% - Accent2 4 3" xfId="9231" xr:uid="{10E3590E-255D-4DB2-9A40-0D9CC0DCAA2F}"/>
    <cellStyle name="40% - Accent2 5" xfId="1120" xr:uid="{7934DA7A-F80B-49C2-97BC-D184EC5F5009}"/>
    <cellStyle name="40% - Accent2 5 2" xfId="1121" xr:uid="{84ECD869-3BEF-4A4E-88D8-6084D22AD692}"/>
    <cellStyle name="40% - Accent2 5 2 2" xfId="9234" xr:uid="{34B37BB0-C76C-483C-B8C8-7C0F39362E6F}"/>
    <cellStyle name="40% - Accent2 5 3" xfId="9233" xr:uid="{9D162E91-E05E-4AFE-B901-D86304182973}"/>
    <cellStyle name="40% - Accent2 6" xfId="1122" xr:uid="{E95BF6BC-18FB-4A8E-8171-E3F9EBF625F3}"/>
    <cellStyle name="40% - Accent2 7" xfId="1123" xr:uid="{8314EEE5-3671-4CB3-B131-1E2617357901}"/>
    <cellStyle name="40% - Accent2 8" xfId="1124" xr:uid="{24948C6E-4D45-4FE5-B322-88E4354F2956}"/>
    <cellStyle name="40% - Accent2 8 2" xfId="9235" xr:uid="{55F53EB6-3530-4C8E-9686-245EEA3A9217}"/>
    <cellStyle name="40% - Accent2 9" xfId="994" xr:uid="{FE184DC6-0EB8-4B64-8C36-937BE4207151}"/>
    <cellStyle name="40% - Accent3 10" xfId="1125" xr:uid="{1EED28E7-971F-41CE-A241-8C1B333145D6}"/>
    <cellStyle name="40% - Accent3 2" xfId="1126" xr:uid="{74D51EAA-D93D-422D-A2F9-6432A66CF318}"/>
    <cellStyle name="40% - Accent3 2 2" xfId="1127" xr:uid="{A3D77252-7813-42B3-A5DB-7CDD5A30290C}"/>
    <cellStyle name="40% - Accent3 2 2 2" xfId="1128" xr:uid="{71C2EE28-296A-4BE9-90BD-A9B08F704E30}"/>
    <cellStyle name="40% - Accent3 2 2 2 2" xfId="1129" xr:uid="{E2C2789C-2825-4660-881A-F8634C64951B}"/>
    <cellStyle name="40% - Accent3 2 2 2 2 2" xfId="9236" xr:uid="{738B5B95-BCA2-47EC-B3F5-06070A0C5365}"/>
    <cellStyle name="40% - Accent3 2 2 3" xfId="1130" xr:uid="{5FC69391-36CB-4668-A36E-99D9EFCF5A43}"/>
    <cellStyle name="40% - Accent3 2 2 3 2" xfId="9237" xr:uid="{F1345AD1-ED02-4A7D-A761-9B574D3E63A1}"/>
    <cellStyle name="40% - Accent3 2 2 4" xfId="1131" xr:uid="{856823B8-B930-4CDC-BC96-10BECB98319A}"/>
    <cellStyle name="40% - Accent3 2 3" xfId="1132" xr:uid="{5D7095CF-23A7-4F84-B2EB-44C9184C3482}"/>
    <cellStyle name="40% - Accent3 2 3 2" xfId="1133" xr:uid="{2D020E52-58D5-4F32-B445-F373D3199C23}"/>
    <cellStyle name="40% - Accent3 2 3 2 2" xfId="9239" xr:uid="{5E471056-77EF-4581-BFC6-4BF79AD4BB41}"/>
    <cellStyle name="40% - Accent3 2 3 3" xfId="1134" xr:uid="{4479FEB8-D03F-4DE8-A37E-66199BB568CD}"/>
    <cellStyle name="40% - Accent3 2 3 4" xfId="1135" xr:uid="{D4C22209-0EA6-4D96-81D6-A05004422B92}"/>
    <cellStyle name="40% - Accent3 2 3 4 2" xfId="9240" xr:uid="{0D9002D3-2795-4680-82C4-FF09AD3DE528}"/>
    <cellStyle name="40% - Accent3 2 3 5" xfId="1136" xr:uid="{56AC21DE-C1D9-449B-8B9C-A108EBF3E646}"/>
    <cellStyle name="40% - Accent3 2 3 6" xfId="9238" xr:uid="{64CEB574-4590-472C-AB53-EBBF30C836F8}"/>
    <cellStyle name="40% - Accent3 2 4" xfId="1137" xr:uid="{93821B71-998E-497F-BA88-5A580F1F0EB0}"/>
    <cellStyle name="40% - Accent3 2 4 2" xfId="1138" xr:uid="{DD8B4380-3F33-478D-8228-1A8B19EFA760}"/>
    <cellStyle name="40% - Accent3 2 5" xfId="1139" xr:uid="{586D3C84-F493-4BBA-8EC6-644134682F3C}"/>
    <cellStyle name="40% - Accent3 2 6" xfId="1140" xr:uid="{6A95368C-2464-46F5-A76B-A3EC1D64A964}"/>
    <cellStyle name="40% - Accent3 3" xfId="1141" xr:uid="{8FAB50E7-807B-4B2C-BD59-C243DDB0EB54}"/>
    <cellStyle name="40% - Accent3 3 10" xfId="1142" xr:uid="{E2DBB207-1D06-4D6F-BDC6-C692B06E0DE7}"/>
    <cellStyle name="40% - Accent3 3 10 2" xfId="9242" xr:uid="{02C613E4-AD44-49D9-A041-D710B721A188}"/>
    <cellStyle name="40% - Accent3 3 11" xfId="1143" xr:uid="{D49A4683-DA86-43E3-9771-B0FEF1D41B01}"/>
    <cellStyle name="40% - Accent3 3 11 2" xfId="9243" xr:uid="{C1C0F573-40E4-418F-8E06-28B3B04B0B8F}"/>
    <cellStyle name="40% - Accent3 3 12" xfId="1144" xr:uid="{E04E0F1E-C1FF-4647-B9F8-665F2053F924}"/>
    <cellStyle name="40% - Accent3 3 12 2" xfId="9244" xr:uid="{DC6BF3FE-66D3-4158-B074-1913958FBAFE}"/>
    <cellStyle name="40% - Accent3 3 13" xfId="1145" xr:uid="{0EB8A5E7-F3A9-4823-A650-FE6B69F9DF94}"/>
    <cellStyle name="40% - Accent3 3 13 2" xfId="9245" xr:uid="{2993C668-8769-4531-BDCD-7700692D537C}"/>
    <cellStyle name="40% - Accent3 3 14" xfId="1146" xr:uid="{31BEEB7A-FA78-4EE8-9101-94976D2CEC0E}"/>
    <cellStyle name="40% - Accent3 3 14 2" xfId="9246" xr:uid="{30C21682-C890-47CA-81F3-F0DE9DD91B55}"/>
    <cellStyle name="40% - Accent3 3 15" xfId="9241" xr:uid="{E2F418EA-CCDF-4652-9415-4ABAF55DBC56}"/>
    <cellStyle name="40% - Accent3 3 2" xfId="1147" xr:uid="{DFB022BF-4830-4F1B-9708-E4F3D84FB791}"/>
    <cellStyle name="40% - Accent3 3 2 10" xfId="1148" xr:uid="{8BA7F42B-A6E0-4215-BCC6-C402A12A80CE}"/>
    <cellStyle name="40% - Accent3 3 2 10 2" xfId="9248" xr:uid="{F5CCC89C-375C-4D9A-8372-874E1C72A32E}"/>
    <cellStyle name="40% - Accent3 3 2 11" xfId="9247" xr:uid="{38A822DA-6886-4782-8730-33744997C6E6}"/>
    <cellStyle name="40% - Accent3 3 2 2" xfId="1149" xr:uid="{153BD16E-8AAF-4EC8-B7F2-1D3D6E490DEC}"/>
    <cellStyle name="40% - Accent3 3 2 2 2" xfId="1150" xr:uid="{109805C6-BB98-4E97-AB03-5517E7441323}"/>
    <cellStyle name="40% - Accent3 3 2 2 2 2" xfId="1151" xr:uid="{E1AE1035-DDDC-4652-9E69-BB7C9CDC57F3}"/>
    <cellStyle name="40% - Accent3 3 2 2 2 2 2" xfId="1152" xr:uid="{CA8DBF2F-FF32-4812-96F2-1316E25DD0C3}"/>
    <cellStyle name="40% - Accent3 3 2 2 2 2 2 2" xfId="1153" xr:uid="{EA948F19-D0FF-41DD-8383-0B36A4FC4693}"/>
    <cellStyle name="40% - Accent3 3 2 2 2 2 2 2 2" xfId="9253" xr:uid="{D9D3A484-64E8-4F27-8FE6-66511A811007}"/>
    <cellStyle name="40% - Accent3 3 2 2 2 2 2 3" xfId="9252" xr:uid="{BCBEAFCA-CE53-4104-BE27-410FDDE4A3C9}"/>
    <cellStyle name="40% - Accent3 3 2 2 2 2 3" xfId="1154" xr:uid="{FEA900A5-84CE-4798-81A2-F644E0199EFC}"/>
    <cellStyle name="40% - Accent3 3 2 2 2 2 3 2" xfId="9254" xr:uid="{732DD5EA-E56F-458D-81F6-4587AC16F293}"/>
    <cellStyle name="40% - Accent3 3 2 2 2 2 4" xfId="9251" xr:uid="{DBD9250C-6D16-4E49-AF95-EA9E57E22C7B}"/>
    <cellStyle name="40% - Accent3 3 2 2 2 3" xfId="1155" xr:uid="{58BA560D-4CFB-4180-856E-53C5131951DC}"/>
    <cellStyle name="40% - Accent3 3 2 2 2 3 2" xfId="1156" xr:uid="{260369FF-513D-49F8-8C2A-E9F40CE6D08A}"/>
    <cellStyle name="40% - Accent3 3 2 2 2 3 2 2" xfId="9256" xr:uid="{5D3F6CDA-AB57-48AA-B489-DBC66737D2AF}"/>
    <cellStyle name="40% - Accent3 3 2 2 2 3 3" xfId="9255" xr:uid="{76FC32BD-8057-497C-8836-BF8F6B614FB0}"/>
    <cellStyle name="40% - Accent3 3 2 2 2 4" xfId="1157" xr:uid="{8CACA859-F7F5-422B-8D20-FE89B6B7DAE3}"/>
    <cellStyle name="40% - Accent3 3 2 2 2 4 2" xfId="9257" xr:uid="{7C9A779C-87EB-41C4-8ED4-C6CBFB3383AF}"/>
    <cellStyle name="40% - Accent3 3 2 2 2 5" xfId="9250" xr:uid="{DEA6E262-AE25-4926-A4B1-A19CC85D1567}"/>
    <cellStyle name="40% - Accent3 3 2 2 3" xfId="1158" xr:uid="{F290DA72-D63A-4C35-9C58-99452A0DDBA2}"/>
    <cellStyle name="40% - Accent3 3 2 2 3 2" xfId="1159" xr:uid="{A8E37FE4-783B-467E-9DF5-07848B412B55}"/>
    <cellStyle name="40% - Accent3 3 2 2 3 2 2" xfId="1160" xr:uid="{2ECAC7A9-F6C7-462C-93DE-ECDD3142E5C1}"/>
    <cellStyle name="40% - Accent3 3 2 2 3 2 2 2" xfId="1161" xr:uid="{95AB1C56-363F-4FF4-AFB2-9D22FF14B6C0}"/>
    <cellStyle name="40% - Accent3 3 2 2 3 2 2 2 2" xfId="9261" xr:uid="{43A9F8E5-981C-43B0-8D71-BAD46B628D75}"/>
    <cellStyle name="40% - Accent3 3 2 2 3 2 2 3" xfId="9260" xr:uid="{4C48A7A4-C6BB-4ECF-BF46-A3D4505B422C}"/>
    <cellStyle name="40% - Accent3 3 2 2 3 2 3" xfId="1162" xr:uid="{1947A0BB-3AC6-413C-8273-A199BA9FA79A}"/>
    <cellStyle name="40% - Accent3 3 2 2 3 2 3 2" xfId="9262" xr:uid="{EA206A0F-B0F9-409B-A560-B57F7C17CE63}"/>
    <cellStyle name="40% - Accent3 3 2 2 3 2 4" xfId="9259" xr:uid="{C0CF1F87-A8F0-46F5-B61A-07E02241874F}"/>
    <cellStyle name="40% - Accent3 3 2 2 3 3" xfId="1163" xr:uid="{1379DC7C-A45B-45E4-9191-BE35CD38D921}"/>
    <cellStyle name="40% - Accent3 3 2 2 3 3 2" xfId="1164" xr:uid="{B76AFB64-B2FC-4EF9-B039-E52DC8EA9539}"/>
    <cellStyle name="40% - Accent3 3 2 2 3 3 2 2" xfId="9264" xr:uid="{A888206C-35E8-44E1-B31A-5DB5BE7E917D}"/>
    <cellStyle name="40% - Accent3 3 2 2 3 3 3" xfId="9263" xr:uid="{552B12C3-AE45-47A7-89E5-7C8D32FD06C0}"/>
    <cellStyle name="40% - Accent3 3 2 2 3 4" xfId="1165" xr:uid="{66CD1082-B192-4317-B18D-1BB35B47FCEC}"/>
    <cellStyle name="40% - Accent3 3 2 2 3 4 2" xfId="9265" xr:uid="{596AECDF-03D9-48CA-AD5D-D7E5FF0A5E43}"/>
    <cellStyle name="40% - Accent3 3 2 2 3 5" xfId="9258" xr:uid="{BF6A6EA4-BBF8-4B3F-A00F-655ADEC338AE}"/>
    <cellStyle name="40% - Accent3 3 2 2 4" xfId="1166" xr:uid="{2429435F-DBD6-4FB2-8792-56A4D3800790}"/>
    <cellStyle name="40% - Accent3 3 2 2 4 2" xfId="1167" xr:uid="{FA713839-F7D7-478F-87FC-2D37B993535B}"/>
    <cellStyle name="40% - Accent3 3 2 2 4 2 2" xfId="1168" xr:uid="{09CFE4B4-A0C0-4345-B388-688260B9A732}"/>
    <cellStyle name="40% - Accent3 3 2 2 4 2 2 2" xfId="9268" xr:uid="{ABCB10CC-732E-42A7-95D2-8B943683770E}"/>
    <cellStyle name="40% - Accent3 3 2 2 4 2 3" xfId="9267" xr:uid="{09A5A0A5-C752-4519-AB27-D0BAAC669CD9}"/>
    <cellStyle name="40% - Accent3 3 2 2 4 3" xfId="1169" xr:uid="{A53E8BDE-D9AA-4F16-8789-64530E6C53A9}"/>
    <cellStyle name="40% - Accent3 3 2 2 4 3 2" xfId="9269" xr:uid="{92AA39E3-2161-4FA1-B9D9-091D2BC2E228}"/>
    <cellStyle name="40% - Accent3 3 2 2 4 4" xfId="9266" xr:uid="{816DD818-8099-4EDC-A01D-7EC2FB979DC8}"/>
    <cellStyle name="40% - Accent3 3 2 2 5" xfId="1170" xr:uid="{F7FABC66-150F-4C39-A198-38DEE8B225F0}"/>
    <cellStyle name="40% - Accent3 3 2 2 5 2" xfId="1171" xr:uid="{B6EBA893-553D-4344-BB9C-BEBC2B5FC0E8}"/>
    <cellStyle name="40% - Accent3 3 2 2 5 2 2" xfId="9271" xr:uid="{13B6516C-67D0-4693-85D3-8A0A504F4E0C}"/>
    <cellStyle name="40% - Accent3 3 2 2 5 3" xfId="9270" xr:uid="{B933EF16-CDD6-458B-8A2A-57F05445FB83}"/>
    <cellStyle name="40% - Accent3 3 2 2 6" xfId="1172" xr:uid="{0776DA60-E57F-41D6-B90F-3D966BFB7D53}"/>
    <cellStyle name="40% - Accent3 3 2 2 6 2" xfId="9272" xr:uid="{98E747C4-A9BD-4489-BD5F-C44AD50A9F41}"/>
    <cellStyle name="40% - Accent3 3 2 2 7" xfId="1173" xr:uid="{EC9FFEE9-F119-4078-87D6-D6541BDEE8E1}"/>
    <cellStyle name="40% - Accent3 3 2 2 7 2" xfId="9273" xr:uid="{205D0FB4-60CB-4118-9625-DF8D9BD82329}"/>
    <cellStyle name="40% - Accent3 3 2 2 8" xfId="9249" xr:uid="{8ECF6FE8-0C13-4F1C-BC09-FEC30198C221}"/>
    <cellStyle name="40% - Accent3 3 2 3" xfId="1174" xr:uid="{D8D5C7A4-2123-4C30-8CE6-68139FA8EF78}"/>
    <cellStyle name="40% - Accent3 3 2 3 2" xfId="1175" xr:uid="{3DE6600C-4945-4C46-A85A-1F3E8B2FCB99}"/>
    <cellStyle name="40% - Accent3 3 2 3 2 2" xfId="1176" xr:uid="{13648094-095B-4ECE-9389-97F5CD5C7AB5}"/>
    <cellStyle name="40% - Accent3 3 2 3 2 2 2" xfId="1177" xr:uid="{0E132232-0283-4E48-B026-73A836FBA228}"/>
    <cellStyle name="40% - Accent3 3 2 3 2 2 2 2" xfId="9277" xr:uid="{26E013DE-21D3-4D31-997B-472D858E3F1D}"/>
    <cellStyle name="40% - Accent3 3 2 3 2 2 3" xfId="9276" xr:uid="{F7065FDD-D889-4372-88F8-E1396E4AE8B9}"/>
    <cellStyle name="40% - Accent3 3 2 3 2 3" xfId="1178" xr:uid="{B3BCF0FF-395E-44CD-A43D-40A76CCA445A}"/>
    <cellStyle name="40% - Accent3 3 2 3 2 3 2" xfId="9278" xr:uid="{CCF3F0DB-0ED5-41D3-9A23-167528467D73}"/>
    <cellStyle name="40% - Accent3 3 2 3 2 4" xfId="9275" xr:uid="{1710FE48-1190-4D4A-A175-AF3A92777C38}"/>
    <cellStyle name="40% - Accent3 3 2 3 3" xfId="1179" xr:uid="{AA159EF2-0053-4B8C-83EF-6B527201D554}"/>
    <cellStyle name="40% - Accent3 3 2 3 3 2" xfId="1180" xr:uid="{B33BC8F8-E5CE-4233-89AC-73BD1A4DF233}"/>
    <cellStyle name="40% - Accent3 3 2 3 3 2 2" xfId="9280" xr:uid="{AA5F3566-DB11-4850-9D52-A68C5838D1D7}"/>
    <cellStyle name="40% - Accent3 3 2 3 3 3" xfId="9279" xr:uid="{B10401AB-1567-4CAD-A5BC-12C4FFF6CDAC}"/>
    <cellStyle name="40% - Accent3 3 2 3 4" xfId="1181" xr:uid="{DC585926-A0F0-42F6-AAAF-2F0DCB2FCDB4}"/>
    <cellStyle name="40% - Accent3 3 2 3 4 2" xfId="9281" xr:uid="{5E1D1EF7-AE39-4445-8BDD-449A0BF6474E}"/>
    <cellStyle name="40% - Accent3 3 2 3 5" xfId="9274" xr:uid="{9BB68F7F-EACE-4D82-9C06-8A8FDB8D12EB}"/>
    <cellStyle name="40% - Accent3 3 2 4" xfId="1182" xr:uid="{9C12661E-0086-470F-99BA-63CD7842528D}"/>
    <cellStyle name="40% - Accent3 3 2 4 2" xfId="1183" xr:uid="{8A1EB311-F237-475C-A89B-E09858AA0A05}"/>
    <cellStyle name="40% - Accent3 3 2 4 2 2" xfId="1184" xr:uid="{52B21E4A-C232-4874-B833-28E33A85A758}"/>
    <cellStyle name="40% - Accent3 3 2 4 2 2 2" xfId="1185" xr:uid="{496AFCDE-A4B4-4B74-8C65-B57AB165B4F5}"/>
    <cellStyle name="40% - Accent3 3 2 4 2 2 2 2" xfId="9285" xr:uid="{075433C2-F210-466D-96B5-FA02DBBF04BE}"/>
    <cellStyle name="40% - Accent3 3 2 4 2 2 3" xfId="9284" xr:uid="{069B9C92-49DD-403E-BCA3-B4E10485D93C}"/>
    <cellStyle name="40% - Accent3 3 2 4 2 3" xfId="1186" xr:uid="{B88917C7-4745-466E-AB54-FE18FBB28541}"/>
    <cellStyle name="40% - Accent3 3 2 4 2 3 2" xfId="9286" xr:uid="{457804A2-D764-412A-AF9C-F74CC044328D}"/>
    <cellStyle name="40% - Accent3 3 2 4 2 4" xfId="9283" xr:uid="{45A89AE3-1BDE-4334-87A0-2B79F6E7593B}"/>
    <cellStyle name="40% - Accent3 3 2 4 3" xfId="1187" xr:uid="{2CC66485-274E-48AC-9E53-C25FA8284834}"/>
    <cellStyle name="40% - Accent3 3 2 4 3 2" xfId="1188" xr:uid="{E6D381FE-1287-4E84-BD06-AF05D5ABE60D}"/>
    <cellStyle name="40% - Accent3 3 2 4 3 2 2" xfId="9288" xr:uid="{04013287-D11C-4A7B-A462-EB225D022EB5}"/>
    <cellStyle name="40% - Accent3 3 2 4 3 3" xfId="9287" xr:uid="{197E6EA2-CFC2-4588-B13D-55BBE177CAB1}"/>
    <cellStyle name="40% - Accent3 3 2 4 4" xfId="1189" xr:uid="{CF550E4C-720F-4ABA-9B66-B340605BA1A2}"/>
    <cellStyle name="40% - Accent3 3 2 4 4 2" xfId="9289" xr:uid="{6545278B-F7BC-4500-86B7-A12D1B49068D}"/>
    <cellStyle name="40% - Accent3 3 2 4 5" xfId="9282" xr:uid="{A9524BE7-7345-4560-B9A6-3EE41206D5D9}"/>
    <cellStyle name="40% - Accent3 3 2 5" xfId="1190" xr:uid="{DB7905AA-2DFF-4C7F-A2D9-57E9031936CF}"/>
    <cellStyle name="40% - Accent3 3 2 5 2" xfId="1191" xr:uid="{6294845D-1625-4F78-8AD8-F9AE87A585B4}"/>
    <cellStyle name="40% - Accent3 3 2 5 2 2" xfId="1192" xr:uid="{F632DCDE-BE6E-423C-85E7-FFEE479AC89A}"/>
    <cellStyle name="40% - Accent3 3 2 5 2 2 2" xfId="9292" xr:uid="{27AC943A-BB27-4431-8850-D752A2C09A09}"/>
    <cellStyle name="40% - Accent3 3 2 5 2 3" xfId="9291" xr:uid="{A444E118-A7BD-4893-B286-6FBA4502CFB3}"/>
    <cellStyle name="40% - Accent3 3 2 5 3" xfId="1193" xr:uid="{FFED1AAA-F1BE-4301-BF8E-DD3E6662EF66}"/>
    <cellStyle name="40% - Accent3 3 2 5 3 2" xfId="9293" xr:uid="{ED3E5EE2-3EE5-4804-8D64-CD9EAC3DB4AA}"/>
    <cellStyle name="40% - Accent3 3 2 5 4" xfId="9290" xr:uid="{290A1E46-3247-4B64-BD5A-9EC389AD02E5}"/>
    <cellStyle name="40% - Accent3 3 2 6" xfId="1194" xr:uid="{6A81D1D3-82F3-41EB-AD1B-6B228D75F807}"/>
    <cellStyle name="40% - Accent3 3 2 6 2" xfId="1195" xr:uid="{2C54602E-5BC1-42A5-9607-34055366246A}"/>
    <cellStyle name="40% - Accent3 3 2 6 2 2" xfId="9295" xr:uid="{D1476E4E-E89D-40DA-8DE1-7666F927A488}"/>
    <cellStyle name="40% - Accent3 3 2 6 3" xfId="9294" xr:uid="{B32DCE53-3BAA-41A0-AFE0-BB1CE1AF3561}"/>
    <cellStyle name="40% - Accent3 3 2 7" xfId="1196" xr:uid="{832C9FE6-77A8-4E07-88F6-7C1498B092BC}"/>
    <cellStyle name="40% - Accent3 3 2 7 2" xfId="9296" xr:uid="{7508EAB0-A89E-42C2-BF0B-E4A88B954D04}"/>
    <cellStyle name="40% - Accent3 3 2 8" xfId="1197" xr:uid="{A9BD3D4E-0691-4B47-95A1-3A921A73C43E}"/>
    <cellStyle name="40% - Accent3 3 2 8 2" xfId="9297" xr:uid="{1E375AE9-0432-4D14-88BF-B8C1D9109DF6}"/>
    <cellStyle name="40% - Accent3 3 2 9" xfId="1198" xr:uid="{E37EB2FC-D240-460D-BC79-291DDD614C03}"/>
    <cellStyle name="40% - Accent3 3 2 9 2" xfId="9298" xr:uid="{C5ABE4D0-E03A-47C1-B7D8-ABF752B2568C}"/>
    <cellStyle name="40% - Accent3 3 3" xfId="1199" xr:uid="{91679522-50EE-43D1-8816-C11E2D64D0AE}"/>
    <cellStyle name="40% - Accent3 3 3 10" xfId="9299" xr:uid="{223BE810-E0C0-49BD-ADD4-6743AA3F7E06}"/>
    <cellStyle name="40% - Accent3 3 3 2" xfId="1200" xr:uid="{B4A251AF-3B88-4C3A-9BEB-74175DD998AF}"/>
    <cellStyle name="40% - Accent3 3 3 2 2" xfId="1201" xr:uid="{EFFC57E8-A055-472A-A84E-5CCD251232C1}"/>
    <cellStyle name="40% - Accent3 3 3 2 2 2" xfId="1202" xr:uid="{B7D29A5B-00A1-4E89-B3D5-44C78E67185D}"/>
    <cellStyle name="40% - Accent3 3 3 2 2 2 2" xfId="1203" xr:uid="{F796B3D4-B735-460C-8447-C14B57E65BEA}"/>
    <cellStyle name="40% - Accent3 3 3 2 2 2 2 2" xfId="9303" xr:uid="{B9003346-6D67-432F-ADB0-81BE12D58548}"/>
    <cellStyle name="40% - Accent3 3 3 2 2 2 3" xfId="9302" xr:uid="{ADF8829B-DEB5-44CE-BE92-4412DE05AB5A}"/>
    <cellStyle name="40% - Accent3 3 3 2 2 3" xfId="1204" xr:uid="{87D62654-A903-44B5-8604-7BD24E776DDA}"/>
    <cellStyle name="40% - Accent3 3 3 2 2 3 2" xfId="9304" xr:uid="{BB25DFE0-B21D-4168-9A5E-727DB92CD254}"/>
    <cellStyle name="40% - Accent3 3 3 2 2 4" xfId="9301" xr:uid="{39802666-C807-488B-8B82-34E97D82E3CA}"/>
    <cellStyle name="40% - Accent3 3 3 2 3" xfId="1205" xr:uid="{EE2BA0FA-382E-4624-912C-927AF921789C}"/>
    <cellStyle name="40% - Accent3 3 3 2 3 2" xfId="1206" xr:uid="{FAC4E34D-0D4C-4D33-B737-4FA213A35B1B}"/>
    <cellStyle name="40% - Accent3 3 3 2 3 2 2" xfId="9306" xr:uid="{B72D9C9F-8FA6-4344-8E0C-304386FD2DD3}"/>
    <cellStyle name="40% - Accent3 3 3 2 3 3" xfId="9305" xr:uid="{F6DE3A4A-34F0-4D7C-90B4-23097BF1B48B}"/>
    <cellStyle name="40% - Accent3 3 3 2 4" xfId="1207" xr:uid="{2D44443B-2FB4-4B9A-9762-CE4BB0330A2F}"/>
    <cellStyle name="40% - Accent3 3 3 2 4 2" xfId="9307" xr:uid="{617E7E01-C98D-43B9-A8BE-AAB635BCFC09}"/>
    <cellStyle name="40% - Accent3 3 3 2 5" xfId="1208" xr:uid="{2BD164E4-581F-4124-B0A2-37DF723ADE71}"/>
    <cellStyle name="40% - Accent3 3 3 2 5 2" xfId="9308" xr:uid="{DB8910C8-3E77-4FF8-94ED-598B04421039}"/>
    <cellStyle name="40% - Accent3 3 3 2 6" xfId="9300" xr:uid="{01A95442-9834-45C5-8966-BE2D49168032}"/>
    <cellStyle name="40% - Accent3 3 3 3" xfId="1209" xr:uid="{4F42F285-A3F0-4AD4-B666-1E85DE7E73AB}"/>
    <cellStyle name="40% - Accent3 3 3 3 2" xfId="1210" xr:uid="{C0A5214C-48E6-41D4-B6B0-0695AD42052A}"/>
    <cellStyle name="40% - Accent3 3 3 3 2 2" xfId="1211" xr:uid="{11FF4894-C42C-4963-8BBB-0B2624F790D7}"/>
    <cellStyle name="40% - Accent3 3 3 3 2 2 2" xfId="1212" xr:uid="{5BB36377-0670-4573-9610-9BDC2FD253DF}"/>
    <cellStyle name="40% - Accent3 3 3 3 2 2 2 2" xfId="9312" xr:uid="{73CA8A21-8595-4279-B287-9594C769DC44}"/>
    <cellStyle name="40% - Accent3 3 3 3 2 2 3" xfId="9311" xr:uid="{E0D8B29A-6305-4A48-A570-50FF362C6B6C}"/>
    <cellStyle name="40% - Accent3 3 3 3 2 3" xfId="1213" xr:uid="{E2F590AA-B320-44A3-A209-FDF85D174CCE}"/>
    <cellStyle name="40% - Accent3 3 3 3 2 3 2" xfId="9313" xr:uid="{734DBB45-657B-48D0-AF6B-86E141319CCA}"/>
    <cellStyle name="40% - Accent3 3 3 3 2 4" xfId="9310" xr:uid="{0D968E71-860E-45C2-A0F9-C9F0F64235DD}"/>
    <cellStyle name="40% - Accent3 3 3 3 3" xfId="1214" xr:uid="{C5C198F3-902C-41E2-B1FB-7ABD7ECA7EE6}"/>
    <cellStyle name="40% - Accent3 3 3 3 3 2" xfId="1215" xr:uid="{F39D48CE-7FB2-4BE2-9C7F-22BB30793D28}"/>
    <cellStyle name="40% - Accent3 3 3 3 3 2 2" xfId="9315" xr:uid="{D3D43D65-C233-4DBD-BDB8-D68EFC16C2AE}"/>
    <cellStyle name="40% - Accent3 3 3 3 3 3" xfId="9314" xr:uid="{AD62A2CE-05F3-4FAC-A1F7-0388DD6E6727}"/>
    <cellStyle name="40% - Accent3 3 3 3 4" xfId="1216" xr:uid="{8E1F2981-4A83-4517-90CD-B8A42D43A234}"/>
    <cellStyle name="40% - Accent3 3 3 3 4 2" xfId="9316" xr:uid="{708935A8-0012-4AD4-AE68-EA2345F2963B}"/>
    <cellStyle name="40% - Accent3 3 3 3 5" xfId="9309" xr:uid="{133B9E13-31C4-41CA-A57C-79DFC19D7D72}"/>
    <cellStyle name="40% - Accent3 3 3 4" xfId="1217" xr:uid="{6FA67711-796A-4B9D-AF5E-A70E5B5251E9}"/>
    <cellStyle name="40% - Accent3 3 3 4 2" xfId="1218" xr:uid="{39DA971E-773A-477F-AAAD-ECBCC5623390}"/>
    <cellStyle name="40% - Accent3 3 3 4 2 2" xfId="1219" xr:uid="{2EBA6011-103B-4F50-88B0-7B4324D10769}"/>
    <cellStyle name="40% - Accent3 3 3 4 2 2 2" xfId="9319" xr:uid="{F29F334A-FD09-450E-909A-70AD3F8760EC}"/>
    <cellStyle name="40% - Accent3 3 3 4 2 3" xfId="9318" xr:uid="{C0D5D97B-46D0-4039-B70D-D5C9472F848A}"/>
    <cellStyle name="40% - Accent3 3 3 4 3" xfId="1220" xr:uid="{695CC1D5-2E8F-4F6F-A940-1DF285CFCB21}"/>
    <cellStyle name="40% - Accent3 3 3 4 3 2" xfId="9320" xr:uid="{ABED9744-5E12-4588-9EAE-67385F779BBF}"/>
    <cellStyle name="40% - Accent3 3 3 4 4" xfId="9317" xr:uid="{82E74EA7-D9EF-4122-AFAE-FD2F14780E1D}"/>
    <cellStyle name="40% - Accent3 3 3 5" xfId="1221" xr:uid="{AF06F013-A967-4819-9FF2-1A471BA390EA}"/>
    <cellStyle name="40% - Accent3 3 3 5 2" xfId="1222" xr:uid="{609355E4-1123-4A91-A31B-977A128E7BCA}"/>
    <cellStyle name="40% - Accent3 3 3 5 2 2" xfId="9322" xr:uid="{FF60E82B-58D2-4125-BF9F-8933DDA47B87}"/>
    <cellStyle name="40% - Accent3 3 3 5 3" xfId="9321" xr:uid="{15C85FD2-6EE8-4F68-9F6F-D33AF89929E7}"/>
    <cellStyle name="40% - Accent3 3 3 6" xfId="1223" xr:uid="{BB38D11C-C85A-468A-AC58-D7BCE3E4F9AF}"/>
    <cellStyle name="40% - Accent3 3 3 6 2" xfId="9323" xr:uid="{8BF3A40B-FC9A-45BF-8F3F-50AF9B72A288}"/>
    <cellStyle name="40% - Accent3 3 3 7" xfId="1224" xr:uid="{8233FAE4-5DCD-4E35-9357-1EA4EA983407}"/>
    <cellStyle name="40% - Accent3 3 3 7 2" xfId="9324" xr:uid="{0D7A5D42-EEA2-4CCD-80EB-EFAD68674DCE}"/>
    <cellStyle name="40% - Accent3 3 3 8" xfId="1225" xr:uid="{1F99E8AA-E8F9-404F-8217-48F08EDA871D}"/>
    <cellStyle name="40% - Accent3 3 3 8 2" xfId="9325" xr:uid="{B4ADE959-49B8-4F0F-ABB5-95040D9C2274}"/>
    <cellStyle name="40% - Accent3 3 3 9" xfId="1226" xr:uid="{ECAD6615-726B-4C15-8C9E-7505084BAFD5}"/>
    <cellStyle name="40% - Accent3 3 3 9 2" xfId="9326" xr:uid="{F97C6F9D-3C52-481B-A890-1C13EEE52411}"/>
    <cellStyle name="40% - Accent3 3 4" xfId="1227" xr:uid="{0B7DF072-71C1-4E2E-B816-14E91ED9EB25}"/>
    <cellStyle name="40% - Accent3 3 4 2" xfId="1228" xr:uid="{A57CA480-2F57-4FEC-A779-97344A56F141}"/>
    <cellStyle name="40% - Accent3 3 4 2 2" xfId="1229" xr:uid="{29C47C3A-77FF-495A-98FA-651527AC2574}"/>
    <cellStyle name="40% - Accent3 3 4 2 2 2" xfId="1230" xr:uid="{AD544151-2C26-4957-AC1F-87C173D96125}"/>
    <cellStyle name="40% - Accent3 3 4 2 2 2 2" xfId="9330" xr:uid="{B27BCA09-3FD8-46BE-9BA3-8BA94040A36D}"/>
    <cellStyle name="40% - Accent3 3 4 2 2 3" xfId="9329" xr:uid="{DC6D07B8-64EF-41CC-916F-BB7030E82133}"/>
    <cellStyle name="40% - Accent3 3 4 2 3" xfId="1231" xr:uid="{AB34C784-DDD8-4606-8EE2-77CECF0DD14F}"/>
    <cellStyle name="40% - Accent3 3 4 2 3 2" xfId="9331" xr:uid="{BAE77CD8-1F57-4173-9F6F-01E14629BA57}"/>
    <cellStyle name="40% - Accent3 3 4 2 4" xfId="1232" xr:uid="{DF0C592D-BDDA-422A-8D56-E5A4B103ECDB}"/>
    <cellStyle name="40% - Accent3 3 4 2 4 2" xfId="9332" xr:uid="{151B0562-CFA7-45B6-B976-D36582663769}"/>
    <cellStyle name="40% - Accent3 3 4 2 5" xfId="9328" xr:uid="{56343E4D-A0C6-4315-9943-99F9F7E17858}"/>
    <cellStyle name="40% - Accent3 3 4 3" xfId="1233" xr:uid="{09F3B3C1-882E-4021-A2A1-88A2E2FFD914}"/>
    <cellStyle name="40% - Accent3 3 4 3 2" xfId="1234" xr:uid="{B439ED44-7EE7-47B4-A780-43D8214CC879}"/>
    <cellStyle name="40% - Accent3 3 4 3 2 2" xfId="9334" xr:uid="{C7BC492D-C00C-4376-8067-7409A2F94113}"/>
    <cellStyle name="40% - Accent3 3 4 3 3" xfId="9333" xr:uid="{F2FB31C3-C356-4219-8FC6-C3C647EB668D}"/>
    <cellStyle name="40% - Accent3 3 4 4" xfId="1235" xr:uid="{DF8A3ACF-ADD6-4178-9340-F8B75D0F0F3D}"/>
    <cellStyle name="40% - Accent3 3 4 4 2" xfId="9335" xr:uid="{46F3A1AA-492B-4F1F-95C7-E1482D13F0F4}"/>
    <cellStyle name="40% - Accent3 3 4 5" xfId="1236" xr:uid="{279ACEDF-B7E6-4C4C-A1C2-2C8A14789BDC}"/>
    <cellStyle name="40% - Accent3 3 4 5 2" xfId="9336" xr:uid="{4CB84944-02FB-4232-84D5-C3D8A3916F44}"/>
    <cellStyle name="40% - Accent3 3 4 6" xfId="1237" xr:uid="{DA43FDB2-3F28-4931-9B0F-D8BA88667D36}"/>
    <cellStyle name="40% - Accent3 3 4 6 2" xfId="9337" xr:uid="{1EC39123-12C5-46E4-8490-1DB0484E004A}"/>
    <cellStyle name="40% - Accent3 3 4 7" xfId="9327" xr:uid="{033167ED-2BEF-4302-9E0B-B026AA7E520C}"/>
    <cellStyle name="40% - Accent3 3 5" xfId="1238" xr:uid="{94D4F02D-C438-4725-9849-6B9327314771}"/>
    <cellStyle name="40% - Accent3 3 5 2" xfId="1239" xr:uid="{295D32D8-C3AC-4E7F-9FEC-215862D39860}"/>
    <cellStyle name="40% - Accent3 3 5 2 2" xfId="1240" xr:uid="{9BB42D3A-026B-4F84-9CB1-C688445CB23D}"/>
    <cellStyle name="40% - Accent3 3 5 2 2 2" xfId="1241" xr:uid="{8183AA53-0924-4FEE-B7CC-5B61F6F1A77D}"/>
    <cellStyle name="40% - Accent3 3 5 2 2 2 2" xfId="9341" xr:uid="{ED6B5EF5-DA2F-409B-AFB4-DDAFFFD67CD7}"/>
    <cellStyle name="40% - Accent3 3 5 2 2 3" xfId="9340" xr:uid="{F54A76D9-7F7D-478E-A289-4981E33CC78E}"/>
    <cellStyle name="40% - Accent3 3 5 2 3" xfId="1242" xr:uid="{94661091-8841-4B51-B62F-6F3E0C3CAEA0}"/>
    <cellStyle name="40% - Accent3 3 5 2 3 2" xfId="9342" xr:uid="{E43449DA-0244-448B-B9F8-38841728758C}"/>
    <cellStyle name="40% - Accent3 3 5 2 4" xfId="9339" xr:uid="{044A5BD4-6731-41CD-B088-C2B5FEA90E69}"/>
    <cellStyle name="40% - Accent3 3 5 3" xfId="1243" xr:uid="{DB831E41-1DF0-4278-8DE2-D83063D89E83}"/>
    <cellStyle name="40% - Accent3 3 5 3 2" xfId="1244" xr:uid="{C0CC3BB1-AE92-437F-A7A8-741CD38B5CD3}"/>
    <cellStyle name="40% - Accent3 3 5 3 2 2" xfId="9344" xr:uid="{CBC6EFE8-4B8D-4F24-877E-5E3D203979EA}"/>
    <cellStyle name="40% - Accent3 3 5 3 3" xfId="9343" xr:uid="{9C6D1365-34A6-4362-B424-B9144D4CFF24}"/>
    <cellStyle name="40% - Accent3 3 5 4" xfId="1245" xr:uid="{04B5F0AF-0DF6-48B7-8ECF-8D6168A92AFF}"/>
    <cellStyle name="40% - Accent3 3 5 4 2" xfId="9345" xr:uid="{4EDE1D91-6302-4AE5-8A5E-CDBE01980874}"/>
    <cellStyle name="40% - Accent3 3 5 5" xfId="1246" xr:uid="{78C2320E-4F72-4231-8F93-08EF9124828C}"/>
    <cellStyle name="40% - Accent3 3 5 5 2" xfId="9346" xr:uid="{389BF695-709A-4937-8DCD-6D8CD8074505}"/>
    <cellStyle name="40% - Accent3 3 5 6" xfId="9338" xr:uid="{921EA391-E80A-4005-9AB6-E79137C3C0D6}"/>
    <cellStyle name="40% - Accent3 3 6" xfId="1247" xr:uid="{0348793F-B7F8-4AB3-A3D8-09B0E19ED4F5}"/>
    <cellStyle name="40% - Accent3 3 7" xfId="1248" xr:uid="{0F7F0796-50F6-4E8C-AFC5-09E905E23E06}"/>
    <cellStyle name="40% - Accent3 3 7 2" xfId="1249" xr:uid="{98881DBC-7591-4F5F-98CB-4DB4FBF77750}"/>
    <cellStyle name="40% - Accent3 3 7 2 2" xfId="1250" xr:uid="{4076EEF4-F142-470D-9F96-1B1F523B8BF6}"/>
    <cellStyle name="40% - Accent3 3 7 2 2 2" xfId="9349" xr:uid="{C4005FD7-0CBF-40F2-AA89-9B6AECE97A34}"/>
    <cellStyle name="40% - Accent3 3 7 2 3" xfId="9348" xr:uid="{A267165D-F139-485D-9564-9F034C758BD5}"/>
    <cellStyle name="40% - Accent3 3 7 3" xfId="1251" xr:uid="{2A968733-A39A-4ABA-AE66-9E7E81A7EFE3}"/>
    <cellStyle name="40% - Accent3 3 7 3 2" xfId="9350" xr:uid="{8E31BFF8-40C0-42DF-8BB3-D4C25D01EDDE}"/>
    <cellStyle name="40% - Accent3 3 7 4" xfId="9347" xr:uid="{8245EDD2-4127-4BD4-A8D3-E7F2BEFAF2CA}"/>
    <cellStyle name="40% - Accent3 3 8" xfId="1252" xr:uid="{308138E9-1B71-4361-BD0D-4A860DAB20D3}"/>
    <cellStyle name="40% - Accent3 3 8 2" xfId="1253" xr:uid="{BFC1EC2B-A3E0-462B-A006-A7B197ED5109}"/>
    <cellStyle name="40% - Accent3 3 8 2 2" xfId="9352" xr:uid="{DA59F269-CA06-4F54-A00D-F09708A072F9}"/>
    <cellStyle name="40% - Accent3 3 8 3" xfId="9351" xr:uid="{FBDACF6C-9130-49FE-9B02-3A0BD1DF8E79}"/>
    <cellStyle name="40% - Accent3 3 9" xfId="1254" xr:uid="{E97446CB-DD30-4C7E-8E2D-BFC0A10CAF62}"/>
    <cellStyle name="40% - Accent3 4" xfId="1255" xr:uid="{6BE0BF75-8931-4AF8-A126-B5BCCC3C5487}"/>
    <cellStyle name="40% - Accent3 4 2" xfId="1256" xr:uid="{E182ACD7-AD01-4A64-8707-B88E536907FE}"/>
    <cellStyle name="40% - Accent3 4 2 2" xfId="9354" xr:uid="{DB65D76C-AACF-4ED3-A337-93B0BDCC8A2E}"/>
    <cellStyle name="40% - Accent3 4 3" xfId="1257" xr:uid="{9564D52A-6D47-4FDF-884B-C5B919796159}"/>
    <cellStyle name="40% - Accent3 4 4" xfId="9353" xr:uid="{0499C212-176D-47D0-9257-5C13FE93896F}"/>
    <cellStyle name="40% - Accent3 5" xfId="1258" xr:uid="{650D52FD-E8BA-4818-BB63-339AE8EBBA5B}"/>
    <cellStyle name="40% - Accent3 5 2" xfId="1259" xr:uid="{3A793193-708A-4A21-9CDB-E1E3734E7492}"/>
    <cellStyle name="40% - Accent3 5 2 2" xfId="9356" xr:uid="{D5B35532-FD69-4D57-8BB9-C0FB053D0A60}"/>
    <cellStyle name="40% - Accent3 5 3" xfId="9355" xr:uid="{2B93ACE5-CD3E-4DEE-A58E-49333BB4986C}"/>
    <cellStyle name="40% - Accent3 6" xfId="1260" xr:uid="{50149E63-1265-4FEE-8EC3-D36AC74AFCDE}"/>
    <cellStyle name="40% - Accent3 7" xfId="1261" xr:uid="{35836F15-700A-45ED-A22A-3139A77E13C9}"/>
    <cellStyle name="40% - Accent3 8" xfId="1262" xr:uid="{9C7B3EED-48B4-42C6-B814-B58DB35F6777}"/>
    <cellStyle name="40% - Accent3 9" xfId="1263" xr:uid="{1EF40B8F-F791-44B7-84A7-8CDF0EFD5BBC}"/>
    <cellStyle name="40% - Accent3 9 2" xfId="9357" xr:uid="{E70AFA00-8DA8-4494-BBDB-CB5875A3F2F0}"/>
    <cellStyle name="40% - Accent4 10" xfId="1264" xr:uid="{30528C77-A981-4BFA-97A4-47967480BEA6}"/>
    <cellStyle name="40% - Accent4 2" xfId="1265" xr:uid="{CD85526B-899D-4AEA-9D9D-ED97E517AEA4}"/>
    <cellStyle name="40% - Accent4 2 2" xfId="1266" xr:uid="{BFEF63C5-BE54-4A66-885F-6A4E41C78D9D}"/>
    <cellStyle name="40% - Accent4 2 2 2" xfId="1267" xr:uid="{78E66E29-48C0-4BD9-88EC-0735C54CACFE}"/>
    <cellStyle name="40% - Accent4 2 2 2 2" xfId="1268" xr:uid="{3A0A39F5-0810-4CB4-AB26-5586F67A7546}"/>
    <cellStyle name="40% - Accent4 2 2 2 2 2" xfId="9358" xr:uid="{74E52BBE-039F-4830-9CAC-AF8AAB8D2F3E}"/>
    <cellStyle name="40% - Accent4 2 2 3" xfId="1269" xr:uid="{6ADEA8B6-2F4F-4FC0-962D-9FC8B85A1F63}"/>
    <cellStyle name="40% - Accent4 2 2 3 2" xfId="9359" xr:uid="{C686B3AE-A7C2-412B-8D1C-898772E05EB6}"/>
    <cellStyle name="40% - Accent4 2 2 4" xfId="1270" xr:uid="{6372BD1B-352B-4FEC-B3DB-C4512769C674}"/>
    <cellStyle name="40% - Accent4 2 3" xfId="1271" xr:uid="{6EDC9E9B-9A84-4E7D-9A60-55412B68D40A}"/>
    <cellStyle name="40% - Accent4 2 3 2" xfId="1272" xr:uid="{F6A0366E-D29D-4E9C-BA37-CC21ACFC1888}"/>
    <cellStyle name="40% - Accent4 2 3 3" xfId="1273" xr:uid="{59F8AEDC-230B-43BD-A2B7-589D26846F7A}"/>
    <cellStyle name="40% - Accent4 2 3 3 2" xfId="9361" xr:uid="{D7BBACC3-5AC9-4F76-AAB1-D9DBC7542A89}"/>
    <cellStyle name="40% - Accent4 2 3 4" xfId="1274" xr:uid="{0B0DD75E-4615-4626-A9C1-85C4BB0FF9A9}"/>
    <cellStyle name="40% - Accent4 2 3 5" xfId="9360" xr:uid="{2DDEAD39-A305-4292-A6FA-E89FC4F1DCE4}"/>
    <cellStyle name="40% - Accent4 2 4" xfId="1275" xr:uid="{A0E38647-6947-43A7-ACFB-2FDF4D00881C}"/>
    <cellStyle name="40% - Accent4 2 4 2" xfId="1276" xr:uid="{FEAFBFD9-7685-4B5B-8C59-658C3AF3867D}"/>
    <cellStyle name="40% - Accent4 2 4 3" xfId="9362" xr:uid="{BE9C4274-272C-4E4A-81A9-C77834D8E371}"/>
    <cellStyle name="40% - Accent4 2 5" xfId="1277" xr:uid="{F3485E99-3C7D-496D-B3A2-7410D7C0EEE0}"/>
    <cellStyle name="40% - Accent4 2 6" xfId="1278" xr:uid="{425EC394-9FBC-43FC-909A-0DD981D2FD03}"/>
    <cellStyle name="40% - Accent4 3" xfId="1279" xr:uid="{F53D47DD-2E6A-4389-B727-996328124C43}"/>
    <cellStyle name="40% - Accent4 3 10" xfId="1280" xr:uid="{E5ECB684-18F4-416E-AC64-BD2361C90D4C}"/>
    <cellStyle name="40% - Accent4 3 10 2" xfId="9364" xr:uid="{19ED63B5-47C0-4E24-B500-AB3B59FF2E27}"/>
    <cellStyle name="40% - Accent4 3 11" xfId="1281" xr:uid="{DFEABFB5-EC61-4D5B-A4B4-D54E98522A3F}"/>
    <cellStyle name="40% - Accent4 3 11 2" xfId="9365" xr:uid="{824943AA-C362-48D0-ABA0-775DF3CBA569}"/>
    <cellStyle name="40% - Accent4 3 12" xfId="1282" xr:uid="{D7B95859-7162-48E9-8E88-B2BB4F6C2508}"/>
    <cellStyle name="40% - Accent4 3 12 2" xfId="9366" xr:uid="{79CB5604-BAB3-4836-AF25-07E95BB32CCE}"/>
    <cellStyle name="40% - Accent4 3 13" xfId="1283" xr:uid="{F9749430-1941-487E-944A-C864CB0B872A}"/>
    <cellStyle name="40% - Accent4 3 13 2" xfId="9367" xr:uid="{0286B28A-56F6-433E-9E83-9471624FCBF5}"/>
    <cellStyle name="40% - Accent4 3 14" xfId="1284" xr:uid="{67C98385-0B49-4302-AEEC-A2A2B22B0E4C}"/>
    <cellStyle name="40% - Accent4 3 14 2" xfId="9368" xr:uid="{A2FC50B6-FFF9-4EBD-B012-16015478C708}"/>
    <cellStyle name="40% - Accent4 3 15" xfId="9363" xr:uid="{BCDE83F7-24BB-4272-BDD1-A2600FC239F1}"/>
    <cellStyle name="40% - Accent4 3 2" xfId="1285" xr:uid="{DA6F89C2-CADE-4B7C-99B9-941853F43AA2}"/>
    <cellStyle name="40% - Accent4 3 2 10" xfId="1286" xr:uid="{49448DE4-7BED-4215-8816-81677E6A2AA8}"/>
    <cellStyle name="40% - Accent4 3 2 10 2" xfId="9370" xr:uid="{7E1BE54F-6C50-4AFA-8A56-263DA05832D0}"/>
    <cellStyle name="40% - Accent4 3 2 11" xfId="9369" xr:uid="{8358CBFD-139A-43DD-9408-A64784AA3D41}"/>
    <cellStyle name="40% - Accent4 3 2 2" xfId="1287" xr:uid="{A022FC8F-C0FA-4BB8-BD85-68B2774CDF4E}"/>
    <cellStyle name="40% - Accent4 3 2 2 2" xfId="1288" xr:uid="{7FEFDB52-41EE-4C82-9B7D-B61EAD61449C}"/>
    <cellStyle name="40% - Accent4 3 2 2 2 2" xfId="1289" xr:uid="{4F121AB9-9637-400D-82A2-974CC177269B}"/>
    <cellStyle name="40% - Accent4 3 2 2 2 2 2" xfId="1290" xr:uid="{526916BB-FA45-4558-BDA9-8A1958AE0503}"/>
    <cellStyle name="40% - Accent4 3 2 2 2 2 2 2" xfId="1291" xr:uid="{D29751D0-BB41-49F8-ADA7-79F17444627C}"/>
    <cellStyle name="40% - Accent4 3 2 2 2 2 2 2 2" xfId="9375" xr:uid="{05407864-EFAD-4E5B-8683-D21D8D48B9CF}"/>
    <cellStyle name="40% - Accent4 3 2 2 2 2 2 3" xfId="9374" xr:uid="{F078BD4E-F397-4D1E-8B56-E1AC2220ABE5}"/>
    <cellStyle name="40% - Accent4 3 2 2 2 2 3" xfId="1292" xr:uid="{31D5FE69-2F74-491F-A5AF-5ED4EDE965DD}"/>
    <cellStyle name="40% - Accent4 3 2 2 2 2 3 2" xfId="9376" xr:uid="{4BA5552F-4C8A-43DC-A03C-35FD99739BD3}"/>
    <cellStyle name="40% - Accent4 3 2 2 2 2 4" xfId="9373" xr:uid="{3F50D1B1-2469-4E10-974D-F7913184891B}"/>
    <cellStyle name="40% - Accent4 3 2 2 2 3" xfId="1293" xr:uid="{DDB6B4F2-E637-4D39-AD55-F6D54CCDA7A8}"/>
    <cellStyle name="40% - Accent4 3 2 2 2 3 2" xfId="1294" xr:uid="{CF772306-BFDB-4DC5-9E14-40A52571ABE9}"/>
    <cellStyle name="40% - Accent4 3 2 2 2 3 2 2" xfId="9378" xr:uid="{E9FB4E0C-104C-43ED-AE26-B129497C5E99}"/>
    <cellStyle name="40% - Accent4 3 2 2 2 3 3" xfId="9377" xr:uid="{BE7DA658-257F-4F76-8C4E-0DCA57E1897E}"/>
    <cellStyle name="40% - Accent4 3 2 2 2 4" xfId="1295" xr:uid="{2821FB81-69B5-4DD2-A7AC-C22DFA1D274F}"/>
    <cellStyle name="40% - Accent4 3 2 2 2 4 2" xfId="9379" xr:uid="{ABC0A430-8363-45C4-8536-BD6DC5D99A48}"/>
    <cellStyle name="40% - Accent4 3 2 2 2 5" xfId="9372" xr:uid="{2526F6A9-480D-4B91-BBC4-B6FCA06D4053}"/>
    <cellStyle name="40% - Accent4 3 2 2 3" xfId="1296" xr:uid="{677793CF-4FAD-4C7F-BDCC-5C6D2031DB28}"/>
    <cellStyle name="40% - Accent4 3 2 2 3 2" xfId="1297" xr:uid="{C951F3BB-1F15-4943-86EC-D27219CE0197}"/>
    <cellStyle name="40% - Accent4 3 2 2 3 2 2" xfId="1298" xr:uid="{F8E3BFFC-12A4-45D0-82B7-BAA4FBE6033F}"/>
    <cellStyle name="40% - Accent4 3 2 2 3 2 2 2" xfId="1299" xr:uid="{7FAB4C72-869B-4772-8B1A-DF0CBE76FE5A}"/>
    <cellStyle name="40% - Accent4 3 2 2 3 2 2 2 2" xfId="9383" xr:uid="{71DF5777-B844-4566-938A-72BE9B90D854}"/>
    <cellStyle name="40% - Accent4 3 2 2 3 2 2 3" xfId="9382" xr:uid="{07B9BD21-2DCA-4553-9FB9-A4B20B8696F1}"/>
    <cellStyle name="40% - Accent4 3 2 2 3 2 3" xfId="1300" xr:uid="{AD1E07CF-3215-4057-8561-5083242EA77B}"/>
    <cellStyle name="40% - Accent4 3 2 2 3 2 3 2" xfId="9384" xr:uid="{9C3D0194-D8A5-40B2-8CBB-46AA8661F25D}"/>
    <cellStyle name="40% - Accent4 3 2 2 3 2 4" xfId="9381" xr:uid="{01ACE2EC-C324-4CE2-A162-2A59C9443541}"/>
    <cellStyle name="40% - Accent4 3 2 2 3 3" xfId="1301" xr:uid="{2354225A-B0EE-45B6-97BA-A1DFDE51664E}"/>
    <cellStyle name="40% - Accent4 3 2 2 3 3 2" xfId="1302" xr:uid="{E7FF6876-C1B5-4F24-B76D-B945AA909F79}"/>
    <cellStyle name="40% - Accent4 3 2 2 3 3 2 2" xfId="9386" xr:uid="{E9FDF1EC-C49B-469B-B77C-3CBA1F6FABCD}"/>
    <cellStyle name="40% - Accent4 3 2 2 3 3 3" xfId="9385" xr:uid="{EACDE493-B3C0-4FF2-8CF7-8A69010569C7}"/>
    <cellStyle name="40% - Accent4 3 2 2 3 4" xfId="1303" xr:uid="{28D4114D-027A-4872-B20E-F9D969BE47D1}"/>
    <cellStyle name="40% - Accent4 3 2 2 3 4 2" xfId="9387" xr:uid="{57BE8FDE-4005-40CF-A122-0333338A6188}"/>
    <cellStyle name="40% - Accent4 3 2 2 3 5" xfId="9380" xr:uid="{0F3B3F64-E4CE-4693-9978-84EB27B8D110}"/>
    <cellStyle name="40% - Accent4 3 2 2 4" xfId="1304" xr:uid="{9FEE729E-65D1-4CF1-9094-98D5AC1BF500}"/>
    <cellStyle name="40% - Accent4 3 2 2 4 2" xfId="1305" xr:uid="{714343BC-DA61-4CCD-9407-4F35882408E8}"/>
    <cellStyle name="40% - Accent4 3 2 2 4 2 2" xfId="1306" xr:uid="{ECFC50D7-6978-4911-BEE6-EBCBE80B5E72}"/>
    <cellStyle name="40% - Accent4 3 2 2 4 2 2 2" xfId="9390" xr:uid="{A360AE65-9688-42E3-BC4F-CA8A2AB355D3}"/>
    <cellStyle name="40% - Accent4 3 2 2 4 2 3" xfId="9389" xr:uid="{6741B975-98D1-4743-A1F4-8A1BDF08D7F2}"/>
    <cellStyle name="40% - Accent4 3 2 2 4 3" xfId="1307" xr:uid="{FB4A1B70-C197-466F-8B75-0FDB671A3986}"/>
    <cellStyle name="40% - Accent4 3 2 2 4 3 2" xfId="9391" xr:uid="{F07D2118-B0F0-4093-9C23-DC0CC14B92ED}"/>
    <cellStyle name="40% - Accent4 3 2 2 4 4" xfId="9388" xr:uid="{521AE5AA-B2D6-4635-BD44-F65173FC96D9}"/>
    <cellStyle name="40% - Accent4 3 2 2 5" xfId="1308" xr:uid="{65995497-FF0E-438F-8E06-7B73235A34A9}"/>
    <cellStyle name="40% - Accent4 3 2 2 5 2" xfId="1309" xr:uid="{902FF637-EAB8-4E30-A1BD-4D8E23B8A25E}"/>
    <cellStyle name="40% - Accent4 3 2 2 5 2 2" xfId="9393" xr:uid="{B14EA240-F317-492C-B279-AE85696BC383}"/>
    <cellStyle name="40% - Accent4 3 2 2 5 3" xfId="9392" xr:uid="{C12D5CA0-A342-43A6-AD8F-D4DD054CF5FE}"/>
    <cellStyle name="40% - Accent4 3 2 2 6" xfId="1310" xr:uid="{3D3F68B9-A631-4104-820B-E8C9E669A370}"/>
    <cellStyle name="40% - Accent4 3 2 2 6 2" xfId="9394" xr:uid="{1ABD672F-3AD3-4164-9FAF-D56004A2CB11}"/>
    <cellStyle name="40% - Accent4 3 2 2 7" xfId="1311" xr:uid="{B6BE1DA9-D05A-4023-A686-A040DA04226E}"/>
    <cellStyle name="40% - Accent4 3 2 2 7 2" xfId="9395" xr:uid="{2D926051-27AD-4937-A25E-596D21DA59D8}"/>
    <cellStyle name="40% - Accent4 3 2 2 8" xfId="9371" xr:uid="{5F0C0D23-6C74-477F-BB39-B76D438A8DF4}"/>
    <cellStyle name="40% - Accent4 3 2 3" xfId="1312" xr:uid="{7800B73D-7EF1-4ECD-94DF-7A68A9AA24C0}"/>
    <cellStyle name="40% - Accent4 3 2 3 2" xfId="1313" xr:uid="{A39947DE-9707-4E09-86BB-D228F31F3251}"/>
    <cellStyle name="40% - Accent4 3 2 3 2 2" xfId="1314" xr:uid="{1F1ED937-CF30-4B03-8C0D-E5D149159188}"/>
    <cellStyle name="40% - Accent4 3 2 3 2 2 2" xfId="1315" xr:uid="{CFF37090-2A4B-412C-9E52-36EC6B12949D}"/>
    <cellStyle name="40% - Accent4 3 2 3 2 2 2 2" xfId="9399" xr:uid="{8D537E01-A7D8-4929-99A0-1919205FA30B}"/>
    <cellStyle name="40% - Accent4 3 2 3 2 2 3" xfId="9398" xr:uid="{BCD61EDC-7CA6-467B-AC18-A3BEFD88E808}"/>
    <cellStyle name="40% - Accent4 3 2 3 2 3" xfId="1316" xr:uid="{5793E3EC-9E3D-4DAC-975B-975A08DFD623}"/>
    <cellStyle name="40% - Accent4 3 2 3 2 3 2" xfId="9400" xr:uid="{035988B6-A9E7-4E06-BEF6-F05F4866BC13}"/>
    <cellStyle name="40% - Accent4 3 2 3 2 4" xfId="9397" xr:uid="{3D9DB646-D096-49A5-854C-97CB51E2554F}"/>
    <cellStyle name="40% - Accent4 3 2 3 3" xfId="1317" xr:uid="{33EBD079-A313-4AE8-BF71-215AA995D3BD}"/>
    <cellStyle name="40% - Accent4 3 2 3 3 2" xfId="1318" xr:uid="{DE079963-7ED6-4D4B-9AC1-F995F1303B6E}"/>
    <cellStyle name="40% - Accent4 3 2 3 3 2 2" xfId="9402" xr:uid="{254F956D-0A13-4697-BDF7-CAFD6B1A12FA}"/>
    <cellStyle name="40% - Accent4 3 2 3 3 3" xfId="9401" xr:uid="{A07F3709-4C7F-4ED3-BEB1-7A79C5F831C1}"/>
    <cellStyle name="40% - Accent4 3 2 3 4" xfId="1319" xr:uid="{FE2CFED4-2578-44E8-B72C-8D23C89EE0B1}"/>
    <cellStyle name="40% - Accent4 3 2 3 4 2" xfId="9403" xr:uid="{DF585CD3-682C-46E7-95C0-006895D00C9A}"/>
    <cellStyle name="40% - Accent4 3 2 3 5" xfId="9396" xr:uid="{3E5218E6-54C8-41AF-A509-D27B2717D1DD}"/>
    <cellStyle name="40% - Accent4 3 2 4" xfId="1320" xr:uid="{BC3F165B-F700-4BDD-927A-EA4A987C5C2F}"/>
    <cellStyle name="40% - Accent4 3 2 4 2" xfId="1321" xr:uid="{5FDFA656-545C-4D7E-AB96-C620965262FA}"/>
    <cellStyle name="40% - Accent4 3 2 4 2 2" xfId="1322" xr:uid="{637CC06A-CDBD-48E1-846C-974E4260FBB4}"/>
    <cellStyle name="40% - Accent4 3 2 4 2 2 2" xfId="1323" xr:uid="{55F7966A-20CE-48BA-AA4C-40000B868CB0}"/>
    <cellStyle name="40% - Accent4 3 2 4 2 2 2 2" xfId="9407" xr:uid="{921F090B-53D1-48FA-9772-0563E3FB260C}"/>
    <cellStyle name="40% - Accent4 3 2 4 2 2 3" xfId="9406" xr:uid="{48DE9361-D679-430D-9FC5-90A5CC32E04D}"/>
    <cellStyle name="40% - Accent4 3 2 4 2 3" xfId="1324" xr:uid="{BA99684F-1872-4C88-B6C4-92CEED853DBB}"/>
    <cellStyle name="40% - Accent4 3 2 4 2 3 2" xfId="9408" xr:uid="{EE0E52C1-7FAC-49F8-86BF-321CF6BCFEF4}"/>
    <cellStyle name="40% - Accent4 3 2 4 2 4" xfId="9405" xr:uid="{42828547-C3F8-40A2-A61B-8B7B83A5DF46}"/>
    <cellStyle name="40% - Accent4 3 2 4 3" xfId="1325" xr:uid="{8AD5C679-B2F3-4085-874E-5E18E8E76031}"/>
    <cellStyle name="40% - Accent4 3 2 4 3 2" xfId="1326" xr:uid="{9D74AC39-3923-40CF-AB0B-0F6471A5FF06}"/>
    <cellStyle name="40% - Accent4 3 2 4 3 2 2" xfId="9410" xr:uid="{CB3BFBC9-AC35-4DB7-A30F-6276333C9760}"/>
    <cellStyle name="40% - Accent4 3 2 4 3 3" xfId="9409" xr:uid="{EF75F4A6-0807-45DC-BE42-7750BB7C9507}"/>
    <cellStyle name="40% - Accent4 3 2 4 4" xfId="1327" xr:uid="{C311FB86-3B5B-4A57-8950-C757905E8D31}"/>
    <cellStyle name="40% - Accent4 3 2 4 4 2" xfId="9411" xr:uid="{EC15206A-A99A-4D8C-9AB6-FBB48C2511C8}"/>
    <cellStyle name="40% - Accent4 3 2 4 5" xfId="9404" xr:uid="{AE5C4B88-2BD8-4CA0-84A6-BD6CCC948322}"/>
    <cellStyle name="40% - Accent4 3 2 5" xfId="1328" xr:uid="{F8D25790-4974-4F01-8555-4128BCB307FC}"/>
    <cellStyle name="40% - Accent4 3 2 5 2" xfId="1329" xr:uid="{7992C02A-EBD8-4DE7-ACFD-E7E771B00CBB}"/>
    <cellStyle name="40% - Accent4 3 2 5 2 2" xfId="1330" xr:uid="{6864974F-597F-4508-A9C3-E943C68B4A63}"/>
    <cellStyle name="40% - Accent4 3 2 5 2 2 2" xfId="9414" xr:uid="{D40B5FCF-8B7E-4F75-89B6-5690A2F65889}"/>
    <cellStyle name="40% - Accent4 3 2 5 2 3" xfId="9413" xr:uid="{96EB4069-5B3F-415D-A847-2268A7B2D075}"/>
    <cellStyle name="40% - Accent4 3 2 5 3" xfId="1331" xr:uid="{B1D32AC7-A368-46C9-8192-839933E8B147}"/>
    <cellStyle name="40% - Accent4 3 2 5 3 2" xfId="9415" xr:uid="{6109B8FD-7A8D-474F-8D36-4EB3E75B20C3}"/>
    <cellStyle name="40% - Accent4 3 2 5 4" xfId="9412" xr:uid="{38D98C55-D861-4FF8-A75D-71D442B1F8C2}"/>
    <cellStyle name="40% - Accent4 3 2 6" xfId="1332" xr:uid="{4075898E-7C75-4E74-9B9C-3A6E9090C649}"/>
    <cellStyle name="40% - Accent4 3 2 6 2" xfId="1333" xr:uid="{42EC46B2-F90A-489A-8A01-45DD13DCA169}"/>
    <cellStyle name="40% - Accent4 3 2 6 2 2" xfId="9417" xr:uid="{4516CE9F-7DC7-49A4-8CF1-2789F19AE7FC}"/>
    <cellStyle name="40% - Accent4 3 2 6 3" xfId="9416" xr:uid="{07164A3F-D57D-4310-B537-124EBC147931}"/>
    <cellStyle name="40% - Accent4 3 2 7" xfId="1334" xr:uid="{0AC624DC-E804-4786-9CE6-18D8611BA563}"/>
    <cellStyle name="40% - Accent4 3 2 7 2" xfId="9418" xr:uid="{65C4A67E-465A-40AB-9BEE-444CD5186D0C}"/>
    <cellStyle name="40% - Accent4 3 2 8" xfId="1335" xr:uid="{A572E147-BB64-4223-9D52-62D9ACC1ABC1}"/>
    <cellStyle name="40% - Accent4 3 2 8 2" xfId="9419" xr:uid="{C7264AE9-00FE-44E1-8226-1B6405B6CDC8}"/>
    <cellStyle name="40% - Accent4 3 2 9" xfId="1336" xr:uid="{273F8B05-7DB2-442F-9B8E-644A197DB341}"/>
    <cellStyle name="40% - Accent4 3 2 9 2" xfId="9420" xr:uid="{08B6D921-7636-486F-84DB-7D4D7C546D76}"/>
    <cellStyle name="40% - Accent4 3 3" xfId="1337" xr:uid="{F0F22B7D-BDD5-4981-87C3-98B80921E546}"/>
    <cellStyle name="40% - Accent4 3 3 10" xfId="9421" xr:uid="{ECBD54A4-9D41-4D22-9C19-4D7C73492F8E}"/>
    <cellStyle name="40% - Accent4 3 3 2" xfId="1338" xr:uid="{2437AFE9-9895-4431-AAEE-384F3EE9F907}"/>
    <cellStyle name="40% - Accent4 3 3 2 2" xfId="1339" xr:uid="{025BA8CA-951E-45AE-A2F6-F877CB0B679D}"/>
    <cellStyle name="40% - Accent4 3 3 2 2 2" xfId="1340" xr:uid="{4CB6B9DC-3D86-4590-8DE1-B7B281C81870}"/>
    <cellStyle name="40% - Accent4 3 3 2 2 2 2" xfId="1341" xr:uid="{D49BD52A-8567-4B5C-A054-616325B9CBDF}"/>
    <cellStyle name="40% - Accent4 3 3 2 2 2 2 2" xfId="9425" xr:uid="{CA01B80B-4EFB-49FA-8491-F2AB832B8D33}"/>
    <cellStyle name="40% - Accent4 3 3 2 2 2 3" xfId="9424" xr:uid="{51208E4D-C861-4BC9-81E4-FE19894B741E}"/>
    <cellStyle name="40% - Accent4 3 3 2 2 3" xfId="1342" xr:uid="{29A88556-B6DA-44BC-9788-28E4C15E84AF}"/>
    <cellStyle name="40% - Accent4 3 3 2 2 3 2" xfId="9426" xr:uid="{5514EDB0-A89C-4016-8654-0FBEFDE25A73}"/>
    <cellStyle name="40% - Accent4 3 3 2 2 4" xfId="9423" xr:uid="{9DF76B88-571E-4E83-A2D5-C6E7ACDA4624}"/>
    <cellStyle name="40% - Accent4 3 3 2 3" xfId="1343" xr:uid="{D2C76B7E-5B03-4C37-BC20-F1D246BD32B5}"/>
    <cellStyle name="40% - Accent4 3 3 2 3 2" xfId="1344" xr:uid="{BC3FE222-D191-4167-879B-E5DC59196B2F}"/>
    <cellStyle name="40% - Accent4 3 3 2 3 2 2" xfId="9428" xr:uid="{EC29874D-350C-45C3-BF14-E401DB1583B5}"/>
    <cellStyle name="40% - Accent4 3 3 2 3 3" xfId="9427" xr:uid="{B0B1CFF1-EE95-46BA-A5A3-62F3E5FD9E85}"/>
    <cellStyle name="40% - Accent4 3 3 2 4" xfId="1345" xr:uid="{EF1CAD45-2171-47E1-B2BD-190CEDD093E8}"/>
    <cellStyle name="40% - Accent4 3 3 2 4 2" xfId="9429" xr:uid="{29DF865C-AABE-4522-8BD6-065CBCB67952}"/>
    <cellStyle name="40% - Accent4 3 3 2 5" xfId="1346" xr:uid="{601D5ADA-0F8D-4DDC-8BB7-663A7E4CF661}"/>
    <cellStyle name="40% - Accent4 3 3 2 5 2" xfId="9430" xr:uid="{C2DAA642-DA20-4B38-B6FE-063E5C5971A6}"/>
    <cellStyle name="40% - Accent4 3 3 2 6" xfId="9422" xr:uid="{593C3BE7-4A57-4C20-B6FB-279719751A34}"/>
    <cellStyle name="40% - Accent4 3 3 3" xfId="1347" xr:uid="{8760ABC1-F1A5-4FB5-BA47-DFCBE47A3593}"/>
    <cellStyle name="40% - Accent4 3 3 3 2" xfId="1348" xr:uid="{1322E2AD-2B3B-49FB-BC60-5605ABA6FC81}"/>
    <cellStyle name="40% - Accent4 3 3 3 2 2" xfId="1349" xr:uid="{E24EC18C-D4A9-430E-B2C0-72F7EE96B5B1}"/>
    <cellStyle name="40% - Accent4 3 3 3 2 2 2" xfId="1350" xr:uid="{416280CF-2F1F-4EAE-9B4A-1BE4B8E8F178}"/>
    <cellStyle name="40% - Accent4 3 3 3 2 2 2 2" xfId="9434" xr:uid="{299C5F60-0C3E-451F-AF10-E2364B5CAD97}"/>
    <cellStyle name="40% - Accent4 3 3 3 2 2 3" xfId="9433" xr:uid="{0C14E369-570F-4F16-B706-8774D857CA14}"/>
    <cellStyle name="40% - Accent4 3 3 3 2 3" xfId="1351" xr:uid="{814C0A18-AB97-4E09-BD94-57683AA0873D}"/>
    <cellStyle name="40% - Accent4 3 3 3 2 3 2" xfId="9435" xr:uid="{103634BF-1F84-4466-9607-373DBDF3766B}"/>
    <cellStyle name="40% - Accent4 3 3 3 2 4" xfId="9432" xr:uid="{210AA668-1A97-4131-92D7-872CD191B88F}"/>
    <cellStyle name="40% - Accent4 3 3 3 3" xfId="1352" xr:uid="{BF1D9947-9331-4B20-9A45-53985D0154E2}"/>
    <cellStyle name="40% - Accent4 3 3 3 3 2" xfId="1353" xr:uid="{29DAE7F0-7964-4E47-8212-60C91EFE4AE5}"/>
    <cellStyle name="40% - Accent4 3 3 3 3 2 2" xfId="9437" xr:uid="{41477CE6-7E03-48AB-B304-9669163CC370}"/>
    <cellStyle name="40% - Accent4 3 3 3 3 3" xfId="9436" xr:uid="{3BD10268-5734-4FB1-9E3D-EEF1146E3757}"/>
    <cellStyle name="40% - Accent4 3 3 3 4" xfId="1354" xr:uid="{EDFAD74E-270F-4166-A55A-3B6FB0D090FB}"/>
    <cellStyle name="40% - Accent4 3 3 3 4 2" xfId="9438" xr:uid="{A6EA32F2-1538-4789-B14D-1A6D4704F416}"/>
    <cellStyle name="40% - Accent4 3 3 3 5" xfId="9431" xr:uid="{B04275F7-024E-48B2-999C-7026FA58EA5D}"/>
    <cellStyle name="40% - Accent4 3 3 4" xfId="1355" xr:uid="{BAABE7DF-0433-4DC3-A622-1EE6F18826E5}"/>
    <cellStyle name="40% - Accent4 3 3 4 2" xfId="1356" xr:uid="{CD438C8A-0A50-4572-9688-BFFFAA01EEFA}"/>
    <cellStyle name="40% - Accent4 3 3 4 2 2" xfId="1357" xr:uid="{4D8D8646-B12E-4356-80A1-A666CC29B934}"/>
    <cellStyle name="40% - Accent4 3 3 4 2 2 2" xfId="9441" xr:uid="{7953AC67-6CA3-45BD-8AD6-51FAF2AD8F34}"/>
    <cellStyle name="40% - Accent4 3 3 4 2 3" xfId="9440" xr:uid="{5E99FDAB-A863-418C-8FBA-F591379D125E}"/>
    <cellStyle name="40% - Accent4 3 3 4 3" xfId="1358" xr:uid="{C2F36039-8A21-4E52-8A4D-E3C1A9D22650}"/>
    <cellStyle name="40% - Accent4 3 3 4 3 2" xfId="9442" xr:uid="{C65C7D56-88CC-4486-B1E7-E7A835D9AAD3}"/>
    <cellStyle name="40% - Accent4 3 3 4 4" xfId="9439" xr:uid="{8AE13330-2936-49F7-BDCE-1176FE9E4CDF}"/>
    <cellStyle name="40% - Accent4 3 3 5" xfId="1359" xr:uid="{354E9267-F2AB-4CB5-A210-952C5CAF8280}"/>
    <cellStyle name="40% - Accent4 3 3 5 2" xfId="1360" xr:uid="{CF6A2980-E417-4176-87AF-3787B87BDF2F}"/>
    <cellStyle name="40% - Accent4 3 3 5 2 2" xfId="9444" xr:uid="{472ED38F-0B8C-472E-AE19-A4F53DB242FC}"/>
    <cellStyle name="40% - Accent4 3 3 5 3" xfId="9443" xr:uid="{CB996492-C258-4400-A684-5BA4DF64C9FB}"/>
    <cellStyle name="40% - Accent4 3 3 6" xfId="1361" xr:uid="{9AF25406-9682-4FDB-A58E-D8FCA0830B47}"/>
    <cellStyle name="40% - Accent4 3 3 6 2" xfId="9445" xr:uid="{89EF5005-6024-4333-BA27-917D4E9424F0}"/>
    <cellStyle name="40% - Accent4 3 3 7" xfId="1362" xr:uid="{6E6549D0-82C9-4E63-B7EB-CEF06B0653BE}"/>
    <cellStyle name="40% - Accent4 3 3 7 2" xfId="9446" xr:uid="{5BAA5F94-F31E-40C7-B823-83A9C7CA15EA}"/>
    <cellStyle name="40% - Accent4 3 3 8" xfId="1363" xr:uid="{DFE17844-DD87-413D-BC5C-F8A832BB56B4}"/>
    <cellStyle name="40% - Accent4 3 3 8 2" xfId="9447" xr:uid="{774C6B85-04E2-48DA-8BE0-38BADEE02B4E}"/>
    <cellStyle name="40% - Accent4 3 3 9" xfId="1364" xr:uid="{0BC5B278-79E0-4E0A-8064-ABB02985C2CB}"/>
    <cellStyle name="40% - Accent4 3 3 9 2" xfId="9448" xr:uid="{A571BB6C-1746-4CC6-BA21-06BF188150C7}"/>
    <cellStyle name="40% - Accent4 3 4" xfId="1365" xr:uid="{F6C49673-AC2C-4984-BE23-041CA48677AD}"/>
    <cellStyle name="40% - Accent4 3 4 2" xfId="1366" xr:uid="{B46DAF7E-459F-4242-A3CA-A8365DD4EC4E}"/>
    <cellStyle name="40% - Accent4 3 4 2 2" xfId="1367" xr:uid="{B8D2DF97-86CB-4898-8A66-CAA720FB14AA}"/>
    <cellStyle name="40% - Accent4 3 4 2 2 2" xfId="1368" xr:uid="{03E542D8-401A-40C5-896E-CB54B8EB0781}"/>
    <cellStyle name="40% - Accent4 3 4 2 2 2 2" xfId="9452" xr:uid="{4CD0B4AE-D101-4A43-92A8-2E36BD5A2010}"/>
    <cellStyle name="40% - Accent4 3 4 2 2 3" xfId="9451" xr:uid="{BF3C84B2-4A19-4AF7-92BB-BF69BDC10511}"/>
    <cellStyle name="40% - Accent4 3 4 2 3" xfId="1369" xr:uid="{72370C70-BDBC-4901-8503-D0319ECA64B2}"/>
    <cellStyle name="40% - Accent4 3 4 2 3 2" xfId="9453" xr:uid="{C28EB58F-A083-46FB-A08C-08DD87C5D357}"/>
    <cellStyle name="40% - Accent4 3 4 2 4" xfId="1370" xr:uid="{83CE64FD-0709-46BF-970D-A034E6A5E7E4}"/>
    <cellStyle name="40% - Accent4 3 4 2 4 2" xfId="9454" xr:uid="{060A6ED1-FFC5-4EB1-A53D-4416FAED566A}"/>
    <cellStyle name="40% - Accent4 3 4 2 5" xfId="9450" xr:uid="{8DC72FD9-5ED5-4F11-A610-600D43361842}"/>
    <cellStyle name="40% - Accent4 3 4 3" xfId="1371" xr:uid="{DD3B8780-C53A-4134-B52D-38AEFE652EB1}"/>
    <cellStyle name="40% - Accent4 3 4 3 2" xfId="1372" xr:uid="{1EA75643-2722-4D72-801F-8B99D971065E}"/>
    <cellStyle name="40% - Accent4 3 4 3 2 2" xfId="9456" xr:uid="{D34359EB-4EF0-4C10-8753-F309B4F81F9E}"/>
    <cellStyle name="40% - Accent4 3 4 3 3" xfId="9455" xr:uid="{6E462158-FF07-4BB6-9105-18C1E1204E67}"/>
    <cellStyle name="40% - Accent4 3 4 4" xfId="1373" xr:uid="{B7FB6971-2ED3-4614-BF9D-D0002CA0CF52}"/>
    <cellStyle name="40% - Accent4 3 4 4 2" xfId="9457" xr:uid="{EF5D261E-1C07-4B7B-A2CB-9C7D4A2790F7}"/>
    <cellStyle name="40% - Accent4 3 4 5" xfId="1374" xr:uid="{48DF9F0B-FF23-46FF-8341-419332AF92E3}"/>
    <cellStyle name="40% - Accent4 3 4 5 2" xfId="9458" xr:uid="{7DAADEC8-3A09-4CAF-921C-815121551698}"/>
    <cellStyle name="40% - Accent4 3 4 6" xfId="1375" xr:uid="{B44E2DDC-F6D7-4893-92F7-8A1F7DDD4AC4}"/>
    <cellStyle name="40% - Accent4 3 4 6 2" xfId="9459" xr:uid="{D234FE92-D789-4305-A8AB-2995C7701952}"/>
    <cellStyle name="40% - Accent4 3 4 7" xfId="9449" xr:uid="{111FAC79-27F1-4067-A085-EB039A8D7072}"/>
    <cellStyle name="40% - Accent4 3 5" xfId="1376" xr:uid="{04834CBC-1E4B-4459-A344-B27681439C31}"/>
    <cellStyle name="40% - Accent4 3 5 2" xfId="1377" xr:uid="{5616C428-73B2-4103-BDA0-91883070FAC1}"/>
    <cellStyle name="40% - Accent4 3 5 2 2" xfId="1378" xr:uid="{6E4D1EC5-FCAF-4029-A7E1-42356F2AC312}"/>
    <cellStyle name="40% - Accent4 3 5 2 2 2" xfId="1379" xr:uid="{7448954E-6956-47DB-A66E-3EC269567341}"/>
    <cellStyle name="40% - Accent4 3 5 2 2 2 2" xfId="9463" xr:uid="{B0AD45D8-9437-4C2E-9BB4-67961F83114E}"/>
    <cellStyle name="40% - Accent4 3 5 2 2 3" xfId="9462" xr:uid="{B103E11A-3F90-46B2-9BCA-CC890BEBBEAC}"/>
    <cellStyle name="40% - Accent4 3 5 2 3" xfId="1380" xr:uid="{8F589E67-0F3B-4E9A-AAE0-F13121E5E1FA}"/>
    <cellStyle name="40% - Accent4 3 5 2 3 2" xfId="9464" xr:uid="{D947E5FE-442F-491F-9B6A-623DA7E854FF}"/>
    <cellStyle name="40% - Accent4 3 5 2 4" xfId="9461" xr:uid="{AA734F86-6DD9-4D87-A5C2-BA94054055E7}"/>
    <cellStyle name="40% - Accent4 3 5 3" xfId="1381" xr:uid="{D9CA9242-3EC4-4712-A1AB-C966915E2DD3}"/>
    <cellStyle name="40% - Accent4 3 5 3 2" xfId="1382" xr:uid="{9A7CCDD3-92B1-40ED-BF6E-C6CA4A103AE4}"/>
    <cellStyle name="40% - Accent4 3 5 3 2 2" xfId="9466" xr:uid="{1576BB9B-2AC2-4851-8AF6-D39990920AD8}"/>
    <cellStyle name="40% - Accent4 3 5 3 3" xfId="9465" xr:uid="{9AC57F21-E314-4025-B057-882D69C458E5}"/>
    <cellStyle name="40% - Accent4 3 5 4" xfId="1383" xr:uid="{2BB0D534-1F9B-4656-A234-A2E54D28B4BE}"/>
    <cellStyle name="40% - Accent4 3 5 4 2" xfId="9467" xr:uid="{33A4D2A1-B9D2-472E-A001-9F8C57BD205A}"/>
    <cellStyle name="40% - Accent4 3 5 5" xfId="1384" xr:uid="{FB12E1C5-71E4-4F31-BFED-631D6CB1E545}"/>
    <cellStyle name="40% - Accent4 3 5 5 2" xfId="9468" xr:uid="{CE3359AE-8EB6-4A4B-AE54-984F28FC5378}"/>
    <cellStyle name="40% - Accent4 3 5 6" xfId="9460" xr:uid="{A0CA634F-A900-428F-86C9-FC0570A611CA}"/>
    <cellStyle name="40% - Accent4 3 6" xfId="1385" xr:uid="{1E5593F3-B8FC-4E9D-B25E-0177A77D3C92}"/>
    <cellStyle name="40% - Accent4 3 7" xfId="1386" xr:uid="{AC237AE7-7B53-4011-936A-51EE1B48E7EA}"/>
    <cellStyle name="40% - Accent4 3 7 2" xfId="1387" xr:uid="{E4AC340C-E9A6-49E1-9F5F-D4CF5C4E2D58}"/>
    <cellStyle name="40% - Accent4 3 7 2 2" xfId="1388" xr:uid="{2A7ACF88-22BC-44A3-B3F3-796CC0B019BD}"/>
    <cellStyle name="40% - Accent4 3 7 2 2 2" xfId="9471" xr:uid="{2A7462C5-99E8-44D4-B034-08066D0AC8E9}"/>
    <cellStyle name="40% - Accent4 3 7 2 3" xfId="9470" xr:uid="{3C7679C9-B9EE-4851-BB9F-866C85C0D37E}"/>
    <cellStyle name="40% - Accent4 3 7 3" xfId="1389" xr:uid="{2E8428A9-85CE-4994-BE65-248BEDC1878B}"/>
    <cellStyle name="40% - Accent4 3 7 3 2" xfId="9472" xr:uid="{12620546-1B52-41BA-9D05-B8B48F046C7E}"/>
    <cellStyle name="40% - Accent4 3 7 4" xfId="9469" xr:uid="{75EA7B46-0E09-4883-A173-E581CB7AE94A}"/>
    <cellStyle name="40% - Accent4 3 8" xfId="1390" xr:uid="{9DF53380-607F-487F-8D11-501FA0192517}"/>
    <cellStyle name="40% - Accent4 3 8 2" xfId="1391" xr:uid="{E27C5D6E-C61D-437C-9F28-5B82785434DA}"/>
    <cellStyle name="40% - Accent4 3 8 2 2" xfId="9474" xr:uid="{A3F8CD44-52C1-4E6C-B40B-5BCA6F8062B4}"/>
    <cellStyle name="40% - Accent4 3 8 3" xfId="9473" xr:uid="{23693B11-6B5C-4A83-8A05-BE7EBA635518}"/>
    <cellStyle name="40% - Accent4 3 9" xfId="1392" xr:uid="{3EAC04C2-E459-4F14-9356-BF1ADE037508}"/>
    <cellStyle name="40% - Accent4 4" xfId="1393" xr:uid="{06035280-C72D-4D00-8C40-A11DCAF87629}"/>
    <cellStyle name="40% - Accent4 4 2" xfId="1394" xr:uid="{D1EB83A9-2C8F-4957-8B37-A910EDB43E45}"/>
    <cellStyle name="40% - Accent4 4 2 2" xfId="9476" xr:uid="{8E62E409-298D-439C-9A01-75993E7DD63F}"/>
    <cellStyle name="40% - Accent4 4 3" xfId="1395" xr:uid="{99FD8BB1-4822-46D1-9EBF-A39C256C41B9}"/>
    <cellStyle name="40% - Accent4 4 4" xfId="9475" xr:uid="{C7B2193D-A777-4E7D-A352-F2EC3F75683F}"/>
    <cellStyle name="40% - Accent4 5" xfId="1396" xr:uid="{6B3FD228-C489-4188-8DE3-3110461D7E7A}"/>
    <cellStyle name="40% - Accent4 5 2" xfId="1397" xr:uid="{BDA32744-B928-4828-AAB5-3D59C36E5DD0}"/>
    <cellStyle name="40% - Accent4 5 2 2" xfId="9478" xr:uid="{259B4C88-EB7C-4228-8DFE-4F0BBC34A276}"/>
    <cellStyle name="40% - Accent4 5 3" xfId="9477" xr:uid="{99A68C78-23DB-4CEC-BC1A-6BE59CC796E0}"/>
    <cellStyle name="40% - Accent4 6" xfId="1398" xr:uid="{08FEB5D1-969F-435F-A7B5-F5393383639C}"/>
    <cellStyle name="40% - Accent4 7" xfId="1399" xr:uid="{AC8109EE-2990-4BD8-BACF-70E05727CE33}"/>
    <cellStyle name="40% - Accent4 8" xfId="1400" xr:uid="{9A4168A0-E20F-4202-A8A0-4885B56E016F}"/>
    <cellStyle name="40% - Accent4 9" xfId="1401" xr:uid="{443440BB-B268-4258-B5E2-336B5765AC51}"/>
    <cellStyle name="40% - Accent4 9 2" xfId="9479" xr:uid="{FEF58D15-CDE9-44D4-9074-81E3B5AE26A5}"/>
    <cellStyle name="40% - Accent5 10" xfId="1402" xr:uid="{6CD70A03-003E-4CB8-A8DA-B1FC0357CEAB}"/>
    <cellStyle name="40% - Accent5 2" xfId="1403" xr:uid="{59B497C9-32B9-4188-A213-E2B7A7C6735D}"/>
    <cellStyle name="40% - Accent5 2 2" xfId="1404" xr:uid="{2086B42F-2E75-4789-8985-6C7ED0B4FB7B}"/>
    <cellStyle name="40% - Accent5 2 2 2" xfId="1405" xr:uid="{2CE37D17-62F3-49EE-81C5-1CAF7B20C0D0}"/>
    <cellStyle name="40% - Accent5 2 2 2 2" xfId="1406" xr:uid="{14015414-495F-4C50-A41E-ACF1C852FD28}"/>
    <cellStyle name="40% - Accent5 2 2 2 2 2" xfId="9480" xr:uid="{529B4B80-D974-4487-9430-1485BE98AF83}"/>
    <cellStyle name="40% - Accent5 2 2 3" xfId="1407" xr:uid="{0E5E1B28-8921-4EBB-BBDC-E402108B07CE}"/>
    <cellStyle name="40% - Accent5 2 2 3 2" xfId="9481" xr:uid="{3EE60111-B7DC-4CD5-BE1C-1080A864D993}"/>
    <cellStyle name="40% - Accent5 2 2 4" xfId="1408" xr:uid="{A5B6C502-CAA3-4450-860D-6AEECCEA69AF}"/>
    <cellStyle name="40% - Accent5 2 2 5" xfId="1409" xr:uid="{1F071E2D-CF72-422E-A4EF-58791CA604CB}"/>
    <cellStyle name="40% - Accent5 2 3" xfId="1410" xr:uid="{3FD5A7F6-F279-494C-AE7F-CAE2C0B6044A}"/>
    <cellStyle name="40% - Accent5 2 3 2" xfId="1411" xr:uid="{BD6FD775-0CC3-4C0E-B861-0D4F22AD2984}"/>
    <cellStyle name="40% - Accent5 2 3 3" xfId="1412" xr:uid="{5014243B-8647-4531-B4BC-014259499D53}"/>
    <cellStyle name="40% - Accent5 2 3 3 2" xfId="9483" xr:uid="{18FE67F0-AEF9-4F5F-B6A5-C8CDBA5977CB}"/>
    <cellStyle name="40% - Accent5 2 3 4" xfId="1413" xr:uid="{76D5ACC4-6B56-4244-B68A-6F2F9F426F62}"/>
    <cellStyle name="40% - Accent5 2 3 5" xfId="9482" xr:uid="{C932F312-9283-4885-A14D-387F194AF1DB}"/>
    <cellStyle name="40% - Accent5 2 4" xfId="1414" xr:uid="{E207D0AB-0A5B-4BDA-BCE0-9DE6211AF004}"/>
    <cellStyle name="40% - Accent5 2 4 2" xfId="1415" xr:uid="{0A941801-1DC0-4543-B8A1-DC795CF5AC72}"/>
    <cellStyle name="40% - Accent5 2 4 3" xfId="9484" xr:uid="{475DC3C2-ED1B-447C-B906-4B8CBC8926F0}"/>
    <cellStyle name="40% - Accent5 2 5" xfId="1416" xr:uid="{3E94A18E-331E-4400-BB8D-C85CFACC63A4}"/>
    <cellStyle name="40% - Accent5 3" xfId="1417" xr:uid="{A02F2A97-EC59-41A9-8DD0-3B9A332D851B}"/>
    <cellStyle name="40% - Accent5 3 10" xfId="1418" xr:uid="{FD5A9133-EE32-434F-9289-0B843CDEFE1D}"/>
    <cellStyle name="40% - Accent5 3 10 2" xfId="9486" xr:uid="{BE7B884D-EC5A-4737-95A8-B085A9BD047B}"/>
    <cellStyle name="40% - Accent5 3 11" xfId="1419" xr:uid="{89AE9C09-B3C2-4C40-95B0-34AA29C59C70}"/>
    <cellStyle name="40% - Accent5 3 11 2" xfId="9487" xr:uid="{E43A1D54-5C92-4489-B96B-FEC6BCDF86F3}"/>
    <cellStyle name="40% - Accent5 3 12" xfId="1420" xr:uid="{673777E0-1280-4873-AC9E-4166102F42E1}"/>
    <cellStyle name="40% - Accent5 3 12 2" xfId="9488" xr:uid="{4625FC43-15E5-42C5-A70B-E081F86325FD}"/>
    <cellStyle name="40% - Accent5 3 13" xfId="1421" xr:uid="{06CD3BF0-E780-4D72-86ED-09D76CA38C5A}"/>
    <cellStyle name="40% - Accent5 3 13 2" xfId="9489" xr:uid="{AEB8E727-07DF-4063-B994-3D15B0AC6089}"/>
    <cellStyle name="40% - Accent5 3 14" xfId="1422" xr:uid="{64120099-DC34-40DE-BEB7-3FACA745869B}"/>
    <cellStyle name="40% - Accent5 3 14 2" xfId="9490" xr:uid="{B20335F3-A759-4B95-928B-451D504B70AD}"/>
    <cellStyle name="40% - Accent5 3 15" xfId="9485" xr:uid="{9D34FD31-82EE-46D4-9CB8-3D1513A96677}"/>
    <cellStyle name="40% - Accent5 3 2" xfId="1423" xr:uid="{07441F1D-ED9B-46C4-B09F-34CB68C8C2F2}"/>
    <cellStyle name="40% - Accent5 3 2 10" xfId="1424" xr:uid="{59538E5B-8103-41F8-B124-006CC2F3DE38}"/>
    <cellStyle name="40% - Accent5 3 2 10 2" xfId="9492" xr:uid="{E940E3FD-199A-4B8B-880E-3CBB2E8DA4CE}"/>
    <cellStyle name="40% - Accent5 3 2 11" xfId="9491" xr:uid="{B2F97C43-2CBE-4990-A80A-C84F69BB6DD8}"/>
    <cellStyle name="40% - Accent5 3 2 2" xfId="1425" xr:uid="{F3BAEA81-EF89-4C31-87E3-FAB2AF082206}"/>
    <cellStyle name="40% - Accent5 3 2 2 2" xfId="1426" xr:uid="{67395100-BBA3-44F6-9293-001F44015CE4}"/>
    <cellStyle name="40% - Accent5 3 2 2 2 2" xfId="1427" xr:uid="{10C99CFE-67DA-46F0-92E2-00563E9CD95D}"/>
    <cellStyle name="40% - Accent5 3 2 2 2 2 2" xfId="1428" xr:uid="{587EBBB2-3F73-4333-A0A9-F201A1A2A1D1}"/>
    <cellStyle name="40% - Accent5 3 2 2 2 2 2 2" xfId="1429" xr:uid="{E24BEDF8-F12F-4783-8BBD-6B34E44C4CF0}"/>
    <cellStyle name="40% - Accent5 3 2 2 2 2 2 2 2" xfId="9497" xr:uid="{EC874801-DB6F-4B71-9325-B8E2AB00F88A}"/>
    <cellStyle name="40% - Accent5 3 2 2 2 2 2 3" xfId="9496" xr:uid="{7FAD90EB-3A3E-4519-8558-2735A9CEA1B1}"/>
    <cellStyle name="40% - Accent5 3 2 2 2 2 3" xfId="1430" xr:uid="{09677684-6C24-4715-A7A5-9CD33EA69948}"/>
    <cellStyle name="40% - Accent5 3 2 2 2 2 3 2" xfId="9498" xr:uid="{03041089-E0EF-4475-BBE7-F034381F7A63}"/>
    <cellStyle name="40% - Accent5 3 2 2 2 2 4" xfId="9495" xr:uid="{26811CCC-F50B-41D1-A578-4556E1030C70}"/>
    <cellStyle name="40% - Accent5 3 2 2 2 3" xfId="1431" xr:uid="{BAA8CEE5-E151-4452-880F-902706ACDE81}"/>
    <cellStyle name="40% - Accent5 3 2 2 2 3 2" xfId="1432" xr:uid="{50854373-977B-452B-8EBD-C93C6C4BCC20}"/>
    <cellStyle name="40% - Accent5 3 2 2 2 3 2 2" xfId="9500" xr:uid="{0442FEA6-C0B0-4B94-873B-520DA350CFD0}"/>
    <cellStyle name="40% - Accent5 3 2 2 2 3 3" xfId="9499" xr:uid="{DE2C4A56-9D35-40B6-8497-982DB55EFDF8}"/>
    <cellStyle name="40% - Accent5 3 2 2 2 4" xfId="1433" xr:uid="{2C23365D-9146-418C-BF95-5F1AAF0ED4FF}"/>
    <cellStyle name="40% - Accent5 3 2 2 2 4 2" xfId="9501" xr:uid="{5762E49B-154A-446C-85E3-50FA2F7C40AF}"/>
    <cellStyle name="40% - Accent5 3 2 2 2 5" xfId="9494" xr:uid="{2B34839F-1EC9-4779-AF62-39883C1CD01A}"/>
    <cellStyle name="40% - Accent5 3 2 2 3" xfId="1434" xr:uid="{C73FB65E-37B0-4055-A901-0F83139A826D}"/>
    <cellStyle name="40% - Accent5 3 2 2 3 2" xfId="1435" xr:uid="{69988555-F23D-44AF-9584-9293FF1F1945}"/>
    <cellStyle name="40% - Accent5 3 2 2 3 2 2" xfId="1436" xr:uid="{B2C8D409-541A-4A92-99C2-27C51ED42117}"/>
    <cellStyle name="40% - Accent5 3 2 2 3 2 2 2" xfId="1437" xr:uid="{E593AE74-6B7E-4FF5-978B-DCBA8AAE9448}"/>
    <cellStyle name="40% - Accent5 3 2 2 3 2 2 2 2" xfId="9505" xr:uid="{7A692822-591E-4CE8-9F22-0816A9A24BC7}"/>
    <cellStyle name="40% - Accent5 3 2 2 3 2 2 3" xfId="9504" xr:uid="{2009A956-5E06-4C3A-AC64-6C2E56162D8D}"/>
    <cellStyle name="40% - Accent5 3 2 2 3 2 3" xfId="1438" xr:uid="{675DCBD0-8C18-45D4-87F2-1BF8BBB52922}"/>
    <cellStyle name="40% - Accent5 3 2 2 3 2 3 2" xfId="9506" xr:uid="{7769A210-6F72-447E-9985-6BBD1AB6C85E}"/>
    <cellStyle name="40% - Accent5 3 2 2 3 2 4" xfId="9503" xr:uid="{45441AC9-FD0A-4573-A854-A50571458285}"/>
    <cellStyle name="40% - Accent5 3 2 2 3 3" xfId="1439" xr:uid="{B4F66EC3-E8F3-4DD5-9590-68D28E294769}"/>
    <cellStyle name="40% - Accent5 3 2 2 3 3 2" xfId="1440" xr:uid="{646904DD-06D9-4E3D-B436-E9AF048C905D}"/>
    <cellStyle name="40% - Accent5 3 2 2 3 3 2 2" xfId="9508" xr:uid="{F196C60C-A4C7-4322-892D-402D6F5F15E9}"/>
    <cellStyle name="40% - Accent5 3 2 2 3 3 3" xfId="9507" xr:uid="{2B7F76D6-DCA2-48B9-A8E1-1755DDD52E09}"/>
    <cellStyle name="40% - Accent5 3 2 2 3 4" xfId="1441" xr:uid="{A9743B2A-A4F1-45CF-BF3A-6BF3A161C6CA}"/>
    <cellStyle name="40% - Accent5 3 2 2 3 4 2" xfId="9509" xr:uid="{324AE716-4F64-431C-B939-54648E946381}"/>
    <cellStyle name="40% - Accent5 3 2 2 3 5" xfId="9502" xr:uid="{1D95EBD2-74B9-4E91-9C6D-2C57A1365356}"/>
    <cellStyle name="40% - Accent5 3 2 2 4" xfId="1442" xr:uid="{5C75869F-7CB1-415F-9688-0974F0DFE745}"/>
    <cellStyle name="40% - Accent5 3 2 2 4 2" xfId="1443" xr:uid="{47F74D9B-F61A-42A2-8161-EBDFDE32BEF1}"/>
    <cellStyle name="40% - Accent5 3 2 2 4 2 2" xfId="1444" xr:uid="{DA7B5F7C-D8DE-4FA5-B384-9EAA3AF35C7A}"/>
    <cellStyle name="40% - Accent5 3 2 2 4 2 2 2" xfId="9512" xr:uid="{CA5EE253-A8C3-4AE8-86C5-917A0F5B88D8}"/>
    <cellStyle name="40% - Accent5 3 2 2 4 2 3" xfId="9511" xr:uid="{2B31ED12-C957-45EF-A65E-C9C86D454A3D}"/>
    <cellStyle name="40% - Accent5 3 2 2 4 3" xfId="1445" xr:uid="{4070F271-D5C6-42B4-94D2-C28307C91804}"/>
    <cellStyle name="40% - Accent5 3 2 2 4 3 2" xfId="9513" xr:uid="{55FD12EA-661E-4C85-8BA1-F023949158BE}"/>
    <cellStyle name="40% - Accent5 3 2 2 4 4" xfId="9510" xr:uid="{07E84245-98C9-4C86-8D48-676E299F554F}"/>
    <cellStyle name="40% - Accent5 3 2 2 5" xfId="1446" xr:uid="{94C94F27-B647-4025-AD7D-329EE2FF2DA9}"/>
    <cellStyle name="40% - Accent5 3 2 2 5 2" xfId="1447" xr:uid="{EB5B92C0-2F16-4B82-8ED2-019D66567C01}"/>
    <cellStyle name="40% - Accent5 3 2 2 5 2 2" xfId="9515" xr:uid="{BB8A0F11-3B6F-4CC8-BA82-240154059F22}"/>
    <cellStyle name="40% - Accent5 3 2 2 5 3" xfId="9514" xr:uid="{191CCC81-EE9C-4ABB-AE74-5D1567213668}"/>
    <cellStyle name="40% - Accent5 3 2 2 6" xfId="1448" xr:uid="{BC03526D-ED92-48A8-9CBF-F88F63C6DA7D}"/>
    <cellStyle name="40% - Accent5 3 2 2 6 2" xfId="9516" xr:uid="{E08D2FBD-CC91-49DA-A543-9A13F5F5C385}"/>
    <cellStyle name="40% - Accent5 3 2 2 7" xfId="1449" xr:uid="{BE2FF1C9-C65E-4A02-A064-7140470057D5}"/>
    <cellStyle name="40% - Accent5 3 2 2 7 2" xfId="9517" xr:uid="{E6F374BB-D6AF-4C6F-B1E7-D751AE3E96E7}"/>
    <cellStyle name="40% - Accent5 3 2 2 8" xfId="9493" xr:uid="{887AE806-7D94-4297-9767-CF77551D4B6B}"/>
    <cellStyle name="40% - Accent5 3 2 3" xfId="1450" xr:uid="{60A7B901-BD2D-4715-BD39-B4FFF73FF9D9}"/>
    <cellStyle name="40% - Accent5 3 2 3 2" xfId="1451" xr:uid="{D2BEF413-59F8-438C-80F4-0DA251BE423A}"/>
    <cellStyle name="40% - Accent5 3 2 3 2 2" xfId="1452" xr:uid="{465DE4F3-5191-4D25-8039-2F6239F2CE8E}"/>
    <cellStyle name="40% - Accent5 3 2 3 2 2 2" xfId="1453" xr:uid="{22BCE09B-FA27-4827-BE37-FFF58D5A5752}"/>
    <cellStyle name="40% - Accent5 3 2 3 2 2 2 2" xfId="9521" xr:uid="{D49AEA39-D532-4593-BD15-A45ACBEFD32D}"/>
    <cellStyle name="40% - Accent5 3 2 3 2 2 3" xfId="9520" xr:uid="{71AAC532-3706-4C26-8ED1-DE01EC42C0F6}"/>
    <cellStyle name="40% - Accent5 3 2 3 2 3" xfId="1454" xr:uid="{7A1E1421-8FA2-4EE2-B0EC-A863EA86E860}"/>
    <cellStyle name="40% - Accent5 3 2 3 2 3 2" xfId="9522" xr:uid="{11CD878B-D9A6-48E2-9905-6B0EA86FC630}"/>
    <cellStyle name="40% - Accent5 3 2 3 2 4" xfId="9519" xr:uid="{AF9DD8B0-4855-4F87-9EC6-E57A4DF6C766}"/>
    <cellStyle name="40% - Accent5 3 2 3 3" xfId="1455" xr:uid="{6FD35488-5F0B-485D-9EFD-97CEAE0B0DD8}"/>
    <cellStyle name="40% - Accent5 3 2 3 3 2" xfId="1456" xr:uid="{779AE958-3CDA-4054-9F97-72A317CA3894}"/>
    <cellStyle name="40% - Accent5 3 2 3 3 2 2" xfId="9524" xr:uid="{C6E14A3F-F3C4-4414-9CED-90AE8465C952}"/>
    <cellStyle name="40% - Accent5 3 2 3 3 3" xfId="9523" xr:uid="{9DE827B3-2E86-420C-9840-C20BB5F1E840}"/>
    <cellStyle name="40% - Accent5 3 2 3 4" xfId="1457" xr:uid="{595478D2-5023-4CB1-8F70-3A274E8BABAA}"/>
    <cellStyle name="40% - Accent5 3 2 3 4 2" xfId="9525" xr:uid="{6C5C0B33-52FA-4417-AA29-3C49C63C3D2A}"/>
    <cellStyle name="40% - Accent5 3 2 3 5" xfId="9518" xr:uid="{564AD77E-7070-4A7A-9480-0A54E658293C}"/>
    <cellStyle name="40% - Accent5 3 2 4" xfId="1458" xr:uid="{0B87C2FA-D5B1-46F7-BD19-6A7E059B20BD}"/>
    <cellStyle name="40% - Accent5 3 2 4 2" xfId="1459" xr:uid="{DD02FFFA-B144-4DDD-81A6-1EDA1387146E}"/>
    <cellStyle name="40% - Accent5 3 2 4 2 2" xfId="1460" xr:uid="{1EDCB686-0F0D-4C01-90FC-242B6B7148FA}"/>
    <cellStyle name="40% - Accent5 3 2 4 2 2 2" xfId="1461" xr:uid="{AA9858BD-5CDE-449C-BE6A-9BAD0BBF19D0}"/>
    <cellStyle name="40% - Accent5 3 2 4 2 2 2 2" xfId="9529" xr:uid="{5AE43927-3AC1-4FC9-8FD3-2813D220DC82}"/>
    <cellStyle name="40% - Accent5 3 2 4 2 2 3" xfId="9528" xr:uid="{DE4B1674-9A86-446C-970D-E4ADC57D74E4}"/>
    <cellStyle name="40% - Accent5 3 2 4 2 3" xfId="1462" xr:uid="{23B867DE-D019-4FB5-AA3B-9291FBD84435}"/>
    <cellStyle name="40% - Accent5 3 2 4 2 3 2" xfId="9530" xr:uid="{C6473600-588F-49C4-8053-34D70EDA9750}"/>
    <cellStyle name="40% - Accent5 3 2 4 2 4" xfId="9527" xr:uid="{6B44EA4E-9A1C-4CFC-A600-7DD5D6975C83}"/>
    <cellStyle name="40% - Accent5 3 2 4 3" xfId="1463" xr:uid="{83E9582F-F4E9-4512-8C39-29D4B69FEB17}"/>
    <cellStyle name="40% - Accent5 3 2 4 3 2" xfId="1464" xr:uid="{2716E7AE-EBB4-482F-989C-B7E10A3B87B0}"/>
    <cellStyle name="40% - Accent5 3 2 4 3 2 2" xfId="9532" xr:uid="{0C9406BB-18C8-4A51-8832-6240D7651063}"/>
    <cellStyle name="40% - Accent5 3 2 4 3 3" xfId="9531" xr:uid="{49BFDF94-4A94-4F51-9F70-14E3274BF97D}"/>
    <cellStyle name="40% - Accent5 3 2 4 4" xfId="1465" xr:uid="{559D12E1-54CB-4732-9328-10BE351ECC13}"/>
    <cellStyle name="40% - Accent5 3 2 4 4 2" xfId="9533" xr:uid="{26FCDE17-4C48-4445-A28F-CE482BABC401}"/>
    <cellStyle name="40% - Accent5 3 2 4 5" xfId="9526" xr:uid="{777FCD94-5C6B-4A7F-B099-D25A942A0D02}"/>
    <cellStyle name="40% - Accent5 3 2 5" xfId="1466" xr:uid="{4E9AAFD6-56BE-46B7-8831-1B06DB9FB55B}"/>
    <cellStyle name="40% - Accent5 3 2 5 2" xfId="1467" xr:uid="{6A443BC5-E2F3-46EC-BC0D-F94A9C78A919}"/>
    <cellStyle name="40% - Accent5 3 2 5 2 2" xfId="1468" xr:uid="{37033795-35E4-4AB3-B1A2-4A6420F7D3AD}"/>
    <cellStyle name="40% - Accent5 3 2 5 2 2 2" xfId="9536" xr:uid="{29036CFA-5B04-43FD-84D4-C30CEA6D307F}"/>
    <cellStyle name="40% - Accent5 3 2 5 2 3" xfId="9535" xr:uid="{ACE6759B-7E09-4176-8EE5-694A078F292A}"/>
    <cellStyle name="40% - Accent5 3 2 5 3" xfId="1469" xr:uid="{D045897C-0E6C-4901-A312-3D4F45022383}"/>
    <cellStyle name="40% - Accent5 3 2 5 3 2" xfId="9537" xr:uid="{A1DEE868-63DD-466C-BDBF-263E5794575A}"/>
    <cellStyle name="40% - Accent5 3 2 5 4" xfId="9534" xr:uid="{21D55875-F1E9-42D8-8BC2-FFB4B5A60996}"/>
    <cellStyle name="40% - Accent5 3 2 6" xfId="1470" xr:uid="{3CB3399E-B123-4EEF-A885-10C7A5EE75B4}"/>
    <cellStyle name="40% - Accent5 3 2 6 2" xfId="1471" xr:uid="{6B6B72F5-B78F-4B08-BA5E-29515154AB50}"/>
    <cellStyle name="40% - Accent5 3 2 6 2 2" xfId="9539" xr:uid="{FC7A4C98-A285-422C-A4E2-58EC6E66F9AE}"/>
    <cellStyle name="40% - Accent5 3 2 6 3" xfId="9538" xr:uid="{37186E5C-1C3A-4FF0-A73B-87698E308D43}"/>
    <cellStyle name="40% - Accent5 3 2 7" xfId="1472" xr:uid="{FC096BB1-292C-40E2-854D-606CC13336BE}"/>
    <cellStyle name="40% - Accent5 3 2 7 2" xfId="9540" xr:uid="{A25F0F73-7256-4CAA-8B47-303DC6C00D84}"/>
    <cellStyle name="40% - Accent5 3 2 8" xfId="1473" xr:uid="{9ABB20FE-0DA8-4E22-9C91-150914357049}"/>
    <cellStyle name="40% - Accent5 3 2 8 2" xfId="9541" xr:uid="{D2B46D0F-420C-4380-9F04-EA3DFD3FCACE}"/>
    <cellStyle name="40% - Accent5 3 2 9" xfId="1474" xr:uid="{426116D5-04D0-4998-B699-557EFF09121C}"/>
    <cellStyle name="40% - Accent5 3 2 9 2" xfId="9542" xr:uid="{1D9FA8E1-B9B2-484F-A342-B1439994D120}"/>
    <cellStyle name="40% - Accent5 3 3" xfId="1475" xr:uid="{25BEF426-7BF3-40D0-BBD4-E3B7222DF4F1}"/>
    <cellStyle name="40% - Accent5 3 3 10" xfId="9543" xr:uid="{F9A6151F-2909-4CA9-A24D-3171D26D20EA}"/>
    <cellStyle name="40% - Accent5 3 3 2" xfId="1476" xr:uid="{E3B49D6A-8445-438F-8568-0718AF0C4414}"/>
    <cellStyle name="40% - Accent5 3 3 2 2" xfId="1477" xr:uid="{CC9CEFAF-595B-4E6C-A743-5014DC5CCA77}"/>
    <cellStyle name="40% - Accent5 3 3 2 2 2" xfId="1478" xr:uid="{C591214C-B4C4-465C-97ED-2D71C802377A}"/>
    <cellStyle name="40% - Accent5 3 3 2 2 2 2" xfId="1479" xr:uid="{6C521F5A-D47E-4C80-BE34-E53D47BD4E37}"/>
    <cellStyle name="40% - Accent5 3 3 2 2 2 2 2" xfId="9547" xr:uid="{E4D2B5D3-AC0E-4D42-B8EC-08ACB14FB08A}"/>
    <cellStyle name="40% - Accent5 3 3 2 2 2 3" xfId="9546" xr:uid="{BF4F8F90-6552-4DD6-9EC7-679C1EE01F47}"/>
    <cellStyle name="40% - Accent5 3 3 2 2 3" xfId="1480" xr:uid="{C1E955B1-CDB6-4C45-87B0-601ED774CFE5}"/>
    <cellStyle name="40% - Accent5 3 3 2 2 3 2" xfId="9548" xr:uid="{6C2D2B43-5831-406B-A2DA-4E6660015F73}"/>
    <cellStyle name="40% - Accent5 3 3 2 2 4" xfId="9545" xr:uid="{7A122CA1-B381-4C04-9B9B-CF4758388470}"/>
    <cellStyle name="40% - Accent5 3 3 2 3" xfId="1481" xr:uid="{F62AABE1-502B-4FEA-AC86-3404F7912B07}"/>
    <cellStyle name="40% - Accent5 3 3 2 3 2" xfId="1482" xr:uid="{3E53C603-A76D-43D4-BF09-125F69E51423}"/>
    <cellStyle name="40% - Accent5 3 3 2 3 2 2" xfId="9550" xr:uid="{810BD67E-8FDD-41D7-B169-E1902E9E9432}"/>
    <cellStyle name="40% - Accent5 3 3 2 3 3" xfId="9549" xr:uid="{972B0837-6EDF-48F9-97FB-DAAA755591FD}"/>
    <cellStyle name="40% - Accent5 3 3 2 4" xfId="1483" xr:uid="{3804B244-8E6C-4FDC-BD51-1BFAC2405C31}"/>
    <cellStyle name="40% - Accent5 3 3 2 4 2" xfId="9551" xr:uid="{A85FCC76-1C6E-495A-861D-E8707B4F687B}"/>
    <cellStyle name="40% - Accent5 3 3 2 5" xfId="1484" xr:uid="{7F7C3F2C-14DC-452D-8E98-6A1187C53EB7}"/>
    <cellStyle name="40% - Accent5 3 3 2 5 2" xfId="9552" xr:uid="{542F453F-CA7D-4F41-96FF-67FA42B899BD}"/>
    <cellStyle name="40% - Accent5 3 3 2 6" xfId="9544" xr:uid="{8C9B1A6E-7632-443F-BCAF-6BD07D1BF64E}"/>
    <cellStyle name="40% - Accent5 3 3 3" xfId="1485" xr:uid="{04001A22-6C82-4EBB-8CD0-3A16D59BF0D3}"/>
    <cellStyle name="40% - Accent5 3 3 3 2" xfId="1486" xr:uid="{6948E159-E469-480B-85CF-CD3E52723980}"/>
    <cellStyle name="40% - Accent5 3 3 3 2 2" xfId="1487" xr:uid="{9E93473F-E57A-4F05-B672-A933E5B7DF42}"/>
    <cellStyle name="40% - Accent5 3 3 3 2 2 2" xfId="1488" xr:uid="{914F8862-34C6-4337-883F-1954876F66FA}"/>
    <cellStyle name="40% - Accent5 3 3 3 2 2 2 2" xfId="9556" xr:uid="{53BD10C4-1953-404A-BD59-618F5BCA1FCF}"/>
    <cellStyle name="40% - Accent5 3 3 3 2 2 3" xfId="9555" xr:uid="{26985DB7-3879-4D0F-9D37-A394C7C67C4B}"/>
    <cellStyle name="40% - Accent5 3 3 3 2 3" xfId="1489" xr:uid="{EE9BE579-B2AD-4085-BEFF-9EC69F988A3B}"/>
    <cellStyle name="40% - Accent5 3 3 3 2 3 2" xfId="9557" xr:uid="{28AC50C5-8873-4DE1-9C2E-7CFF052B999F}"/>
    <cellStyle name="40% - Accent5 3 3 3 2 4" xfId="9554" xr:uid="{4044C512-4066-40DA-A2A2-EC3C90D128D3}"/>
    <cellStyle name="40% - Accent5 3 3 3 3" xfId="1490" xr:uid="{CF961E36-CA8F-4566-B352-90B44DB5398B}"/>
    <cellStyle name="40% - Accent5 3 3 3 3 2" xfId="1491" xr:uid="{98CF6804-765E-45CD-A864-09CA2F1F91B1}"/>
    <cellStyle name="40% - Accent5 3 3 3 3 2 2" xfId="9559" xr:uid="{DFFA5996-FDE4-4618-9226-23793C3C64A4}"/>
    <cellStyle name="40% - Accent5 3 3 3 3 3" xfId="9558" xr:uid="{42085623-4F05-4312-98AB-4CFA6C13831A}"/>
    <cellStyle name="40% - Accent5 3 3 3 4" xfId="1492" xr:uid="{6D92389B-EE6A-49E1-974C-36B073244138}"/>
    <cellStyle name="40% - Accent5 3 3 3 4 2" xfId="9560" xr:uid="{A55963E3-026A-420B-8D07-371986BA1EE3}"/>
    <cellStyle name="40% - Accent5 3 3 3 5" xfId="9553" xr:uid="{2F1CDB77-CCB7-49C1-8BCF-BBF3CE9B9803}"/>
    <cellStyle name="40% - Accent5 3 3 4" xfId="1493" xr:uid="{FD296D14-0FD6-4BA5-B42B-1ED1A29C2160}"/>
    <cellStyle name="40% - Accent5 3 3 4 2" xfId="1494" xr:uid="{C996B10F-0B7D-491A-8435-17E2DC954049}"/>
    <cellStyle name="40% - Accent5 3 3 4 2 2" xfId="1495" xr:uid="{44A8E6A0-BD64-4A89-A23F-878E63FCC092}"/>
    <cellStyle name="40% - Accent5 3 3 4 2 2 2" xfId="9563" xr:uid="{7F7D0094-84EB-4372-A00A-C9203924169C}"/>
    <cellStyle name="40% - Accent5 3 3 4 2 3" xfId="9562" xr:uid="{C3BE2FC4-CFB4-452C-9960-C9AF06D1AB07}"/>
    <cellStyle name="40% - Accent5 3 3 4 3" xfId="1496" xr:uid="{F10FBB0F-2073-49A2-BF1B-E294C1CC63E3}"/>
    <cellStyle name="40% - Accent5 3 3 4 3 2" xfId="9564" xr:uid="{649321F7-B946-455D-B459-2B3C591965B7}"/>
    <cellStyle name="40% - Accent5 3 3 4 4" xfId="9561" xr:uid="{9AD4D409-BBBD-46C2-8C43-995C5CF8E24B}"/>
    <cellStyle name="40% - Accent5 3 3 5" xfId="1497" xr:uid="{6B312ECA-74AC-40D3-A0F1-AA51FCF69E2E}"/>
    <cellStyle name="40% - Accent5 3 3 5 2" xfId="1498" xr:uid="{F3AE60F2-0A7E-48ED-B513-FD13AFF39E23}"/>
    <cellStyle name="40% - Accent5 3 3 5 2 2" xfId="9566" xr:uid="{61768B6C-FFDD-43F5-95B9-7866CB3734CF}"/>
    <cellStyle name="40% - Accent5 3 3 5 3" xfId="9565" xr:uid="{7BA6CA38-C1B8-4249-8D3C-959705CD4FDC}"/>
    <cellStyle name="40% - Accent5 3 3 6" xfId="1499" xr:uid="{EFEF792C-E10F-4E71-8AC1-FA870BD6031A}"/>
    <cellStyle name="40% - Accent5 3 3 6 2" xfId="9567" xr:uid="{FA265E9C-AC46-44F2-8C35-3979DE05CAC3}"/>
    <cellStyle name="40% - Accent5 3 3 7" xfId="1500" xr:uid="{E40D44FF-3569-4DD0-9185-118CD324A6EE}"/>
    <cellStyle name="40% - Accent5 3 3 7 2" xfId="9568" xr:uid="{FA80590C-ACA0-4DB7-983B-6A5A108EA8DB}"/>
    <cellStyle name="40% - Accent5 3 3 8" xfId="1501" xr:uid="{64ADCF67-B0C5-4117-9CBB-ED2462A7831F}"/>
    <cellStyle name="40% - Accent5 3 3 8 2" xfId="9569" xr:uid="{597A3E2C-3E80-40CB-880F-979CC21AF44D}"/>
    <cellStyle name="40% - Accent5 3 3 9" xfId="1502" xr:uid="{3F489971-E515-4094-BD13-2354E7F99AF6}"/>
    <cellStyle name="40% - Accent5 3 3 9 2" xfId="9570" xr:uid="{2564BB01-257B-4D4C-AE51-A7A2053E888E}"/>
    <cellStyle name="40% - Accent5 3 4" xfId="1503" xr:uid="{51F366AA-F7EA-4E6B-B2CB-1AA0E8D0F581}"/>
    <cellStyle name="40% - Accent5 3 4 2" xfId="1504" xr:uid="{4DB032EF-E7CD-42C3-9766-A2BBD43D4374}"/>
    <cellStyle name="40% - Accent5 3 4 2 2" xfId="1505" xr:uid="{DD5347CB-E622-4E6C-86F0-EC10A37DF621}"/>
    <cellStyle name="40% - Accent5 3 4 2 2 2" xfId="1506" xr:uid="{E68EA727-0DD6-4844-9727-83EDC16F13C1}"/>
    <cellStyle name="40% - Accent5 3 4 2 2 2 2" xfId="9574" xr:uid="{4E9E1000-BA41-4F8C-9DD6-E948F8990DC6}"/>
    <cellStyle name="40% - Accent5 3 4 2 2 3" xfId="9573" xr:uid="{069E0DE4-C5FC-44BA-8C67-1E38C9A4244B}"/>
    <cellStyle name="40% - Accent5 3 4 2 3" xfId="1507" xr:uid="{C8698957-D78D-489B-87A0-1435662E5932}"/>
    <cellStyle name="40% - Accent5 3 4 2 3 2" xfId="9575" xr:uid="{087A10B3-79FA-4329-9DB0-EC9171DBE885}"/>
    <cellStyle name="40% - Accent5 3 4 2 4" xfId="1508" xr:uid="{92AE059C-CB79-4FBF-8719-D4286E5BAA3C}"/>
    <cellStyle name="40% - Accent5 3 4 2 4 2" xfId="9576" xr:uid="{DD40F6A8-3A0A-4CDA-AFA2-C50BF65E9E11}"/>
    <cellStyle name="40% - Accent5 3 4 2 5" xfId="9572" xr:uid="{B3531A02-EFA5-4A31-AFAA-F6E73F6FC287}"/>
    <cellStyle name="40% - Accent5 3 4 3" xfId="1509" xr:uid="{BA9D8E69-0937-488F-9852-C3D6BA00A1C7}"/>
    <cellStyle name="40% - Accent5 3 4 3 2" xfId="1510" xr:uid="{608B0E83-7E92-4814-96C3-98A70CA1F0BE}"/>
    <cellStyle name="40% - Accent5 3 4 3 2 2" xfId="9578" xr:uid="{91B9A879-BAE5-4F42-BACA-1DBBF23750FC}"/>
    <cellStyle name="40% - Accent5 3 4 3 3" xfId="9577" xr:uid="{357889C0-FB22-4C82-9A24-30152CABEC09}"/>
    <cellStyle name="40% - Accent5 3 4 4" xfId="1511" xr:uid="{5632DA90-5342-40A5-9AFD-0CB62B0E9AE6}"/>
    <cellStyle name="40% - Accent5 3 4 4 2" xfId="9579" xr:uid="{3F1F87D4-043C-4466-9E02-C7CC2CA836B3}"/>
    <cellStyle name="40% - Accent5 3 4 5" xfId="1512" xr:uid="{C9179FDA-0720-4124-898B-F106EBF22953}"/>
    <cellStyle name="40% - Accent5 3 4 5 2" xfId="9580" xr:uid="{4B4D748E-8029-49C3-BD56-26E3542FC7E8}"/>
    <cellStyle name="40% - Accent5 3 4 6" xfId="1513" xr:uid="{3DDBE57F-F0E3-4515-8CAB-6AC5D1C65094}"/>
    <cellStyle name="40% - Accent5 3 4 6 2" xfId="9581" xr:uid="{BEFE78B9-D140-4496-B044-6936A0193863}"/>
    <cellStyle name="40% - Accent5 3 4 7" xfId="9571" xr:uid="{3BBE8399-753D-4126-AADE-C1A83A7C80AD}"/>
    <cellStyle name="40% - Accent5 3 5" xfId="1514" xr:uid="{B9185187-775E-4309-B1D9-7A7FFE401613}"/>
    <cellStyle name="40% - Accent5 3 5 2" xfId="1515" xr:uid="{0F03C493-32F3-441E-AB19-9F99D9F9B83B}"/>
    <cellStyle name="40% - Accent5 3 5 2 2" xfId="1516" xr:uid="{13F1C8B2-D8B0-4312-9D96-7BB7293BECD4}"/>
    <cellStyle name="40% - Accent5 3 5 2 2 2" xfId="1517" xr:uid="{285D60DF-4738-4A87-BA85-2D1416CAADF1}"/>
    <cellStyle name="40% - Accent5 3 5 2 2 2 2" xfId="9585" xr:uid="{C324A08F-558A-4343-A8ED-9550CB9176E4}"/>
    <cellStyle name="40% - Accent5 3 5 2 2 3" xfId="9584" xr:uid="{335E49D8-156C-4BE8-9BF0-A8C89E0982EC}"/>
    <cellStyle name="40% - Accent5 3 5 2 3" xfId="1518" xr:uid="{085BB212-27F8-43D4-ABF0-2643433F55AE}"/>
    <cellStyle name="40% - Accent5 3 5 2 3 2" xfId="9586" xr:uid="{D10D090F-E56D-4A5A-A4F4-A8A08EECAD43}"/>
    <cellStyle name="40% - Accent5 3 5 2 4" xfId="9583" xr:uid="{28D72B3F-F903-48B5-8300-DAF300C9A384}"/>
    <cellStyle name="40% - Accent5 3 5 3" xfId="1519" xr:uid="{185E616E-84F1-4E3F-AD75-5208C120D9E2}"/>
    <cellStyle name="40% - Accent5 3 5 3 2" xfId="1520" xr:uid="{CEFB4ACE-D11F-4A16-A0EC-C20C7B5E6AD2}"/>
    <cellStyle name="40% - Accent5 3 5 3 2 2" xfId="9588" xr:uid="{63E2C136-9847-4BF4-AF96-BEB082F4FDBD}"/>
    <cellStyle name="40% - Accent5 3 5 3 3" xfId="9587" xr:uid="{7551C310-8695-492C-9342-C7A49CC770DF}"/>
    <cellStyle name="40% - Accent5 3 5 4" xfId="1521" xr:uid="{17F12E5C-14A4-4226-B574-BDA0D79EA7A3}"/>
    <cellStyle name="40% - Accent5 3 5 4 2" xfId="9589" xr:uid="{676E8E54-5554-4A9E-ADE6-269133B3113E}"/>
    <cellStyle name="40% - Accent5 3 5 5" xfId="1522" xr:uid="{372A09A5-3333-438E-94D4-E7252BA28A38}"/>
    <cellStyle name="40% - Accent5 3 5 5 2" xfId="9590" xr:uid="{97D24EBE-A9C3-4602-B51B-F10F940A91B7}"/>
    <cellStyle name="40% - Accent5 3 5 6" xfId="9582" xr:uid="{FF3DDDB3-5E90-49A7-8BAE-0AC49FFB56C3}"/>
    <cellStyle name="40% - Accent5 3 6" xfId="1523" xr:uid="{2058CB96-6E4F-43E9-BE50-CAEB91116757}"/>
    <cellStyle name="40% - Accent5 3 7" xfId="1524" xr:uid="{EDBBA4E3-6368-4027-B3C2-7D0D5E7A65E5}"/>
    <cellStyle name="40% - Accent5 3 7 2" xfId="1525" xr:uid="{12E964CF-76AC-403C-AB8D-77E98D0DB374}"/>
    <cellStyle name="40% - Accent5 3 7 2 2" xfId="1526" xr:uid="{A0293357-85AB-4DB7-ADCD-9AD3CC565F4E}"/>
    <cellStyle name="40% - Accent5 3 7 2 2 2" xfId="9593" xr:uid="{30E667B0-FF76-4488-B011-A28549804E30}"/>
    <cellStyle name="40% - Accent5 3 7 2 3" xfId="9592" xr:uid="{C9C62F40-410F-47D6-A384-861AA2AB3866}"/>
    <cellStyle name="40% - Accent5 3 7 3" xfId="1527" xr:uid="{0DC354DF-7B9A-4FB5-8F49-5A5C4BCB0028}"/>
    <cellStyle name="40% - Accent5 3 7 3 2" xfId="9594" xr:uid="{2FAA6A3D-201D-4698-A618-047275D8DE15}"/>
    <cellStyle name="40% - Accent5 3 7 4" xfId="9591" xr:uid="{A9337C48-2BA7-43E8-887D-C1DB081D9F1E}"/>
    <cellStyle name="40% - Accent5 3 8" xfId="1528" xr:uid="{AA1B07F5-6FDA-44EC-ACF8-BC5F6BBE76FA}"/>
    <cellStyle name="40% - Accent5 3 8 2" xfId="1529" xr:uid="{93571EB9-E7FA-4FAC-AF04-D5EFE1776FF9}"/>
    <cellStyle name="40% - Accent5 3 8 2 2" xfId="9596" xr:uid="{90F0626A-40F1-4858-B0A5-2F0214BECDEC}"/>
    <cellStyle name="40% - Accent5 3 8 3" xfId="9595" xr:uid="{201ADB67-8584-44DE-88C9-8A0DC25D29D7}"/>
    <cellStyle name="40% - Accent5 3 9" xfId="1530" xr:uid="{B7E063BD-1D60-425C-85B9-79629A6F7BDD}"/>
    <cellStyle name="40% - Accent5 4" xfId="1531" xr:uid="{CD051E03-E413-4287-A4BA-A11DBEA43B52}"/>
    <cellStyle name="40% - Accent5 4 2" xfId="1532" xr:uid="{7B94897D-9A35-4E30-9684-7CF65F522DD7}"/>
    <cellStyle name="40% - Accent5 4 2 2" xfId="9598" xr:uid="{7DED9B24-66C6-4EEB-8C01-38D1FC91D7F1}"/>
    <cellStyle name="40% - Accent5 4 3" xfId="1533" xr:uid="{E408B684-0612-477F-AE9A-13A13A68FD71}"/>
    <cellStyle name="40% - Accent5 4 4" xfId="9597" xr:uid="{D180A0F5-C276-4C0F-BB8F-8FFFA677B2FF}"/>
    <cellStyle name="40% - Accent5 5" xfId="1534" xr:uid="{CC92A5F4-D0CD-4334-BB56-BB290FCA5E33}"/>
    <cellStyle name="40% - Accent5 5 2" xfId="1535" xr:uid="{8DFC4CC6-5684-476C-9E0B-15601C29D198}"/>
    <cellStyle name="40% - Accent5 5 2 2" xfId="9600" xr:uid="{08009049-D060-43BE-A97B-55E35D78230B}"/>
    <cellStyle name="40% - Accent5 5 3" xfId="9599" xr:uid="{CB0764CD-58CB-4FD9-8FE3-A4B3C82BF4C1}"/>
    <cellStyle name="40% - Accent5 6" xfId="1536" xr:uid="{67F6659D-714E-4787-8E58-4528D01075AC}"/>
    <cellStyle name="40% - Accent5 7" xfId="1537" xr:uid="{45B65B41-E970-4441-A232-F6F7F18C7BFA}"/>
    <cellStyle name="40% - Accent5 8" xfId="1538" xr:uid="{7E5AC647-6B34-4CF6-AAB8-7E2C260B400D}"/>
    <cellStyle name="40% - Accent5 9" xfId="1539" xr:uid="{244AD2AF-76B1-454E-BDFF-92194802C3AB}"/>
    <cellStyle name="40% - Accent5 9 2" xfId="9601" xr:uid="{993191D2-AB95-4ECD-851E-F4AE58398AD7}"/>
    <cellStyle name="40% - Accent6 10" xfId="1540" xr:uid="{9A974D32-BCFD-4761-8937-917D3C4BA19D}"/>
    <cellStyle name="40% - Accent6 2" xfId="1541" xr:uid="{8CDF9AA6-5A0D-4B4D-964C-1F981681FF7F}"/>
    <cellStyle name="40% - Accent6 2 2" xfId="1542" xr:uid="{132ABED4-A5A2-43CD-A4C1-A936DBFD2670}"/>
    <cellStyle name="40% - Accent6 2 2 2" xfId="1543" xr:uid="{68A5D12D-A85E-4B99-92F8-C2B50FE1CC68}"/>
    <cellStyle name="40% - Accent6 2 2 2 2" xfId="1544" xr:uid="{7711BF8A-3F23-4CAE-BD5F-623FA6308360}"/>
    <cellStyle name="40% - Accent6 2 2 2 2 2" xfId="9602" xr:uid="{A0240F4D-1BAF-43E8-9D58-0F7DBAA2672F}"/>
    <cellStyle name="40% - Accent6 2 2 3" xfId="1545" xr:uid="{A72ED18C-876A-48DC-B5BB-639F5E7F22A2}"/>
    <cellStyle name="40% - Accent6 2 2 3 2" xfId="9603" xr:uid="{91FE3B95-632A-4752-B137-E00E0E0DB778}"/>
    <cellStyle name="40% - Accent6 2 2 4" xfId="1546" xr:uid="{8FF51AA8-98A6-4471-9A09-FACDE87294E1}"/>
    <cellStyle name="40% - Accent6 2 3" xfId="1547" xr:uid="{D3E398DB-DF0C-4042-8DD4-DF1451F9A433}"/>
    <cellStyle name="40% - Accent6 2 3 2" xfId="1548" xr:uid="{AFC402F7-98F3-4EF0-BBBF-81B8AF21F2D2}"/>
    <cellStyle name="40% - Accent6 2 3 3" xfId="1549" xr:uid="{F6C37D48-FD71-481A-908F-3C8DD13554A5}"/>
    <cellStyle name="40% - Accent6 2 3 3 2" xfId="9605" xr:uid="{4D9CC1A7-3794-4E8D-81F4-7014C6CD1201}"/>
    <cellStyle name="40% - Accent6 2 3 4" xfId="1550" xr:uid="{327F755C-DBD5-4DD5-9615-15DA6FEE0A9F}"/>
    <cellStyle name="40% - Accent6 2 3 5" xfId="9604" xr:uid="{E23406F8-A17E-40B4-9C86-D01BCE16B1E0}"/>
    <cellStyle name="40% - Accent6 2 4" xfId="1551" xr:uid="{89DD72A2-A510-4A04-AC6C-530F7359784B}"/>
    <cellStyle name="40% - Accent6 2 4 2" xfId="1552" xr:uid="{EC00C293-D9EC-4B24-A00C-CC9EF0EAC438}"/>
    <cellStyle name="40% - Accent6 2 4 3" xfId="9606" xr:uid="{E2F411A8-E41C-4200-884A-17D0875D7DFB}"/>
    <cellStyle name="40% - Accent6 2 5" xfId="1553" xr:uid="{A144669C-C0D2-43B8-86C4-E5CEFDA6782C}"/>
    <cellStyle name="40% - Accent6 2 6" xfId="1554" xr:uid="{DEE459CD-5610-439B-8ECB-8872081C3150}"/>
    <cellStyle name="40% - Accent6 3" xfId="1555" xr:uid="{EF231D74-C285-4345-BF5B-F519FB5EBD8C}"/>
    <cellStyle name="40% - Accent6 3 10" xfId="1556" xr:uid="{8B5A81BB-DB5F-4CEF-A51E-38D6FD6F1814}"/>
    <cellStyle name="40% - Accent6 3 10 2" xfId="9608" xr:uid="{5CA8C440-CA5B-49B1-99A4-E3459E87E379}"/>
    <cellStyle name="40% - Accent6 3 11" xfId="1557" xr:uid="{8890C06B-0334-48A5-A4E9-63D4C3137841}"/>
    <cellStyle name="40% - Accent6 3 11 2" xfId="9609" xr:uid="{66A478DF-4B34-4A65-B9A0-359E1444592E}"/>
    <cellStyle name="40% - Accent6 3 12" xfId="1558" xr:uid="{99A0BCFE-481E-4F5C-94F0-7F5A86F26871}"/>
    <cellStyle name="40% - Accent6 3 12 2" xfId="9610" xr:uid="{BB02EE53-5123-4160-949A-34E4B2D5FFE5}"/>
    <cellStyle name="40% - Accent6 3 13" xfId="1559" xr:uid="{AF1800B8-FD4C-4356-A2C1-BE2EB5F0887F}"/>
    <cellStyle name="40% - Accent6 3 13 2" xfId="9611" xr:uid="{D20CFD5E-1C7A-45B7-A399-9CF8DB76A2A8}"/>
    <cellStyle name="40% - Accent6 3 14" xfId="1560" xr:uid="{AB699581-4BB0-40F8-95C1-BBEEFC0326F6}"/>
    <cellStyle name="40% - Accent6 3 14 2" xfId="9612" xr:uid="{0A2BA163-5900-44EC-A939-127A334E948F}"/>
    <cellStyle name="40% - Accent6 3 15" xfId="9607" xr:uid="{18107D9B-EF64-4C74-9BB3-F51D0155F854}"/>
    <cellStyle name="40% - Accent6 3 2" xfId="1561" xr:uid="{981B01CE-10A6-4DFA-8429-52D81D814047}"/>
    <cellStyle name="40% - Accent6 3 2 10" xfId="1562" xr:uid="{21234DCD-C895-4CFA-8002-ECDC686F26A7}"/>
    <cellStyle name="40% - Accent6 3 2 10 2" xfId="9614" xr:uid="{20BE4186-9F69-411D-B2B5-050327F1B6A6}"/>
    <cellStyle name="40% - Accent6 3 2 11" xfId="9613" xr:uid="{5B4A61AA-7E33-4940-83BB-9985FAAEC27E}"/>
    <cellStyle name="40% - Accent6 3 2 2" xfId="1563" xr:uid="{7CBA5D47-0445-471A-BB7F-1588ECA750E9}"/>
    <cellStyle name="40% - Accent6 3 2 2 2" xfId="1564" xr:uid="{8BF1ED1D-6F94-41F3-B8E5-81D81B163034}"/>
    <cellStyle name="40% - Accent6 3 2 2 2 2" xfId="1565" xr:uid="{F4614320-714E-4AE5-B270-4FDF03FDFAEB}"/>
    <cellStyle name="40% - Accent6 3 2 2 2 2 2" xfId="1566" xr:uid="{932833C5-4B8D-4A13-A269-DBCC51708A31}"/>
    <cellStyle name="40% - Accent6 3 2 2 2 2 2 2" xfId="1567" xr:uid="{835B3576-27AA-452B-8A5A-74BE13A9BB89}"/>
    <cellStyle name="40% - Accent6 3 2 2 2 2 2 2 2" xfId="9619" xr:uid="{2CD63CF6-A488-4B61-B386-B2835867ADA8}"/>
    <cellStyle name="40% - Accent6 3 2 2 2 2 2 3" xfId="9618" xr:uid="{F933BAD5-7BE1-403A-93E7-1E0AC7443BE0}"/>
    <cellStyle name="40% - Accent6 3 2 2 2 2 3" xfId="1568" xr:uid="{6994E875-3177-466A-AE03-43B5D4C94C3E}"/>
    <cellStyle name="40% - Accent6 3 2 2 2 2 3 2" xfId="9620" xr:uid="{20F45E25-A508-429C-A119-E09261DBFBF8}"/>
    <cellStyle name="40% - Accent6 3 2 2 2 2 4" xfId="9617" xr:uid="{5B62B9BD-1CAF-44BF-AF17-CEC744579EFE}"/>
    <cellStyle name="40% - Accent6 3 2 2 2 3" xfId="1569" xr:uid="{B5BC0FF9-137D-467E-8167-9F8FA601932C}"/>
    <cellStyle name="40% - Accent6 3 2 2 2 3 2" xfId="1570" xr:uid="{148271B9-D003-45D8-928E-BD035ECE1D2C}"/>
    <cellStyle name="40% - Accent6 3 2 2 2 3 2 2" xfId="9622" xr:uid="{50F2D6EF-570E-4221-9C35-92718D8EB2A4}"/>
    <cellStyle name="40% - Accent6 3 2 2 2 3 3" xfId="9621" xr:uid="{0B399B71-4B63-4224-B323-E9801E2B8871}"/>
    <cellStyle name="40% - Accent6 3 2 2 2 4" xfId="1571" xr:uid="{842BA451-620E-40DE-9C5E-93DF13A7B598}"/>
    <cellStyle name="40% - Accent6 3 2 2 2 4 2" xfId="9623" xr:uid="{CEEAFC15-604F-4BF2-96CC-3C4449EA65A7}"/>
    <cellStyle name="40% - Accent6 3 2 2 2 5" xfId="9616" xr:uid="{721D109C-6049-4C66-8F46-F58BEF868FA1}"/>
    <cellStyle name="40% - Accent6 3 2 2 3" xfId="1572" xr:uid="{F6C8180E-7CB8-449D-8937-08076BD989C1}"/>
    <cellStyle name="40% - Accent6 3 2 2 3 2" xfId="1573" xr:uid="{42A9C70F-09CC-48DE-9A70-4C95B13EA857}"/>
    <cellStyle name="40% - Accent6 3 2 2 3 2 2" xfId="1574" xr:uid="{18D5FE3B-1656-4330-9954-877727C77C8F}"/>
    <cellStyle name="40% - Accent6 3 2 2 3 2 2 2" xfId="1575" xr:uid="{B3DA5600-A979-41CC-83F2-9487E3C16B22}"/>
    <cellStyle name="40% - Accent6 3 2 2 3 2 2 2 2" xfId="9627" xr:uid="{87E57BBC-A9F3-47F5-A14F-7D038EC7EE81}"/>
    <cellStyle name="40% - Accent6 3 2 2 3 2 2 3" xfId="9626" xr:uid="{D74947A1-AE00-415A-81B2-6BD52C36FC05}"/>
    <cellStyle name="40% - Accent6 3 2 2 3 2 3" xfId="1576" xr:uid="{FAF9BAA3-AB72-4147-8DA2-69749089B43A}"/>
    <cellStyle name="40% - Accent6 3 2 2 3 2 3 2" xfId="9628" xr:uid="{1C3875C1-CDBD-476B-888F-BF5B8336C319}"/>
    <cellStyle name="40% - Accent6 3 2 2 3 2 4" xfId="9625" xr:uid="{86434B8C-514B-46CE-96D3-B3940778F32C}"/>
    <cellStyle name="40% - Accent6 3 2 2 3 3" xfId="1577" xr:uid="{5E5B98D8-AEC7-43D0-B60E-FEF05FBD7834}"/>
    <cellStyle name="40% - Accent6 3 2 2 3 3 2" xfId="1578" xr:uid="{BADF6CAE-DC6D-4A86-A4EF-93AC3F3DECF4}"/>
    <cellStyle name="40% - Accent6 3 2 2 3 3 2 2" xfId="9630" xr:uid="{0B48A457-80DC-4216-B7DB-384E93203487}"/>
    <cellStyle name="40% - Accent6 3 2 2 3 3 3" xfId="9629" xr:uid="{BDA00C73-2BEA-4EB4-881C-D1413E6A7DAF}"/>
    <cellStyle name="40% - Accent6 3 2 2 3 4" xfId="1579" xr:uid="{DA30DD01-8DCC-4192-AF0F-5E721D4D6784}"/>
    <cellStyle name="40% - Accent6 3 2 2 3 4 2" xfId="9631" xr:uid="{1478981D-D06B-48CE-B9D4-EBDE3568463E}"/>
    <cellStyle name="40% - Accent6 3 2 2 3 5" xfId="9624" xr:uid="{6F48F859-C839-4FFE-8110-DD38C95F7F58}"/>
    <cellStyle name="40% - Accent6 3 2 2 4" xfId="1580" xr:uid="{93843894-DB48-4B03-880A-76F105CC9DAF}"/>
    <cellStyle name="40% - Accent6 3 2 2 4 2" xfId="1581" xr:uid="{E44DCFDF-E9CE-4A48-B8C0-82EE62EE97BB}"/>
    <cellStyle name="40% - Accent6 3 2 2 4 2 2" xfId="1582" xr:uid="{CE9CEBD6-F460-47DE-9C12-6379C607BD84}"/>
    <cellStyle name="40% - Accent6 3 2 2 4 2 2 2" xfId="9634" xr:uid="{20838177-3E4B-4032-BD63-3471C90922B8}"/>
    <cellStyle name="40% - Accent6 3 2 2 4 2 3" xfId="9633" xr:uid="{1EC37158-A40B-4CE8-9F13-944A8F72C046}"/>
    <cellStyle name="40% - Accent6 3 2 2 4 3" xfId="1583" xr:uid="{A7C7CB4C-A811-476F-AEC5-7B27FFDE35AC}"/>
    <cellStyle name="40% - Accent6 3 2 2 4 3 2" xfId="9635" xr:uid="{2633BC47-9A3C-4003-A5E3-D708E722C8C6}"/>
    <cellStyle name="40% - Accent6 3 2 2 4 4" xfId="9632" xr:uid="{B3E0B95E-6847-4441-91B5-50E208B9F346}"/>
    <cellStyle name="40% - Accent6 3 2 2 5" xfId="1584" xr:uid="{71F174FB-BA4D-4E09-AEA1-E813BE1AB1EA}"/>
    <cellStyle name="40% - Accent6 3 2 2 5 2" xfId="1585" xr:uid="{07F436B9-74D4-415B-868D-7A9C963A4847}"/>
    <cellStyle name="40% - Accent6 3 2 2 5 2 2" xfId="9637" xr:uid="{C32C4BCD-23BC-4532-A479-B17ABCFC0BD2}"/>
    <cellStyle name="40% - Accent6 3 2 2 5 3" xfId="9636" xr:uid="{63924879-3CED-4925-AAD4-BDE5D11BA582}"/>
    <cellStyle name="40% - Accent6 3 2 2 6" xfId="1586" xr:uid="{8DB3D301-1C2D-419B-9B64-775FA8D7A108}"/>
    <cellStyle name="40% - Accent6 3 2 2 6 2" xfId="9638" xr:uid="{84C7BFB2-CCA2-484C-B9A0-954A72C6B18F}"/>
    <cellStyle name="40% - Accent6 3 2 2 7" xfId="1587" xr:uid="{3714E48E-6850-477D-899F-CB6ADBC9871C}"/>
    <cellStyle name="40% - Accent6 3 2 2 7 2" xfId="9639" xr:uid="{91530A30-01BB-4F77-8367-D38FBCFDF2F0}"/>
    <cellStyle name="40% - Accent6 3 2 2 8" xfId="9615" xr:uid="{AE61B210-F9B1-481F-A7EC-4E680CBB3BB1}"/>
    <cellStyle name="40% - Accent6 3 2 3" xfId="1588" xr:uid="{F58467AD-79CB-4C64-AD50-E425D63EC80E}"/>
    <cellStyle name="40% - Accent6 3 2 3 2" xfId="1589" xr:uid="{0E429997-B5ED-4D18-9CFD-45EC49A4075C}"/>
    <cellStyle name="40% - Accent6 3 2 3 2 2" xfId="1590" xr:uid="{25523905-A1C6-41A1-8405-7AB3060D067C}"/>
    <cellStyle name="40% - Accent6 3 2 3 2 2 2" xfId="1591" xr:uid="{3CAFF7E3-F38A-4701-A973-E45241533F83}"/>
    <cellStyle name="40% - Accent6 3 2 3 2 2 2 2" xfId="9643" xr:uid="{108263E7-643E-4DA5-9B99-70C12B1819A4}"/>
    <cellStyle name="40% - Accent6 3 2 3 2 2 3" xfId="9642" xr:uid="{B288C86F-E346-4B9B-9FDA-44A306CECD82}"/>
    <cellStyle name="40% - Accent6 3 2 3 2 3" xfId="1592" xr:uid="{CD964E25-2DE4-4983-A0E7-54F040B02805}"/>
    <cellStyle name="40% - Accent6 3 2 3 2 3 2" xfId="9644" xr:uid="{436C6BB7-7A9E-483B-8370-84F9504CBE34}"/>
    <cellStyle name="40% - Accent6 3 2 3 2 4" xfId="9641" xr:uid="{BE939326-1E1F-405A-A73A-8E27EC6FE34C}"/>
    <cellStyle name="40% - Accent6 3 2 3 3" xfId="1593" xr:uid="{692B61ED-5ADC-49AC-B6D6-84C3A973CBDF}"/>
    <cellStyle name="40% - Accent6 3 2 3 3 2" xfId="1594" xr:uid="{1C0E588A-459D-446B-9C2E-A8DEDBB1F768}"/>
    <cellStyle name="40% - Accent6 3 2 3 3 2 2" xfId="9646" xr:uid="{CB1899EE-4EDC-410F-8E60-97E9874FA1ED}"/>
    <cellStyle name="40% - Accent6 3 2 3 3 3" xfId="9645" xr:uid="{E0C6C2EC-C028-4BCB-B3D1-D972574DBF8D}"/>
    <cellStyle name="40% - Accent6 3 2 3 4" xfId="1595" xr:uid="{572068D6-FCCE-4381-9825-604FBF56F60A}"/>
    <cellStyle name="40% - Accent6 3 2 3 4 2" xfId="9647" xr:uid="{0B3F0EF8-F3A4-4500-8677-7DBEE8293AAD}"/>
    <cellStyle name="40% - Accent6 3 2 3 5" xfId="9640" xr:uid="{4F24D43F-0D60-4F92-9B1C-A798B4F3E15E}"/>
    <cellStyle name="40% - Accent6 3 2 4" xfId="1596" xr:uid="{9EFBD56A-35CF-4F15-BB6C-6174318BF0EC}"/>
    <cellStyle name="40% - Accent6 3 2 4 2" xfId="1597" xr:uid="{D4E3A2AD-21F2-4FD4-A53F-E68596769295}"/>
    <cellStyle name="40% - Accent6 3 2 4 2 2" xfId="1598" xr:uid="{067B801D-CF13-44BB-A67A-D59085B5314B}"/>
    <cellStyle name="40% - Accent6 3 2 4 2 2 2" xfId="1599" xr:uid="{F2250FF8-D208-4F7F-847D-567938EC418E}"/>
    <cellStyle name="40% - Accent6 3 2 4 2 2 2 2" xfId="9651" xr:uid="{8405921D-8ECB-4FA8-93E8-27E7236F1E0E}"/>
    <cellStyle name="40% - Accent6 3 2 4 2 2 3" xfId="9650" xr:uid="{B2B87E23-B8C1-4D88-BE4C-80D0DDEFFDEB}"/>
    <cellStyle name="40% - Accent6 3 2 4 2 3" xfId="1600" xr:uid="{232CBE01-E03D-40B2-B030-389B80F091E1}"/>
    <cellStyle name="40% - Accent6 3 2 4 2 3 2" xfId="9652" xr:uid="{FBE0745F-4604-4787-B772-F8EC16554F5B}"/>
    <cellStyle name="40% - Accent6 3 2 4 2 4" xfId="9649" xr:uid="{D095F933-7BCD-4E47-95F2-D123F08F6529}"/>
    <cellStyle name="40% - Accent6 3 2 4 3" xfId="1601" xr:uid="{8757787B-3594-4EC0-A58C-DB026B15FB40}"/>
    <cellStyle name="40% - Accent6 3 2 4 3 2" xfId="1602" xr:uid="{67131A46-BEE5-4060-9017-52BC77AEADAD}"/>
    <cellStyle name="40% - Accent6 3 2 4 3 2 2" xfId="9654" xr:uid="{DCA0198D-C794-400A-9988-85E1C1281ECA}"/>
    <cellStyle name="40% - Accent6 3 2 4 3 3" xfId="9653" xr:uid="{E49F71B8-DB65-439F-9A15-204373EE8EF6}"/>
    <cellStyle name="40% - Accent6 3 2 4 4" xfId="1603" xr:uid="{431C74BD-73D3-4D82-9933-72B830696522}"/>
    <cellStyle name="40% - Accent6 3 2 4 4 2" xfId="9655" xr:uid="{3F23D08A-4C95-4E8A-AA0A-3FF1354E7F0F}"/>
    <cellStyle name="40% - Accent6 3 2 4 5" xfId="9648" xr:uid="{F59E986A-A5A9-4AD2-BDF8-C47EA271F8D1}"/>
    <cellStyle name="40% - Accent6 3 2 5" xfId="1604" xr:uid="{4DC03EB8-8F0C-42D5-8485-B998D55EB9CA}"/>
    <cellStyle name="40% - Accent6 3 2 5 2" xfId="1605" xr:uid="{7B5B8299-C5B8-499E-B828-C67CD64C8963}"/>
    <cellStyle name="40% - Accent6 3 2 5 2 2" xfId="1606" xr:uid="{2B2E04FE-6EF6-4661-BE2B-AF99C4DC6C17}"/>
    <cellStyle name="40% - Accent6 3 2 5 2 2 2" xfId="9658" xr:uid="{0335544D-A57B-4CD4-A6FA-EBA93CE1E00A}"/>
    <cellStyle name="40% - Accent6 3 2 5 2 3" xfId="9657" xr:uid="{940A06F5-46B8-4750-8B05-B5A9B440EA14}"/>
    <cellStyle name="40% - Accent6 3 2 5 3" xfId="1607" xr:uid="{4FF1504D-018A-4E8A-A597-FB47B79B2652}"/>
    <cellStyle name="40% - Accent6 3 2 5 3 2" xfId="9659" xr:uid="{1FC58586-1FBF-4943-AE9D-C9B48E7214DB}"/>
    <cellStyle name="40% - Accent6 3 2 5 4" xfId="9656" xr:uid="{F443A0C3-7F9D-4050-B5E8-ACFAB235E025}"/>
    <cellStyle name="40% - Accent6 3 2 6" xfId="1608" xr:uid="{BB7A6E98-0A40-43FF-BC81-784DF8DFB135}"/>
    <cellStyle name="40% - Accent6 3 2 6 2" xfId="1609" xr:uid="{A92E4480-FB50-480B-9707-EA30F0FFACAB}"/>
    <cellStyle name="40% - Accent6 3 2 6 2 2" xfId="9661" xr:uid="{64518664-B9DC-481C-A4AF-ED19079DABCA}"/>
    <cellStyle name="40% - Accent6 3 2 6 3" xfId="9660" xr:uid="{CAE970A0-8FEC-411E-8FBD-D36A1BDA3C94}"/>
    <cellStyle name="40% - Accent6 3 2 7" xfId="1610" xr:uid="{43B3B8BA-FBFE-47C7-873D-FD41D165FE36}"/>
    <cellStyle name="40% - Accent6 3 2 7 2" xfId="9662" xr:uid="{5751E0C5-B4E0-4541-BE60-C6BC20257F92}"/>
    <cellStyle name="40% - Accent6 3 2 8" xfId="1611" xr:uid="{353B7044-A335-4C7D-AD31-4F8F3317A61A}"/>
    <cellStyle name="40% - Accent6 3 2 8 2" xfId="9663" xr:uid="{2BDD4ABD-6117-430C-A05F-20C43F4E5CA4}"/>
    <cellStyle name="40% - Accent6 3 2 9" xfId="1612" xr:uid="{DEEEAB48-32DE-4D49-BC08-5477C6F682E8}"/>
    <cellStyle name="40% - Accent6 3 2 9 2" xfId="9664" xr:uid="{D5AE5FB5-C55A-4461-A60B-BEF6BBD63E8C}"/>
    <cellStyle name="40% - Accent6 3 3" xfId="1613" xr:uid="{11D7CA07-6405-4565-AED8-21A427ED570D}"/>
    <cellStyle name="40% - Accent6 3 3 10" xfId="9665" xr:uid="{D360C8CD-569C-4BB9-8BEC-5694261D6DB3}"/>
    <cellStyle name="40% - Accent6 3 3 2" xfId="1614" xr:uid="{3F1C74EF-FC31-4F46-91A4-E5C9E5A6084B}"/>
    <cellStyle name="40% - Accent6 3 3 2 2" xfId="1615" xr:uid="{7A04C7F3-9841-4AAD-BAF9-A09835E586E5}"/>
    <cellStyle name="40% - Accent6 3 3 2 2 2" xfId="1616" xr:uid="{6B48872D-8EF1-465B-AB59-286841FBD376}"/>
    <cellStyle name="40% - Accent6 3 3 2 2 2 2" xfId="1617" xr:uid="{BF36BB6D-0736-43ED-9034-D588125DF014}"/>
    <cellStyle name="40% - Accent6 3 3 2 2 2 2 2" xfId="9669" xr:uid="{B548F2E2-B74D-4E65-B36A-65BE6A0F5442}"/>
    <cellStyle name="40% - Accent6 3 3 2 2 2 3" xfId="9668" xr:uid="{B9949FB7-D39E-4BCE-93D4-627B129A9F09}"/>
    <cellStyle name="40% - Accent6 3 3 2 2 3" xfId="1618" xr:uid="{35F9A456-D23A-42F6-8C88-EB49B8D3A8EF}"/>
    <cellStyle name="40% - Accent6 3 3 2 2 3 2" xfId="9670" xr:uid="{96F992A4-ECC7-4CEF-8B37-15A0503BA99C}"/>
    <cellStyle name="40% - Accent6 3 3 2 2 4" xfId="9667" xr:uid="{9D48695B-84F5-472A-A0A9-13EEA1725BD1}"/>
    <cellStyle name="40% - Accent6 3 3 2 3" xfId="1619" xr:uid="{D1FBB80C-EBFB-40D6-8D0B-887667AD45BC}"/>
    <cellStyle name="40% - Accent6 3 3 2 3 2" xfId="1620" xr:uid="{DB33270D-FF98-40C7-8041-1AB6C1903CE8}"/>
    <cellStyle name="40% - Accent6 3 3 2 3 2 2" xfId="9672" xr:uid="{F84C92B7-DE09-433C-9728-88FCD729155C}"/>
    <cellStyle name="40% - Accent6 3 3 2 3 3" xfId="9671" xr:uid="{1942CB76-CB96-4330-80ED-82A87472981A}"/>
    <cellStyle name="40% - Accent6 3 3 2 4" xfId="1621" xr:uid="{2865B0C8-9110-4CC0-A5D0-B10F7B59E194}"/>
    <cellStyle name="40% - Accent6 3 3 2 4 2" xfId="9673" xr:uid="{682213CE-5964-4621-A697-073646616743}"/>
    <cellStyle name="40% - Accent6 3 3 2 5" xfId="1622" xr:uid="{BA668F56-B593-431F-A656-1FD059582F17}"/>
    <cellStyle name="40% - Accent6 3 3 2 5 2" xfId="9674" xr:uid="{5CC22E03-A303-4337-B295-5880E21DFB64}"/>
    <cellStyle name="40% - Accent6 3 3 2 6" xfId="9666" xr:uid="{C5A81931-1B50-4033-B77D-FDEFBE66A236}"/>
    <cellStyle name="40% - Accent6 3 3 3" xfId="1623" xr:uid="{26314F6C-0ED2-4E56-BF39-7F2EFC1B09EB}"/>
    <cellStyle name="40% - Accent6 3 3 3 2" xfId="1624" xr:uid="{B348DDFE-D16C-4C59-88E9-773CC159BADF}"/>
    <cellStyle name="40% - Accent6 3 3 3 2 2" xfId="1625" xr:uid="{61D88C7D-6532-4F7D-943F-5984CE8690D9}"/>
    <cellStyle name="40% - Accent6 3 3 3 2 2 2" xfId="1626" xr:uid="{ECBF32DF-CE56-432D-A06C-E5D4F3F0E36A}"/>
    <cellStyle name="40% - Accent6 3 3 3 2 2 2 2" xfId="9678" xr:uid="{A7B2C80F-974E-4731-8631-09CA033CFDAE}"/>
    <cellStyle name="40% - Accent6 3 3 3 2 2 3" xfId="9677" xr:uid="{656A1833-A743-47CA-906F-54A365B7E3D9}"/>
    <cellStyle name="40% - Accent6 3 3 3 2 3" xfId="1627" xr:uid="{E79B7533-9F84-42A6-88BC-9CD4998A8B06}"/>
    <cellStyle name="40% - Accent6 3 3 3 2 3 2" xfId="9679" xr:uid="{C35F37D5-E0EB-44DF-8BB5-F3CFF56066DA}"/>
    <cellStyle name="40% - Accent6 3 3 3 2 4" xfId="9676" xr:uid="{C8DE3027-CC7F-4688-9A95-95E095CF52D1}"/>
    <cellStyle name="40% - Accent6 3 3 3 3" xfId="1628" xr:uid="{E061E33E-853E-414F-96E1-40905B25DC47}"/>
    <cellStyle name="40% - Accent6 3 3 3 3 2" xfId="1629" xr:uid="{21B9985A-7C12-4DEE-BF26-C5960FCA3D46}"/>
    <cellStyle name="40% - Accent6 3 3 3 3 2 2" xfId="9681" xr:uid="{773FCF2E-E537-492C-B667-5986CA16EC3F}"/>
    <cellStyle name="40% - Accent6 3 3 3 3 3" xfId="9680" xr:uid="{6B974276-2061-47CF-8822-EE1F930FE781}"/>
    <cellStyle name="40% - Accent6 3 3 3 4" xfId="1630" xr:uid="{B86DBEEF-D419-4DA3-BFF2-6CC83A809D40}"/>
    <cellStyle name="40% - Accent6 3 3 3 4 2" xfId="9682" xr:uid="{29B3D3BF-164C-4283-AD50-2E2756A56FCE}"/>
    <cellStyle name="40% - Accent6 3 3 3 5" xfId="9675" xr:uid="{89F5B89A-CB62-4E9E-BC9B-014FE40DC5E9}"/>
    <cellStyle name="40% - Accent6 3 3 4" xfId="1631" xr:uid="{DA82AE7C-243C-470B-B9E9-5E0E370D64DC}"/>
    <cellStyle name="40% - Accent6 3 3 4 2" xfId="1632" xr:uid="{B5B2C189-4BCD-466D-AD6A-5BB7030C868A}"/>
    <cellStyle name="40% - Accent6 3 3 4 2 2" xfId="1633" xr:uid="{1BA95151-343E-444F-9A5B-4DB3B2ADFE0A}"/>
    <cellStyle name="40% - Accent6 3 3 4 2 2 2" xfId="9685" xr:uid="{0CA675DC-E858-43F1-8681-4C3F37366DCC}"/>
    <cellStyle name="40% - Accent6 3 3 4 2 3" xfId="9684" xr:uid="{EA801936-D6C0-41BD-81B8-240A053C627A}"/>
    <cellStyle name="40% - Accent6 3 3 4 3" xfId="1634" xr:uid="{9752C386-7302-44F4-BDEB-8F649B228CE5}"/>
    <cellStyle name="40% - Accent6 3 3 4 3 2" xfId="9686" xr:uid="{23211C27-E8C1-44B1-9FF7-3953BFE0FDF3}"/>
    <cellStyle name="40% - Accent6 3 3 4 4" xfId="9683" xr:uid="{16F8FFC0-3FC8-4EE1-BBFA-C7E959942108}"/>
    <cellStyle name="40% - Accent6 3 3 5" xfId="1635" xr:uid="{508F4516-21E0-474A-A15F-3E9B2DBCB52C}"/>
    <cellStyle name="40% - Accent6 3 3 5 2" xfId="1636" xr:uid="{B4EB7F1F-BEF1-4381-81BD-5ADC35928B95}"/>
    <cellStyle name="40% - Accent6 3 3 5 2 2" xfId="9688" xr:uid="{4B3F0245-8E6A-4C18-A6B0-7930B32350F0}"/>
    <cellStyle name="40% - Accent6 3 3 5 3" xfId="9687" xr:uid="{1F2109CE-7504-4CAF-A49E-A9F9A9CA94BD}"/>
    <cellStyle name="40% - Accent6 3 3 6" xfId="1637" xr:uid="{0A285CB7-F96A-4C25-911F-4C1BC771F71B}"/>
    <cellStyle name="40% - Accent6 3 3 6 2" xfId="9689" xr:uid="{4A8F4480-28F0-4553-8ED7-61ED000F8703}"/>
    <cellStyle name="40% - Accent6 3 3 7" xfId="1638" xr:uid="{4A4E1D03-9265-460B-B947-A9D6E94CA830}"/>
    <cellStyle name="40% - Accent6 3 3 7 2" xfId="9690" xr:uid="{5E7077E1-39FD-4BC2-9389-749F12C09C32}"/>
    <cellStyle name="40% - Accent6 3 3 8" xfId="1639" xr:uid="{D66C54C4-D76E-45A3-814E-8C907601B7E8}"/>
    <cellStyle name="40% - Accent6 3 3 8 2" xfId="9691" xr:uid="{990895D9-B45E-4B00-9FE9-ABBBF6575969}"/>
    <cellStyle name="40% - Accent6 3 3 9" xfId="1640" xr:uid="{FB1B16E7-EAE3-4CAD-B559-EAA5FA209AF0}"/>
    <cellStyle name="40% - Accent6 3 3 9 2" xfId="9692" xr:uid="{9D513F3C-E19E-4AC2-BD04-D122575991D1}"/>
    <cellStyle name="40% - Accent6 3 4" xfId="1641" xr:uid="{A643EFDF-A67C-48F7-96A8-A42C776983C3}"/>
    <cellStyle name="40% - Accent6 3 4 2" xfId="1642" xr:uid="{67AE0FA7-E774-4252-8907-9A5591E9D8F4}"/>
    <cellStyle name="40% - Accent6 3 4 2 2" xfId="1643" xr:uid="{336F36BE-5857-4B71-B78D-DCEC19D98AF3}"/>
    <cellStyle name="40% - Accent6 3 4 2 2 2" xfId="1644" xr:uid="{32800826-680D-4D19-AC57-5C3507456357}"/>
    <cellStyle name="40% - Accent6 3 4 2 2 2 2" xfId="9696" xr:uid="{72D9B84E-2D52-4DB3-A0D7-616D53EB21B1}"/>
    <cellStyle name="40% - Accent6 3 4 2 2 3" xfId="9695" xr:uid="{77886FB5-06C4-4C11-ADF3-FAC0D0EB3CD2}"/>
    <cellStyle name="40% - Accent6 3 4 2 3" xfId="1645" xr:uid="{0CC6E257-7F6F-4E73-816F-3EB472786107}"/>
    <cellStyle name="40% - Accent6 3 4 2 3 2" xfId="9697" xr:uid="{BD869DFA-5BF0-42CB-ACD5-E0EFA945511F}"/>
    <cellStyle name="40% - Accent6 3 4 2 4" xfId="1646" xr:uid="{5B63BB63-4204-4099-B8AC-C6AC04389186}"/>
    <cellStyle name="40% - Accent6 3 4 2 4 2" xfId="9698" xr:uid="{95D305C3-3A68-49BE-B6A5-E1CF4D6433E5}"/>
    <cellStyle name="40% - Accent6 3 4 2 5" xfId="9694" xr:uid="{E265D4BE-60FE-48E4-9CE7-492A118CF8D2}"/>
    <cellStyle name="40% - Accent6 3 4 3" xfId="1647" xr:uid="{B8B8AC08-F6A7-4F0D-BC60-572AA6B0C4C1}"/>
    <cellStyle name="40% - Accent6 3 4 3 2" xfId="1648" xr:uid="{2E02AF27-D676-49D9-B239-B9887D51EBA5}"/>
    <cellStyle name="40% - Accent6 3 4 3 2 2" xfId="9700" xr:uid="{E414CCBE-F1F7-49A6-89E5-A06A42F07679}"/>
    <cellStyle name="40% - Accent6 3 4 3 3" xfId="9699" xr:uid="{45DA6618-052B-4B7B-8971-2F1B0A540D96}"/>
    <cellStyle name="40% - Accent6 3 4 4" xfId="1649" xr:uid="{4FD1EFB2-A41F-4710-9936-32344F787021}"/>
    <cellStyle name="40% - Accent6 3 4 4 2" xfId="9701" xr:uid="{3D9B67C9-A0FE-40C0-A6EC-CCC9E2B481BC}"/>
    <cellStyle name="40% - Accent6 3 4 5" xfId="1650" xr:uid="{B973ED7D-F9C4-4AB6-9BCF-413A32951C08}"/>
    <cellStyle name="40% - Accent6 3 4 5 2" xfId="9702" xr:uid="{5FBC91A0-9709-401C-8C5D-3DCB2878B350}"/>
    <cellStyle name="40% - Accent6 3 4 6" xfId="1651" xr:uid="{F072C657-AFC7-4A8C-9F90-2D2460B6F184}"/>
    <cellStyle name="40% - Accent6 3 4 6 2" xfId="9703" xr:uid="{05DA1EA4-0EEC-401F-94F7-78AA0CC36A0B}"/>
    <cellStyle name="40% - Accent6 3 4 7" xfId="9693" xr:uid="{E502C700-AF18-41F0-BAAC-17EC4EB4AA65}"/>
    <cellStyle name="40% - Accent6 3 5" xfId="1652" xr:uid="{289147D8-0E34-4F0A-B04B-FCB51852E02D}"/>
    <cellStyle name="40% - Accent6 3 5 2" xfId="1653" xr:uid="{039D3A17-E222-486B-A2E6-816F97A316C4}"/>
    <cellStyle name="40% - Accent6 3 5 2 2" xfId="1654" xr:uid="{01AAF6A7-D5D2-4D6B-A16C-DFCAC5C025D2}"/>
    <cellStyle name="40% - Accent6 3 5 2 2 2" xfId="1655" xr:uid="{359FCF72-95DC-47EB-81FD-879418318F3F}"/>
    <cellStyle name="40% - Accent6 3 5 2 2 2 2" xfId="9707" xr:uid="{0D14D8F5-E42F-41E5-9E75-7883CB536161}"/>
    <cellStyle name="40% - Accent6 3 5 2 2 3" xfId="9706" xr:uid="{52EE1F22-678F-4AE9-AAAC-1B6AB863CCC0}"/>
    <cellStyle name="40% - Accent6 3 5 2 3" xfId="1656" xr:uid="{416284F8-7D85-4284-8640-2B1B6FDE6AA7}"/>
    <cellStyle name="40% - Accent6 3 5 2 3 2" xfId="9708" xr:uid="{4BBFCAFB-FA84-4EA0-BF2F-5BE8D594095A}"/>
    <cellStyle name="40% - Accent6 3 5 2 4" xfId="9705" xr:uid="{0C1D13E3-F831-4E5D-9ECA-0857B7BC077E}"/>
    <cellStyle name="40% - Accent6 3 5 3" xfId="1657" xr:uid="{6CB72ECD-8AFD-4960-9AED-F5D886A97D15}"/>
    <cellStyle name="40% - Accent6 3 5 3 2" xfId="1658" xr:uid="{8DCAAE35-FC6E-4153-A976-965E3E32BBB9}"/>
    <cellStyle name="40% - Accent6 3 5 3 2 2" xfId="9710" xr:uid="{DE55A550-AD7A-4A81-A8ED-0C9BF741776A}"/>
    <cellStyle name="40% - Accent6 3 5 3 3" xfId="9709" xr:uid="{9B05C809-68BD-4224-9D9E-644C59305409}"/>
    <cellStyle name="40% - Accent6 3 5 4" xfId="1659" xr:uid="{6C256620-5478-4439-A935-7918B5EB5A39}"/>
    <cellStyle name="40% - Accent6 3 5 4 2" xfId="9711" xr:uid="{6096717A-61A7-4F05-BBB7-786C698AA89B}"/>
    <cellStyle name="40% - Accent6 3 5 5" xfId="1660" xr:uid="{DC763297-7FE7-44AC-84AC-C4F32B6E2941}"/>
    <cellStyle name="40% - Accent6 3 5 5 2" xfId="9712" xr:uid="{2967B852-FDB4-4313-A45B-1DFBDC02DEC0}"/>
    <cellStyle name="40% - Accent6 3 5 6" xfId="9704" xr:uid="{E474274B-A455-4F49-9EAA-780011320565}"/>
    <cellStyle name="40% - Accent6 3 6" xfId="1661" xr:uid="{80D13A99-339C-4C02-B826-162914837B92}"/>
    <cellStyle name="40% - Accent6 3 7" xfId="1662" xr:uid="{7003DD3C-1CD3-4C29-9C9C-FD90289D3B48}"/>
    <cellStyle name="40% - Accent6 3 7 2" xfId="1663" xr:uid="{D562BDEC-2CB6-46E3-BFEB-9FB24B693936}"/>
    <cellStyle name="40% - Accent6 3 7 2 2" xfId="1664" xr:uid="{B5AB0301-1D4C-40C2-9B09-E0D65A1056B3}"/>
    <cellStyle name="40% - Accent6 3 7 2 2 2" xfId="9715" xr:uid="{F43434AF-DE07-4C45-ADD9-1AF38FF93824}"/>
    <cellStyle name="40% - Accent6 3 7 2 3" xfId="9714" xr:uid="{F9669459-2F19-4587-98C2-9B9D7192D7A7}"/>
    <cellStyle name="40% - Accent6 3 7 3" xfId="1665" xr:uid="{36BECC26-D256-4BCA-8D27-CCD502E436C8}"/>
    <cellStyle name="40% - Accent6 3 7 3 2" xfId="9716" xr:uid="{03D23428-CF75-4C4E-B22F-CA329A67EABC}"/>
    <cellStyle name="40% - Accent6 3 7 4" xfId="9713" xr:uid="{30EB7F82-7B64-4B7E-BAFA-A0F58F4BFC49}"/>
    <cellStyle name="40% - Accent6 3 8" xfId="1666" xr:uid="{BB8EEBD2-FC22-4FF1-8FDF-4174DA4B7353}"/>
    <cellStyle name="40% - Accent6 3 8 2" xfId="1667" xr:uid="{D91E4D25-BB54-4BF6-8ECD-7EB3FC6AB416}"/>
    <cellStyle name="40% - Accent6 3 8 2 2" xfId="9718" xr:uid="{73DDF42E-53AE-433F-A8E9-2875A80AE26C}"/>
    <cellStyle name="40% - Accent6 3 8 3" xfId="9717" xr:uid="{82DD805F-4261-4915-836C-90AD25E3BCB5}"/>
    <cellStyle name="40% - Accent6 3 9" xfId="1668" xr:uid="{05FA67AB-0CF0-4CC7-903C-02739C2874E4}"/>
    <cellStyle name="40% - Accent6 4" xfId="1669" xr:uid="{97DF0FB1-5611-40A9-83A0-4F1025994EE3}"/>
    <cellStyle name="40% - Accent6 4 2" xfId="1670" xr:uid="{516297C5-B707-4A7E-B563-D3C406449735}"/>
    <cellStyle name="40% - Accent6 4 2 2" xfId="9720" xr:uid="{8621FD5F-DACE-44AA-861B-F1B461BE4214}"/>
    <cellStyle name="40% - Accent6 4 3" xfId="1671" xr:uid="{6DAB97C7-BF92-46F6-ADB5-2813BF44C158}"/>
    <cellStyle name="40% - Accent6 4 4" xfId="9719" xr:uid="{3BE6FFBB-A405-4A58-8AA3-FE9EBFEF2B3A}"/>
    <cellStyle name="40% - Accent6 5" xfId="1672" xr:uid="{F413B78E-3648-430A-89D8-AE2D82785A1F}"/>
    <cellStyle name="40% - Accent6 5 2" xfId="1673" xr:uid="{452ED6D0-3BBB-4037-BD92-5337334E554C}"/>
    <cellStyle name="40% - Accent6 5 2 2" xfId="9722" xr:uid="{AA022A3D-4DDF-4B38-909F-9C4535088274}"/>
    <cellStyle name="40% - Accent6 5 3" xfId="9721" xr:uid="{1FFB8F94-8593-45FB-9FC9-3983544FD97C}"/>
    <cellStyle name="40% - Accent6 6" xfId="1674" xr:uid="{F7C3A5E7-FC57-4554-BD74-9816D13312AF}"/>
    <cellStyle name="40% - Accent6 7" xfId="1675" xr:uid="{32000364-336E-446C-A503-20C3A4F58AC3}"/>
    <cellStyle name="40% - Accent6 8" xfId="1676" xr:uid="{74A35E37-C346-4E8D-9B7B-4AAE232C0DFB}"/>
    <cellStyle name="40% - Accent6 9" xfId="1677" xr:uid="{92CD456B-52C7-4709-9209-2FFF21F6D205}"/>
    <cellStyle name="40% - Accent6 9 2" xfId="9723" xr:uid="{D9937430-6DB2-48C2-8434-FBDB86C77ECD}"/>
    <cellStyle name="5" xfId="1678" xr:uid="{A5510FCE-8B19-4D17-BCB0-ECCB45F4C417}"/>
    <cellStyle name="6" xfId="1679" xr:uid="{E0867D6B-7774-42E1-96D3-3E8A4E58AB02}"/>
    <cellStyle name="60% - Accent1 2" xfId="1681" xr:uid="{F6FDA6B5-5284-453E-89EE-6A6566258867}"/>
    <cellStyle name="60% - Accent1 2 2" xfId="1682" xr:uid="{C14E4457-820C-4957-ABC9-B0739A9A2E6C}"/>
    <cellStyle name="60% - Accent1 2 2 2" xfId="1683" xr:uid="{F4D8D0EF-0EB1-45EC-946D-27BD3B11C2F2}"/>
    <cellStyle name="60% - Accent1 2 2 3" xfId="1684" xr:uid="{D044C4C5-3A31-4AA7-8B95-A1EADE85CF97}"/>
    <cellStyle name="60% - Accent1 2 2 4" xfId="1685" xr:uid="{BA42A044-82F8-4C3F-9A69-8DFA72FFBE4D}"/>
    <cellStyle name="60% - Accent1 2 2 5" xfId="1686" xr:uid="{A135FD79-D57A-4690-A905-6C9CB94809FE}"/>
    <cellStyle name="60% - Accent1 2 2 5 2" xfId="9724" xr:uid="{CB93FC84-4529-48BC-BEC8-613E57B63370}"/>
    <cellStyle name="60% - Accent1 2 3" xfId="1687" xr:uid="{EE883654-C178-417F-A434-82694E4CCA5E}"/>
    <cellStyle name="60% - Accent1 2 3 2" xfId="1688" xr:uid="{83F12F27-A114-450F-A0B1-173CBEAFA94C}"/>
    <cellStyle name="60% - Accent1 2 3 3" xfId="1689" xr:uid="{25E33FCA-11CA-4DD1-83C3-C00D17E5A664}"/>
    <cellStyle name="60% - Accent1 2 4" xfId="1690" xr:uid="{EDF17668-2C9F-402D-8A79-782009C4A61F}"/>
    <cellStyle name="60% - Accent1 2 4 2" xfId="1691" xr:uid="{23F17BD6-88D0-4620-954C-C44FA7AE62B0}"/>
    <cellStyle name="60% - Accent1 2 4 3" xfId="1692" xr:uid="{E06DA02D-3615-49B4-9D71-B0C81C095B7B}"/>
    <cellStyle name="60% - Accent1 2 5" xfId="1693" xr:uid="{58029F55-8AF0-48F1-A137-C4376684B3FB}"/>
    <cellStyle name="60% - Accent1 2 6" xfId="1694" xr:uid="{80DE51B1-7611-4C93-A144-72873899133F}"/>
    <cellStyle name="60% - Accent1 3" xfId="1695" xr:uid="{78FEB445-F3F5-45A9-8F72-71CF4AC95B5A}"/>
    <cellStyle name="60% - Accent1 3 2" xfId="1696" xr:uid="{94796A4F-522E-4E92-B969-92B32B829513}"/>
    <cellStyle name="60% - Accent1 3 3" xfId="1697" xr:uid="{8E5246A1-7D4B-4896-9F94-B63BE13064CA}"/>
    <cellStyle name="60% - Accent1 4" xfId="1698" xr:uid="{A948A877-1F76-4B1C-886E-3BA4D6507FB0}"/>
    <cellStyle name="60% - Accent1 4 2" xfId="1699" xr:uid="{08B67429-EBB0-47E8-8E6C-C623826C752B}"/>
    <cellStyle name="60% - Accent1 5" xfId="1700" xr:uid="{70EE4212-C420-4CEC-966E-83D54F9523F4}"/>
    <cellStyle name="60% - Accent1 6" xfId="1701" xr:uid="{436ED32B-5009-4160-B82E-5BCF10EEA06B}"/>
    <cellStyle name="60% - Accent1 7" xfId="1702" xr:uid="{295341E6-B968-4EDE-9B56-CEE3089137A5}"/>
    <cellStyle name="60% - Accent1 8" xfId="1680" xr:uid="{F2A747A2-E3B8-4D89-A00D-37A5BC2EAAF6}"/>
    <cellStyle name="60% - Accent2 2" xfId="1704" xr:uid="{EF35F216-0974-4602-8F9D-AAA80053FF17}"/>
    <cellStyle name="60% - Accent2 2 2" xfId="1705" xr:uid="{D32BEC18-955E-4BB1-9595-098E44DE496C}"/>
    <cellStyle name="60% - Accent2 2 2 2" xfId="1706" xr:uid="{9FAB97B6-66EE-4590-982C-A5644F84C6DF}"/>
    <cellStyle name="60% - Accent2 2 2 3" xfId="1707" xr:uid="{B50866E8-ADEE-471B-8DBA-5FDF49CF5F60}"/>
    <cellStyle name="60% - Accent2 2 2 4" xfId="1708" xr:uid="{63E4B212-5D95-475D-88B8-99C8916E5F0F}"/>
    <cellStyle name="60% - Accent2 2 2 5" xfId="1709" xr:uid="{F2769889-F50E-4832-9D6A-A22D6B40B7BC}"/>
    <cellStyle name="60% - Accent2 2 2 6" xfId="1710" xr:uid="{866A2935-E87A-44DF-BEBA-4555B350C7D3}"/>
    <cellStyle name="60% - Accent2 2 2 6 2" xfId="9725" xr:uid="{B28E3854-B7EE-4446-AAC7-383017960B17}"/>
    <cellStyle name="60% - Accent2 2 3" xfId="1711" xr:uid="{947CB03F-D7CB-4322-92F0-876BE9BB056A}"/>
    <cellStyle name="60% - Accent2 2 3 2" xfId="1712" xr:uid="{F3D0E3BD-EBC3-4100-9F88-F605162F7070}"/>
    <cellStyle name="60% - Accent2 2 3 3" xfId="1713" xr:uid="{44316875-7CBA-4FA2-BEF3-5276ED819564}"/>
    <cellStyle name="60% - Accent2 2 4" xfId="1714" xr:uid="{F9594F89-4851-496D-9289-85200CD77580}"/>
    <cellStyle name="60% - Accent2 2 4 2" xfId="1715" xr:uid="{36AA955B-956C-4B4C-B436-1CAC8D951A44}"/>
    <cellStyle name="60% - Accent2 2 4 3" xfId="1716" xr:uid="{333FB21E-9B65-405C-869F-C9EDED39052B}"/>
    <cellStyle name="60% - Accent2 2 5" xfId="1717" xr:uid="{DC45F123-8C8B-486D-94D0-D01B5012C27A}"/>
    <cellStyle name="60% - Accent2 3" xfId="1718" xr:uid="{0E483B27-7944-428C-80F1-2BFB5684E66F}"/>
    <cellStyle name="60% - Accent2 3 2" xfId="1719" xr:uid="{E9B07F24-0B7F-4EB5-A814-0AEC974DC2E3}"/>
    <cellStyle name="60% - Accent2 3 3" xfId="1720" xr:uid="{8D8C7B1A-83E9-47D9-B1DB-378F3846DD23}"/>
    <cellStyle name="60% - Accent2 4" xfId="1721" xr:uid="{C31A15E5-CB8D-4932-A25F-495695B01A27}"/>
    <cellStyle name="60% - Accent2 4 2" xfId="1722" xr:uid="{6410AC2C-AEFD-473D-9B78-AFD2C2EAF0A3}"/>
    <cellStyle name="60% - Accent2 5" xfId="1723" xr:uid="{71B4D80D-C3C5-4CBC-B0CF-8C8B75BD61FA}"/>
    <cellStyle name="60% - Accent2 6" xfId="1724" xr:uid="{B21E8AE6-DC13-44DA-AC09-A7E57FDF79A4}"/>
    <cellStyle name="60% - Accent2 7" xfId="1725" xr:uid="{F25B3984-0501-4A19-948D-19FAC72AC7DB}"/>
    <cellStyle name="60% - Accent2 8" xfId="1703" xr:uid="{4C37A45D-F9F0-447B-A3E2-77E0CE86D279}"/>
    <cellStyle name="60% - Accent3 2" xfId="1727" xr:uid="{5E64E45A-781D-41A8-918C-7CB76CFF2142}"/>
    <cellStyle name="60% - Accent3 2 2" xfId="1728" xr:uid="{9A969699-CB79-4D70-960E-35A8A071FE63}"/>
    <cellStyle name="60% - Accent3 2 2 2" xfId="1729" xr:uid="{AE7076F2-4786-4652-8036-B0F9FE5D6747}"/>
    <cellStyle name="60% - Accent3 2 2 3" xfId="1730" xr:uid="{2DE1FB73-7901-48FB-AB80-16A9243894C3}"/>
    <cellStyle name="60% - Accent3 2 2 4" xfId="1731" xr:uid="{D8224450-29BA-4141-8B59-FBCC4D4F5D8A}"/>
    <cellStyle name="60% - Accent3 2 2 5" xfId="1732" xr:uid="{EA10551A-88D5-44A9-87A1-6A10AF16FFCC}"/>
    <cellStyle name="60% - Accent3 2 2 5 2" xfId="9726" xr:uid="{F681B4FA-5224-4CFC-94F6-39192764C22A}"/>
    <cellStyle name="60% - Accent3 2 3" xfId="1733" xr:uid="{27981383-A7F4-45FC-A0F3-DA2DF95FEBC4}"/>
    <cellStyle name="60% - Accent3 2 3 2" xfId="1734" xr:uid="{D3656F87-FF68-4C2D-9BE7-F9F8D33D71AD}"/>
    <cellStyle name="60% - Accent3 2 3 3" xfId="1735" xr:uid="{81E51FD3-7E24-496C-8A2C-0A3C5A7E0957}"/>
    <cellStyle name="60% - Accent3 2 3 4" xfId="1736" xr:uid="{C9FCFF17-F34F-45E9-BB11-046F60BBEABB}"/>
    <cellStyle name="60% - Accent3 2 4" xfId="1737" xr:uid="{594C979F-FA79-475B-BF01-0D663751ED1A}"/>
    <cellStyle name="60% - Accent3 2 4 2" xfId="1738" xr:uid="{26EF56F1-635F-4885-83DB-03ECDC361CA5}"/>
    <cellStyle name="60% - Accent3 2 4 3" xfId="1739" xr:uid="{4937EE34-D084-4107-A003-C475550DE9AE}"/>
    <cellStyle name="60% - Accent3 2 5" xfId="1740" xr:uid="{93CC9BE8-EE0D-4241-A1C3-2701561ED141}"/>
    <cellStyle name="60% - Accent3 2 6" xfId="1741" xr:uid="{A63EBF5D-CE00-4F20-B25E-133A120FCDC4}"/>
    <cellStyle name="60% - Accent3 3" xfId="1742" xr:uid="{C4A85721-A550-4798-949C-B662504B0A98}"/>
    <cellStyle name="60% - Accent3 3 2" xfId="1743" xr:uid="{D781A597-3B29-440D-8030-BC24744A7DA6}"/>
    <cellStyle name="60% - Accent3 3 3" xfId="1744" xr:uid="{19D65A94-4538-4EAD-9033-BB993D76518A}"/>
    <cellStyle name="60% - Accent3 4" xfId="1745" xr:uid="{93465DF6-608B-47BA-83A6-BEA32AFD0D8C}"/>
    <cellStyle name="60% - Accent3 4 2" xfId="1746" xr:uid="{ABE68395-6386-4B00-BB62-B2F5BB2D2119}"/>
    <cellStyle name="60% - Accent3 5" xfId="1747" xr:uid="{D7FD0895-9A5B-4FCD-A3B5-5C4A372C64F3}"/>
    <cellStyle name="60% - Accent3 6" xfId="1748" xr:uid="{3747BB49-1369-42B8-8C3F-049BBDC78962}"/>
    <cellStyle name="60% - Accent3 7" xfId="1749" xr:uid="{720887CF-808F-4088-8F28-7FB654F7CF5B}"/>
    <cellStyle name="60% - Accent3 8" xfId="1726" xr:uid="{8C48151C-E977-42DA-AF6C-42A7E7377C8F}"/>
    <cellStyle name="60% - Accent4 2" xfId="1751" xr:uid="{A8F0E1CF-6FCF-479E-99F8-9E982C1D72EC}"/>
    <cellStyle name="60% - Accent4 2 2" xfId="1752" xr:uid="{9BFF4E4C-61BF-45D0-893C-2B836729C16F}"/>
    <cellStyle name="60% - Accent4 2 2 2" xfId="1753" xr:uid="{A9825402-D555-466E-8B55-01119A2C8A6D}"/>
    <cellStyle name="60% - Accent4 2 2 3" xfId="1754" xr:uid="{CEF82F01-2137-4100-AC91-C9E4FB611CA7}"/>
    <cellStyle name="60% - Accent4 2 2 4" xfId="1755" xr:uid="{EC6B1F7A-AEC6-4E88-8C3D-BEC9627EE085}"/>
    <cellStyle name="60% - Accent4 2 2 5" xfId="1756" xr:uid="{A4EA9C49-23ED-408A-9877-226A381B1DDB}"/>
    <cellStyle name="60% - Accent4 2 2 5 2" xfId="9727" xr:uid="{50C45A8A-4A56-41E6-BD2D-AA9B793F7D2E}"/>
    <cellStyle name="60% - Accent4 2 3" xfId="1757" xr:uid="{5E7CF133-FC10-495C-A632-87AA9CBF8949}"/>
    <cellStyle name="60% - Accent4 2 3 2" xfId="1758" xr:uid="{8A494558-5C5F-4F51-A289-0F42F1DD546E}"/>
    <cellStyle name="60% - Accent4 2 3 3" xfId="1759" xr:uid="{A0CA8FFD-8AF9-4C98-A342-BC74D5D67B78}"/>
    <cellStyle name="60% - Accent4 2 3 4" xfId="1760" xr:uid="{3A3FE569-8A7E-4168-B01D-4709CB4D3437}"/>
    <cellStyle name="60% - Accent4 2 4" xfId="1761" xr:uid="{F73EE8D8-7E8A-492C-B1D9-BCABC88B21E6}"/>
    <cellStyle name="60% - Accent4 2 4 2" xfId="1762" xr:uid="{249ADB84-540B-4982-8241-235315C553BA}"/>
    <cellStyle name="60% - Accent4 2 4 3" xfId="1763" xr:uid="{39022855-D4BB-4963-B6C4-54F6583DC5A2}"/>
    <cellStyle name="60% - Accent4 2 5" xfId="1764" xr:uid="{3746D1F2-CF35-46AA-AB6D-185D21812B21}"/>
    <cellStyle name="60% - Accent4 2 6" xfId="1765" xr:uid="{98E017D2-231F-42FD-8459-5205220068B8}"/>
    <cellStyle name="60% - Accent4 3" xfId="1766" xr:uid="{2F3E8B53-9233-4450-8D77-DAF16A5CBED2}"/>
    <cellStyle name="60% - Accent4 3 2" xfId="1767" xr:uid="{B8ED391D-3524-4B31-A96F-EBB1F3015682}"/>
    <cellStyle name="60% - Accent4 3 3" xfId="1768" xr:uid="{1C268DFD-D675-46EE-9CA1-F9B5D92125D7}"/>
    <cellStyle name="60% - Accent4 4" xfId="1769" xr:uid="{080B21E4-F10C-496A-ABE0-519340A94722}"/>
    <cellStyle name="60% - Accent4 4 2" xfId="1770" xr:uid="{89BA051D-9CD4-48C6-8584-C50F491D96C5}"/>
    <cellStyle name="60% - Accent4 5" xfId="1771" xr:uid="{F7DDBA68-7771-4230-A4C2-0B5B711596EB}"/>
    <cellStyle name="60% - Accent4 6" xfId="1772" xr:uid="{231FE866-900D-4F0A-BE15-FCD2AE055C73}"/>
    <cellStyle name="60% - Accent4 7" xfId="1773" xr:uid="{74488428-8256-44BA-B7B4-3F228DC33EB8}"/>
    <cellStyle name="60% - Accent4 8" xfId="1750" xr:uid="{C3A91249-5DDF-41FA-9C91-CA268B01B4CF}"/>
    <cellStyle name="60% - Accent5 2" xfId="1775" xr:uid="{3BFDA19E-4E18-480E-8D16-D021F06BA25E}"/>
    <cellStyle name="60% - Accent5 2 2" xfId="1776" xr:uid="{001D8107-64B6-411A-9494-95D68286E276}"/>
    <cellStyle name="60% - Accent5 2 2 2" xfId="1777" xr:uid="{AB4B7F66-D23C-45C5-816A-4B3E7C66D2BC}"/>
    <cellStyle name="60% - Accent5 2 2 3" xfId="1778" xr:uid="{2CE4EC37-ABE6-4825-859F-CB4B84299B67}"/>
    <cellStyle name="60% - Accent5 2 2 4" xfId="1779" xr:uid="{AFE99894-6FA1-460A-A7AC-2358A5DF2512}"/>
    <cellStyle name="60% - Accent5 2 2 5" xfId="1780" xr:uid="{6FFED8A6-0B2F-4DAA-9F2A-24ECF1335EB9}"/>
    <cellStyle name="60% - Accent5 2 2 6" xfId="1781" xr:uid="{F6B81EE9-8B53-4BDC-AE61-B6BCE1303E29}"/>
    <cellStyle name="60% - Accent5 2 2 6 2" xfId="9728" xr:uid="{B2FF8443-3BEB-430F-B103-91E07FFD5BA8}"/>
    <cellStyle name="60% - Accent5 2 3" xfId="1782" xr:uid="{998896E0-6A35-4FC1-984D-F46105F1E2A2}"/>
    <cellStyle name="60% - Accent5 2 3 2" xfId="1783" xr:uid="{A32D2B23-6589-458F-8504-FC219DF82B5B}"/>
    <cellStyle name="60% - Accent5 2 3 3" xfId="1784" xr:uid="{F272F4F3-0D32-41CC-A1F5-52152D13DFA1}"/>
    <cellStyle name="60% - Accent5 2 4" xfId="1785" xr:uid="{4141FAC3-E91F-44EE-A8F7-00187AF6CE42}"/>
    <cellStyle name="60% - Accent5 2 4 2" xfId="1786" xr:uid="{B83AC0D0-674E-4A34-B1D1-9C61410AA241}"/>
    <cellStyle name="60% - Accent5 2 4 3" xfId="1787" xr:uid="{EC2F052A-ABCC-4FB7-B9D1-FDB88EADF451}"/>
    <cellStyle name="60% - Accent5 2 5" xfId="1788" xr:uid="{1B72488C-6DA5-47F6-BB40-C87C26BDE9B0}"/>
    <cellStyle name="60% - Accent5 3" xfId="1789" xr:uid="{33FFEAEC-5E97-4172-B4D7-1A05779C9651}"/>
    <cellStyle name="60% - Accent5 3 2" xfId="1790" xr:uid="{BB15E455-3D36-4CF9-A1BF-C4C0D3B5F901}"/>
    <cellStyle name="60% - Accent5 3 3" xfId="1791" xr:uid="{1A558D89-4D02-42F5-826C-D27E8246C5F2}"/>
    <cellStyle name="60% - Accent5 4" xfId="1792" xr:uid="{735C95FF-D016-465E-8CB0-DED605D80D0A}"/>
    <cellStyle name="60% - Accent5 4 2" xfId="1793" xr:uid="{565B16BE-6C23-414B-B2B1-9DAF044D11C5}"/>
    <cellStyle name="60% - Accent5 5" xfId="1794" xr:uid="{D3F754AF-F15E-46EC-A868-E6847FBEB668}"/>
    <cellStyle name="60% - Accent5 6" xfId="1795" xr:uid="{512BEA17-43CD-48EB-8920-400568E1C97A}"/>
    <cellStyle name="60% - Accent5 7" xfId="1796" xr:uid="{642AABC8-5E2E-453B-BDAE-3AF4757A399B}"/>
    <cellStyle name="60% - Accent5 8" xfId="1774" xr:uid="{6DF74008-D11B-408B-90A3-1DE62A2C51C6}"/>
    <cellStyle name="60% - Accent6 2" xfId="1798" xr:uid="{B0DBA258-3147-4041-B076-9BC6713DBB22}"/>
    <cellStyle name="60% - Accent6 2 2" xfId="1799" xr:uid="{727EF428-3D87-44D2-BEA5-B57C8A0C9AC4}"/>
    <cellStyle name="60% - Accent6 2 2 2" xfId="1800" xr:uid="{B7E998D7-84D0-4573-B45F-DE9081AED004}"/>
    <cellStyle name="60% - Accent6 2 2 3" xfId="1801" xr:uid="{53836B42-8E9B-4AA7-858A-7E1FAA6C1080}"/>
    <cellStyle name="60% - Accent6 2 2 4" xfId="1802" xr:uid="{3D9C0832-B21E-4375-821B-F93B425F1F33}"/>
    <cellStyle name="60% - Accent6 2 2 4 2" xfId="9729" xr:uid="{D0B509EA-B3B0-419A-9EE3-AF237FAA28F2}"/>
    <cellStyle name="60% - Accent6 2 3" xfId="1803" xr:uid="{BC7F8A8B-3C72-44C5-AFFF-DDDE5BA2D348}"/>
    <cellStyle name="60% - Accent6 2 3 2" xfId="1804" xr:uid="{36AFBC59-5E51-4D05-87E3-B8CA05CB88C6}"/>
    <cellStyle name="60% - Accent6 2 3 3" xfId="1805" xr:uid="{CE1C1C2E-F186-4605-9446-077B04AAA8EC}"/>
    <cellStyle name="60% - Accent6 2 3 4" xfId="1806" xr:uid="{6D095F5A-B816-45A5-A146-39BAF5B221AA}"/>
    <cellStyle name="60% - Accent6 2 4" xfId="1807" xr:uid="{76194ECC-2E3B-4375-B8AB-51E402FA19CD}"/>
    <cellStyle name="60% - Accent6 2 4 2" xfId="1808" xr:uid="{75EC51C7-4042-424E-AB78-8F79477DDCE4}"/>
    <cellStyle name="60% - Accent6 2 4 3" xfId="1809" xr:uid="{1C05AA0C-92AE-43F7-9934-2D1BA2F1CE34}"/>
    <cellStyle name="60% - Accent6 2 5" xfId="1810" xr:uid="{F99DFA86-6A7A-4FBB-A860-4C76728D5E62}"/>
    <cellStyle name="60% - Accent6 3" xfId="1811" xr:uid="{D79A192E-37A7-42E2-A93A-6E424CAFC869}"/>
    <cellStyle name="60% - Accent6 3 2" xfId="1812" xr:uid="{2EE2767F-5365-4425-A55F-36CEFD63030E}"/>
    <cellStyle name="60% - Accent6 3 3" xfId="1813" xr:uid="{2AE7A17C-DBC5-4E4F-8422-42C0218F2D8F}"/>
    <cellStyle name="60% - Accent6 4" xfId="1814" xr:uid="{D42C5142-A832-4791-926E-B5594C811986}"/>
    <cellStyle name="60% - Accent6 5" xfId="1815" xr:uid="{8F2F487C-B7CB-49A9-930D-9BD3EDA1D0F3}"/>
    <cellStyle name="60% - Accent6 6" xfId="1816" xr:uid="{A5D74474-D918-482B-8AFE-6C6DBA3B0369}"/>
    <cellStyle name="60% - Accent6 7" xfId="1797" xr:uid="{A295DA4D-BA3C-40D3-AA26-27B53F13D027}"/>
    <cellStyle name="7" xfId="1817" xr:uid="{20D3F8D0-B979-4904-BF06-D4A38A23D90F}"/>
    <cellStyle name="8" xfId="1818" xr:uid="{6E323D2B-56D5-4305-9C39-621E39342354}"/>
    <cellStyle name="9" xfId="1819" xr:uid="{A1C4098D-8A74-4763-AF30-6BD7B5AC8225}"/>
    <cellStyle name="Accent1 - 20%" xfId="1821" xr:uid="{896A485B-82B3-46AB-8938-23B46D81DB35}"/>
    <cellStyle name="Accent1 - 40%" xfId="1822" xr:uid="{427B63ED-CB1C-456E-B27B-50D9E373909C}"/>
    <cellStyle name="Accent1 - 60%" xfId="1823" xr:uid="{54945FAD-36D8-4D58-80B0-AA9FDBAD3D39}"/>
    <cellStyle name="Accent1 10" xfId="1824" xr:uid="{C5D0775A-3CF0-411F-9978-07FBBE5FAF8C}"/>
    <cellStyle name="Accent1 11" xfId="1825" xr:uid="{67DBD34C-B0DE-41D2-B0CC-774D00C1C1A4}"/>
    <cellStyle name="Accent1 12" xfId="1826" xr:uid="{720208C7-3102-4A82-8B90-1093D0361259}"/>
    <cellStyle name="Accent1 13" xfId="1827" xr:uid="{5349D772-D675-4C11-981A-95C3E37F29F0}"/>
    <cellStyle name="Accent1 14" xfId="1828" xr:uid="{3D3068A8-4519-4995-945D-1C0F64B25262}"/>
    <cellStyle name="Accent1 15" xfId="1829" xr:uid="{DB8D2EA0-93C5-4415-B092-2D80727CA26D}"/>
    <cellStyle name="Accent1 16" xfId="1830" xr:uid="{2A10E2A4-C5C8-4159-AB2D-BDF782EAB2FE}"/>
    <cellStyle name="Accent1 17" xfId="1831" xr:uid="{6C545A38-4A92-4FAB-BB71-786481A2CE74}"/>
    <cellStyle name="Accent1 18" xfId="1832" xr:uid="{2426223B-4075-40E5-8D60-C8F10FF3A3ED}"/>
    <cellStyle name="Accent1 19" xfId="1833" xr:uid="{1725367B-F39A-48EA-8F10-422532593E99}"/>
    <cellStyle name="Accent1 2" xfId="1834" xr:uid="{330687AD-25F9-413C-BD89-26EEAEF59D8B}"/>
    <cellStyle name="Accent1 2 2" xfId="1835" xr:uid="{4513CB65-8922-4227-835D-0B845A579B5B}"/>
    <cellStyle name="Accent1 2 2 2" xfId="1836" xr:uid="{1FA62333-A8A3-4E7B-A958-C8A1529F4024}"/>
    <cellStyle name="Accent1 2 2 3" xfId="1837" xr:uid="{D6FBF1CF-9883-49E6-B396-C10009DD475E}"/>
    <cellStyle name="Accent1 2 2 4" xfId="1838" xr:uid="{20F9188B-2257-46D1-B097-418A993EEEED}"/>
    <cellStyle name="Accent1 2 3" xfId="1839" xr:uid="{278AC8D5-091F-4D0F-825A-CCD1D7E22F6F}"/>
    <cellStyle name="Accent1 2 3 2" xfId="1840" xr:uid="{56B45238-D568-4CFB-8928-A7125E4DC45C}"/>
    <cellStyle name="Accent1 2 4" xfId="1841" xr:uid="{77296019-38F3-4963-8D5F-1D5138469799}"/>
    <cellStyle name="Accent1 2 4 2" xfId="1842" xr:uid="{C27C5562-FFC9-49FF-873E-F73D53ED7E8C}"/>
    <cellStyle name="Accent1 2 4 3" xfId="1843" xr:uid="{324824CF-25A8-4157-BA49-3DC065715030}"/>
    <cellStyle name="Accent1 2 4 4" xfId="1844" xr:uid="{942E52E7-A8C3-40DF-850E-E5FAB3FEB213}"/>
    <cellStyle name="Accent1 2 5" xfId="1845" xr:uid="{4194C5B7-AB32-445D-AD2A-FF1C5AEAFE48}"/>
    <cellStyle name="Accent1 2 6" xfId="1846" xr:uid="{64498EFE-8A78-4662-9BE0-23D56543818A}"/>
    <cellStyle name="Accent1 20" xfId="1820" xr:uid="{646EDF79-540E-443A-9119-3A4840ED7954}"/>
    <cellStyle name="Accent1 21" xfId="8220" xr:uid="{BB74558B-D6CC-4D25-AB0F-5F21BBEBD832}"/>
    <cellStyle name="Accent1 22" xfId="8236" xr:uid="{9749D6F4-6895-4D48-A9AB-DDDFE72F037B}"/>
    <cellStyle name="Accent1 23" xfId="8219" xr:uid="{2FFCF91B-DA92-46B4-838C-86FF38FB1D50}"/>
    <cellStyle name="Accent1 3" xfId="1847" xr:uid="{55E2342A-1D15-4AE8-85A1-56E82444AA6A}"/>
    <cellStyle name="Accent1 3 2" xfId="1848" xr:uid="{800D82D4-F11E-47CC-AD4A-9D6D12604F38}"/>
    <cellStyle name="Accent1 3 2 2" xfId="1849" xr:uid="{3B3CAEA8-B799-463F-8A36-3FC549DE6EBF}"/>
    <cellStyle name="Accent1 3 2 3" xfId="1850" xr:uid="{3D0DFCFF-9686-41EF-99FC-56E5C7A654E3}"/>
    <cellStyle name="Accent1 3 3" xfId="1851" xr:uid="{E4D8A3BF-090E-4C41-9AD8-F45243BAC0A4}"/>
    <cellStyle name="Accent1 3 3 2" xfId="1852" xr:uid="{9343993B-E893-4DF3-8223-DFE825C0A166}"/>
    <cellStyle name="Accent1 3 4" xfId="1853" xr:uid="{57BC3FF6-38CD-48EE-B5A7-0AC22D16E5F2}"/>
    <cellStyle name="Accent1 4" xfId="1854" xr:uid="{604E3642-056C-4E40-BFDC-2712FEDA6F8B}"/>
    <cellStyle name="Accent1 4 2" xfId="1855" xr:uid="{4DA4C577-6966-483C-9BDF-7EA7AAB9EBC8}"/>
    <cellStyle name="Accent1 4 2 2" xfId="1856" xr:uid="{65D2D288-7973-4FE5-B1BC-61364C175267}"/>
    <cellStyle name="Accent1 4 3" xfId="1857" xr:uid="{B6033374-9798-4CA6-A241-7E464E9E0B82}"/>
    <cellStyle name="Accent1 5" xfId="1858" xr:uid="{912E72CC-C6BA-496C-BDF0-FD73F0011DC4}"/>
    <cellStyle name="Accent1 5 2" xfId="1859" xr:uid="{5B7536D1-8F39-4766-8FDB-100BBC38BAF3}"/>
    <cellStyle name="Accent1 6" xfId="1860" xr:uid="{8FD9C18D-B9C9-4C21-8BD0-7781CA9E2773}"/>
    <cellStyle name="Accent1 7" xfId="1861" xr:uid="{7675AE70-A6E7-4484-AAFB-0FFBEB839D8A}"/>
    <cellStyle name="Accent1 8" xfId="1862" xr:uid="{8B6E82A9-7C9A-47C2-91F7-130075996868}"/>
    <cellStyle name="Accent1 9" xfId="1863" xr:uid="{43E373D7-687A-4C3B-8BFC-AB78A12BF951}"/>
    <cellStyle name="Accent2 - 20%" xfId="1865" xr:uid="{A105BA19-7C09-4E22-A001-5CE4D06B9184}"/>
    <cellStyle name="Accent2 - 40%" xfId="1866" xr:uid="{826BC967-9D51-4A13-A2F3-96116C4BEB6F}"/>
    <cellStyle name="Accent2 - 60%" xfId="1867" xr:uid="{311B1DAC-7088-4DEB-9296-0D277E72F157}"/>
    <cellStyle name="Accent2 10" xfId="1868" xr:uid="{67876E48-C0E5-4063-B43A-A56D74D43A6F}"/>
    <cellStyle name="Accent2 11" xfId="1869" xr:uid="{B9465AA5-DCB4-42C2-A225-DECD26299B78}"/>
    <cellStyle name="Accent2 12" xfId="1870" xr:uid="{3718C778-AB20-4FD7-96ED-A5BAB1129329}"/>
    <cellStyle name="Accent2 13" xfId="1871" xr:uid="{6A5D7291-A880-42D6-A348-21BDB41862C8}"/>
    <cellStyle name="Accent2 14" xfId="1872" xr:uid="{589CA501-58B6-465F-A892-64D7F069867C}"/>
    <cellStyle name="Accent2 15" xfId="1873" xr:uid="{E0EDF911-FAE6-4471-BCEC-95E0EEC00114}"/>
    <cellStyle name="Accent2 16" xfId="1874" xr:uid="{51C556D7-942B-40DC-A94E-2F884FF88C1E}"/>
    <cellStyle name="Accent2 17" xfId="1875" xr:uid="{E0F8F85F-388D-4B37-B8D2-9C327D88B134}"/>
    <cellStyle name="Accent2 18" xfId="1876" xr:uid="{E24DC0F1-D433-4AE2-AC1E-0B40237C7F05}"/>
    <cellStyle name="Accent2 19" xfId="1877" xr:uid="{AD18E0E8-9B05-4600-B7F0-8F2916428389}"/>
    <cellStyle name="Accent2 2" xfId="1878" xr:uid="{86C8EA74-B715-458A-8DD0-D2596353B93A}"/>
    <cellStyle name="Accent2 2 2" xfId="1879" xr:uid="{22D2F3C8-6BC4-4AA3-967D-73042960941A}"/>
    <cellStyle name="Accent2 2 2 2" xfId="1880" xr:uid="{5331E32B-53E2-4431-8DC8-F88CBC83E377}"/>
    <cellStyle name="Accent2 2 3" xfId="1881" xr:uid="{8DA618DE-D6EE-4A16-87E2-279E6187EA80}"/>
    <cellStyle name="Accent2 2 3 2" xfId="1882" xr:uid="{05B5D6D6-5E93-4AE1-B0F7-013FC5806967}"/>
    <cellStyle name="Accent2 2 4" xfId="1883" xr:uid="{31A91671-C067-4B13-A108-1703A5681783}"/>
    <cellStyle name="Accent2 2 4 2" xfId="1884" xr:uid="{8D46D9A0-8941-4D57-8E64-7753EA279ECA}"/>
    <cellStyle name="Accent2 2 4 3" xfId="1885" xr:uid="{C4C70118-E3BF-4FB6-B0AE-711F081F8557}"/>
    <cellStyle name="Accent2 2 4 4" xfId="1886" xr:uid="{3181DB01-4032-4353-BCB4-EC268E5FB1A3}"/>
    <cellStyle name="Accent2 2 5" xfId="1887" xr:uid="{50C524C8-61EE-41C4-9760-26BD31D2019A}"/>
    <cellStyle name="Accent2 20" xfId="1864" xr:uid="{55F829F6-DAF6-446B-B28F-4AC35FE4BC2A}"/>
    <cellStyle name="Accent2 21" xfId="8222" xr:uid="{426C4475-ACAC-4D75-9115-17AC57C69BE0}"/>
    <cellStyle name="Accent2 22" xfId="8235" xr:uid="{40AF80C1-36E3-45CC-A3AC-1F34070D7E44}"/>
    <cellStyle name="Accent2 23" xfId="8221" xr:uid="{33963216-474C-40E6-9040-3E04087767E7}"/>
    <cellStyle name="Accent2 3" xfId="1888" xr:uid="{2C8E4338-3C56-454F-9BBB-1CC6E7F0B261}"/>
    <cellStyle name="Accent2 3 2" xfId="1889" xr:uid="{5BF5EC99-5D27-4F7C-9B65-E6E19F7E00F7}"/>
    <cellStyle name="Accent2 3 2 2" xfId="1890" xr:uid="{915B1948-D33E-485C-954E-8DF7B2B461D7}"/>
    <cellStyle name="Accent2 3 2 3" xfId="1891" xr:uid="{A94A2581-5B59-4BF5-9AA5-DD83B44DDC96}"/>
    <cellStyle name="Accent2 3 3" xfId="1892" xr:uid="{E03FB0A4-3064-448B-909F-32A133136C02}"/>
    <cellStyle name="Accent2 3 3 2" xfId="1893" xr:uid="{C4602C89-66F7-4D6A-A57B-8930622BB0BF}"/>
    <cellStyle name="Accent2 3 4" xfId="1894" xr:uid="{3A45C206-9C6C-4169-8FB9-E09ABDA6B580}"/>
    <cellStyle name="Accent2 4" xfId="1895" xr:uid="{58549C15-6E15-4191-8EB0-3419B040C5DE}"/>
    <cellStyle name="Accent2 4 2" xfId="1896" xr:uid="{D00AF410-4B02-4A5A-A256-4E38096AC3D2}"/>
    <cellStyle name="Accent2 4 2 2" xfId="1897" xr:uid="{EA202A9F-D454-4D42-A87D-D5AFBA4F3623}"/>
    <cellStyle name="Accent2 4 3" xfId="1898" xr:uid="{E6805859-1D56-4AC3-9474-41FEB560BD88}"/>
    <cellStyle name="Accent2 5" xfId="1899" xr:uid="{82D471CC-72C3-487B-93F4-114C35CE19D0}"/>
    <cellStyle name="Accent2 5 2" xfId="1900" xr:uid="{6C6BE331-90BB-450D-8E94-2C8B8DF4EAA1}"/>
    <cellStyle name="Accent2 6" xfId="1901" xr:uid="{6D150231-E2D1-4821-AAC6-3D5C00E97FC3}"/>
    <cellStyle name="Accent2 7" xfId="1902" xr:uid="{AF11339F-CFEC-4B61-B450-DADB4AE68A89}"/>
    <cellStyle name="Accent2 8" xfId="1903" xr:uid="{C3CBCFC7-EFEA-4977-A692-AF3321319F57}"/>
    <cellStyle name="Accent2 9" xfId="1904" xr:uid="{4202D6AB-A37D-4A01-ACAA-A14BD6EA1F55}"/>
    <cellStyle name="Accent3 - 20%" xfId="1906" xr:uid="{5BE81395-308E-4FED-BE7E-E3582A9B6CCA}"/>
    <cellStyle name="Accent3 - 40%" xfId="1907" xr:uid="{0C90AFD1-A2CB-4E48-94C2-69BA10DE417C}"/>
    <cellStyle name="Accent3 - 60%" xfId="1908" xr:uid="{50298805-D90E-418D-A4B5-7540E5DAB822}"/>
    <cellStyle name="Accent3 10" xfId="1909" xr:uid="{9BE2BD07-A9B5-455A-AD7B-18E5CEB31ACB}"/>
    <cellStyle name="Accent3 11" xfId="1910" xr:uid="{90A0E783-5CB9-4070-84A1-D0136E0EDF4F}"/>
    <cellStyle name="Accent3 12" xfId="1911" xr:uid="{9BD6013B-8C8C-4B04-B232-D1D3502244D0}"/>
    <cellStyle name="Accent3 13" xfId="1912" xr:uid="{E7CC3B89-9F57-41C9-8BAE-2510087B581E}"/>
    <cellStyle name="Accent3 14" xfId="1913" xr:uid="{C30E2478-97C4-4E66-8846-194755FFA751}"/>
    <cellStyle name="Accent3 15" xfId="1914" xr:uid="{92CCA162-B7B4-43BF-9A3C-44E6B2F30D95}"/>
    <cellStyle name="Accent3 16" xfId="1915" xr:uid="{DF33DE49-2E5A-4AE1-9052-7EC5442273F3}"/>
    <cellStyle name="Accent3 17" xfId="1916" xr:uid="{8F0E7282-7926-4B7E-AAA2-0188B6C8B79B}"/>
    <cellStyle name="Accent3 18" xfId="1917" xr:uid="{FCB08855-CB8D-47A6-9D89-2E484FA1EFFA}"/>
    <cellStyle name="Accent3 19" xfId="1918" xr:uid="{6417CA34-7AC1-45B1-B512-E43A921EBEE8}"/>
    <cellStyle name="Accent3 2" xfId="1919" xr:uid="{9FDD76D3-C11E-4065-8799-BEF9458FE2DC}"/>
    <cellStyle name="Accent3 2 2" xfId="1920" xr:uid="{C2031C87-0E59-4031-ACED-C8A4A3EB9B78}"/>
    <cellStyle name="Accent3 2 2 2" xfId="1921" xr:uid="{50E26AA4-CB0A-4FE2-9125-ED9DBD156BF8}"/>
    <cellStyle name="Accent3 2 3" xfId="1922" xr:uid="{6B84920B-876D-4A15-9428-0DC59A3ACC54}"/>
    <cellStyle name="Accent3 2 3 2" xfId="1923" xr:uid="{EF11F3A6-22F2-42DD-8254-46A540F59DEB}"/>
    <cellStyle name="Accent3 2 4" xfId="1924" xr:uid="{741694ED-6FF1-4998-A97A-7AE4821255EF}"/>
    <cellStyle name="Accent3 2 4 2" xfId="1925" xr:uid="{B4A94DEB-AD10-4CDE-9E4C-FD3B32BFC1F6}"/>
    <cellStyle name="Accent3 2 4 3" xfId="1926" xr:uid="{2325338A-890C-4230-B830-10F0BD6BD57E}"/>
    <cellStyle name="Accent3 2 4 4" xfId="1927" xr:uid="{EFF5F6A5-FE1F-42D1-BADD-2D02A27183DA}"/>
    <cellStyle name="Accent3 2 5" xfId="1928" xr:uid="{EA122C2C-DC4C-41EB-9469-51A553EB06E2}"/>
    <cellStyle name="Accent3 20" xfId="1905" xr:uid="{327533E7-08D1-475A-A38C-8234F58C3E74}"/>
    <cellStyle name="Accent3 21" xfId="8224" xr:uid="{7A96B781-F2D1-4733-8500-D71FBB17F8B0}"/>
    <cellStyle name="Accent3 22" xfId="8234" xr:uid="{31382590-BE79-4FDE-9412-3C7EA5878CF3}"/>
    <cellStyle name="Accent3 23" xfId="8223" xr:uid="{5FEF8101-87CD-4D69-819D-78E56F4C3DF2}"/>
    <cellStyle name="Accent3 3" xfId="1929" xr:uid="{998DA0D7-0EDB-4431-AA51-688802C0807E}"/>
    <cellStyle name="Accent3 3 2" xfId="1930" xr:uid="{7438231D-36C8-4972-9CCE-2C8C5DCC4C05}"/>
    <cellStyle name="Accent3 3 2 2" xfId="1931" xr:uid="{D580BE96-B67A-4EE6-9693-8573C8C45C74}"/>
    <cellStyle name="Accent3 3 2 3" xfId="1932" xr:uid="{78DB2B6B-DE28-42E2-9A6B-536A764C730E}"/>
    <cellStyle name="Accent3 3 3" xfId="1933" xr:uid="{22ED660C-8C2B-4ABC-96ED-E11E4F6681A3}"/>
    <cellStyle name="Accent3 3 3 2" xfId="1934" xr:uid="{7E1F7D9A-8C80-420F-9780-D43AFDB23E96}"/>
    <cellStyle name="Accent3 3 4" xfId="1935" xr:uid="{99CD8FDF-B47D-4D77-9D64-5F9EC594A95F}"/>
    <cellStyle name="Accent3 4" xfId="1936" xr:uid="{58D6DA0E-11D5-4A21-B28E-B93393D30DC9}"/>
    <cellStyle name="Accent3 4 2" xfId="1937" xr:uid="{0301EF90-BE20-4C0B-8CE0-3BE6A3F07FA9}"/>
    <cellStyle name="Accent3 4 2 2" xfId="1938" xr:uid="{E86FDB74-D7FD-472C-9C41-75521FCA8ADB}"/>
    <cellStyle name="Accent3 4 3" xfId="1939" xr:uid="{54AB8115-9121-4C98-9604-E8BFFEBC2888}"/>
    <cellStyle name="Accent3 5" xfId="1940" xr:uid="{84CFE697-A00A-4F4B-B149-2FF08DDEE8BC}"/>
    <cellStyle name="Accent3 5 2" xfId="1941" xr:uid="{AFCE8618-C04B-4020-A0F9-C2F1156C6082}"/>
    <cellStyle name="Accent3 6" xfId="1942" xr:uid="{55DEB789-2472-4000-90A9-C8168FBF9E58}"/>
    <cellStyle name="Accent3 7" xfId="1943" xr:uid="{DC7B7AFC-DFDC-4B1C-AB7B-5DD8530EE01F}"/>
    <cellStyle name="Accent3 8" xfId="1944" xr:uid="{AFA5E1F0-C1E3-4FE8-8EC1-A799149CAD59}"/>
    <cellStyle name="Accent3 9" xfId="1945" xr:uid="{FEFBD989-043F-4A5D-BD8D-C531A24F2631}"/>
    <cellStyle name="Accent4 - 20%" xfId="1947" xr:uid="{DE249360-F94C-448A-B73C-CF415DAFC8DA}"/>
    <cellStyle name="Accent4 - 40%" xfId="1948" xr:uid="{DBFFEA29-8B0D-4E2C-B794-86859768CD8C}"/>
    <cellStyle name="Accent4 - 60%" xfId="1949" xr:uid="{1F8EEEC6-D4FD-4C6E-8371-D7A471B1F702}"/>
    <cellStyle name="Accent4 10" xfId="1950" xr:uid="{1A6CD33E-2EEA-4533-AC0E-FBD1D252A7C6}"/>
    <cellStyle name="Accent4 11" xfId="1951" xr:uid="{89E040C6-6D81-490B-A84F-721BD80BED2A}"/>
    <cellStyle name="Accent4 12" xfId="1952" xr:uid="{17816170-EA07-4F40-8A58-42FF5315D523}"/>
    <cellStyle name="Accent4 13" xfId="1953" xr:uid="{45A113D5-5D4D-4194-AD4D-8A596FF2A194}"/>
    <cellStyle name="Accent4 14" xfId="1954" xr:uid="{7DD18AC6-B6F6-48C9-8A10-9745B531C8DA}"/>
    <cellStyle name="Accent4 15" xfId="1955" xr:uid="{C2D86F03-D7FB-4D56-A09A-8BB6FB264614}"/>
    <cellStyle name="Accent4 16" xfId="1956" xr:uid="{EA703B6F-947A-4478-A12D-3C96420908E3}"/>
    <cellStyle name="Accent4 17" xfId="1957" xr:uid="{541ABAED-9091-42D7-A1BC-C0C38FD0BF31}"/>
    <cellStyle name="Accent4 18" xfId="1958" xr:uid="{74949FF2-E5C9-4859-9E21-A545D3681325}"/>
    <cellStyle name="Accent4 19" xfId="1959" xr:uid="{A838D7C3-294B-4989-A896-5B3C726D3DBC}"/>
    <cellStyle name="Accent4 2" xfId="1960" xr:uid="{96A069A6-E8E2-4C6F-B8A3-02E29F2B7502}"/>
    <cellStyle name="Accent4 2 2" xfId="1961" xr:uid="{9366E3B6-3E02-49BA-8F6C-51244E7881F7}"/>
    <cellStyle name="Accent4 2 2 2" xfId="1962" xr:uid="{1B46489D-18C5-4A1E-82F3-7FB122F62DD5}"/>
    <cellStyle name="Accent4 2 2 3" xfId="1963" xr:uid="{47B1F405-3944-42CB-950F-25FB5B638567}"/>
    <cellStyle name="Accent4 2 2 4" xfId="1964" xr:uid="{5723112E-E823-4825-B9AE-326905E472B1}"/>
    <cellStyle name="Accent4 2 3" xfId="1965" xr:uid="{BFE8CB8E-0678-461B-8685-8BD0306FF05D}"/>
    <cellStyle name="Accent4 2 4" xfId="1966" xr:uid="{E10AF9A2-1EDC-4052-BBB6-C785D3739339}"/>
    <cellStyle name="Accent4 2 4 2" xfId="1967" xr:uid="{7B29AF1A-EB72-47E2-8C8A-3EC96B22BF39}"/>
    <cellStyle name="Accent4 2 4 3" xfId="1968" xr:uid="{73AF1533-2AFE-411C-9E6F-15F3B10F27C9}"/>
    <cellStyle name="Accent4 2 4 4" xfId="1969" xr:uid="{B79F8F5D-D09A-49B8-8C4C-0B294832DA9B}"/>
    <cellStyle name="Accent4 2 5" xfId="1970" xr:uid="{573A9BDA-A331-4D51-9364-2677D0E8D02C}"/>
    <cellStyle name="Accent4 20" xfId="1946" xr:uid="{B765DE0A-FD01-4F48-98D4-4D4DFC1B21F3}"/>
    <cellStyle name="Accent4 21" xfId="8225" xr:uid="{67C2B53B-67B0-4BAB-A8C8-7B367AC24A42}"/>
    <cellStyle name="Accent4 22" xfId="8233" xr:uid="{81313ABB-690B-434B-86E8-C6575C6D8A11}"/>
    <cellStyle name="Accent4 23" xfId="8226" xr:uid="{046632CF-1077-4D1E-88A5-46C0360DF2F5}"/>
    <cellStyle name="Accent4 3" xfId="1971" xr:uid="{B3B584D9-D037-4A90-8F8B-B3ADA86FE71E}"/>
    <cellStyle name="Accent4 3 2" xfId="1972" xr:uid="{17F85BB7-2B8A-492D-BE54-D51C6EB09876}"/>
    <cellStyle name="Accent4 3 2 2" xfId="1973" xr:uid="{C2447436-E4F5-421F-803D-806D08255979}"/>
    <cellStyle name="Accent4 3 2 3" xfId="1974" xr:uid="{CABB5C37-2F56-483A-ACE2-FD82DCF36413}"/>
    <cellStyle name="Accent4 3 3" xfId="1975" xr:uid="{9F9636A7-007C-43B4-BC8C-B38BA5D03600}"/>
    <cellStyle name="Accent4 3 3 2" xfId="1976" xr:uid="{0E377C3F-E2CF-4CB2-B43D-DF951B03C3E3}"/>
    <cellStyle name="Accent4 3 4" xfId="1977" xr:uid="{4114B307-9C86-4C17-BF17-09560998264E}"/>
    <cellStyle name="Accent4 4" xfId="1978" xr:uid="{5F37DB9F-626B-4215-8E13-6E27A08188AD}"/>
    <cellStyle name="Accent4 4 2" xfId="1979" xr:uid="{62AAB03E-5361-43DB-9A7A-291C8C871EFF}"/>
    <cellStyle name="Accent4 5" xfId="1980" xr:uid="{2B9CFBCD-B055-448D-AC72-C888FD418D26}"/>
    <cellStyle name="Accent4 5 2" xfId="1981" xr:uid="{4BA28DE3-57F5-478C-8A3E-C55C62BCE548}"/>
    <cellStyle name="Accent4 6" xfId="1982" xr:uid="{D0C5B251-92D3-4A51-B021-4279073D64CE}"/>
    <cellStyle name="Accent4 7" xfId="1983" xr:uid="{21F92AE6-686D-4BCD-AD43-9F4BFA40651B}"/>
    <cellStyle name="Accent4 8" xfId="1984" xr:uid="{D9E892F7-4036-42A6-A949-826D24022A87}"/>
    <cellStyle name="Accent4 9" xfId="1985" xr:uid="{46CC35A2-61A0-4AB9-9710-D7AD59ACB981}"/>
    <cellStyle name="Accent5 - 20%" xfId="1987" xr:uid="{185ADEE0-8143-4390-8B05-5E92EB438ED1}"/>
    <cellStyle name="Accent5 - 40%" xfId="1988" xr:uid="{E170255A-6939-4E39-A7FC-12930FC37593}"/>
    <cellStyle name="Accent5 - 60%" xfId="1989" xr:uid="{4FE80D5B-DD5F-4CF8-A888-7C8292FE0FF8}"/>
    <cellStyle name="Accent5 10" xfId="1990" xr:uid="{AA02074C-BEB3-4CF5-843A-4FE591CCB236}"/>
    <cellStyle name="Accent5 11" xfId="1991" xr:uid="{AF76156D-E85E-49FC-A38F-2D977DC00F92}"/>
    <cellStyle name="Accent5 12" xfId="1992" xr:uid="{3CA74FFB-743B-4AD2-8ED7-ED78934F0B69}"/>
    <cellStyle name="Accent5 13" xfId="1993" xr:uid="{9325AB2B-2880-453E-9787-561F16942957}"/>
    <cellStyle name="Accent5 14" xfId="1994" xr:uid="{6AB9D43E-50ED-4D7D-9E08-F75C9D3635DF}"/>
    <cellStyle name="Accent5 15" xfId="1995" xr:uid="{558D21CD-165B-48AB-A91F-7C3190617B7C}"/>
    <cellStyle name="Accent5 16" xfId="1996" xr:uid="{73E20E21-7022-4BA5-9DBE-9F6D8CE13D70}"/>
    <cellStyle name="Accent5 17" xfId="1997" xr:uid="{71280D0C-5B7B-495B-9CF5-24AEB5CD506E}"/>
    <cellStyle name="Accent5 18" xfId="1998" xr:uid="{770D0DE4-B4A1-405C-8EC7-DD4E86D1D875}"/>
    <cellStyle name="Accent5 19" xfId="1999" xr:uid="{79E2E254-1DA1-4038-B7CA-717845CCBF91}"/>
    <cellStyle name="Accent5 2" xfId="2000" xr:uid="{5A4F30E9-23E7-47CE-8001-3342062CE4CB}"/>
    <cellStyle name="Accent5 2 2" xfId="2001" xr:uid="{7029AC83-BB70-4EFE-ADE0-AF00467F9CD6}"/>
    <cellStyle name="Accent5 2 2 2" xfId="2002" xr:uid="{8D8E30A3-379D-4EC5-BFBA-CF9DB44E2096}"/>
    <cellStyle name="Accent5 2 3" xfId="2003" xr:uid="{100A72BE-D4A3-4A22-B426-64F038992E82}"/>
    <cellStyle name="Accent5 2 4" xfId="2004" xr:uid="{62D1EC4B-5094-4205-8AF3-1D70E4482EB0}"/>
    <cellStyle name="Accent5 2 4 2" xfId="2005" xr:uid="{1392953E-7E71-4011-985D-7756B590AB16}"/>
    <cellStyle name="Accent5 2 4 3" xfId="2006" xr:uid="{A45572E6-08E8-4877-9583-8B50E729D39C}"/>
    <cellStyle name="Accent5 20" xfId="1986" xr:uid="{4A6C8AF3-BC15-4691-A9A6-9D3F1793118F}"/>
    <cellStyle name="Accent5 21" xfId="8227" xr:uid="{53B60F6F-5B3C-4910-BEC3-BC870AFACE64}"/>
    <cellStyle name="Accent5 22" xfId="8232" xr:uid="{E38726BD-92F2-4330-A291-5BFC70C933BD}"/>
    <cellStyle name="Accent5 23" xfId="8228" xr:uid="{BBE60265-0668-4B0F-8043-2D3D6C4A6E8F}"/>
    <cellStyle name="Accent5 3" xfId="2007" xr:uid="{2BBD9695-0F9E-4311-81A7-6DD178FBA89F}"/>
    <cellStyle name="Accent5 3 2" xfId="2008" xr:uid="{86E50511-4536-48EC-A3B7-6EC2BAB9A359}"/>
    <cellStyle name="Accent5 3 2 2" xfId="2009" xr:uid="{55053793-070E-4249-A7B9-37B922F6B295}"/>
    <cellStyle name="Accent5 3 2 3" xfId="2010" xr:uid="{701AF410-C27E-4BA7-8908-6CF8FF3130C3}"/>
    <cellStyle name="Accent5 3 3" xfId="2011" xr:uid="{796A9285-1DE5-4863-A59F-98955EC7BC35}"/>
    <cellStyle name="Accent5 3 3 2" xfId="2012" xr:uid="{0962258C-FD4B-4E1A-8F05-BD0DC4A3B326}"/>
    <cellStyle name="Accent5 3 4" xfId="2013" xr:uid="{5C8DF5E7-ADFD-41C6-8652-9A6C5D0BC1A3}"/>
    <cellStyle name="Accent5 4" xfId="2014" xr:uid="{A4037C69-15CC-4D37-952F-BEF828B9ECF6}"/>
    <cellStyle name="Accent5 4 2" xfId="2015" xr:uid="{C472AFDE-37D9-425B-83AF-583C0FA16F0F}"/>
    <cellStyle name="Accent5 5" xfId="2016" xr:uid="{F1867A77-8342-40EC-ACFF-90105905FB18}"/>
    <cellStyle name="Accent5 5 2" xfId="2017" xr:uid="{F423EA23-3241-4236-BA17-6D5C0727C498}"/>
    <cellStyle name="Accent5 6" xfId="2018" xr:uid="{C9C482C4-EF0F-4781-848C-9478DB68E09C}"/>
    <cellStyle name="Accent5 7" xfId="2019" xr:uid="{0FA14381-F0A4-4975-96B2-22508A96C35A}"/>
    <cellStyle name="Accent5 8" xfId="2020" xr:uid="{C0BE3278-EEF2-46C3-BEA0-1CD6C7393ED0}"/>
    <cellStyle name="Accent5 9" xfId="2021" xr:uid="{2D87188E-480B-4AC6-B6EF-BDF8945152D8}"/>
    <cellStyle name="Accent6 - 20%" xfId="2023" xr:uid="{37F4AFAA-5930-4BD1-8CC1-4A2F3C5F6688}"/>
    <cellStyle name="Accent6 - 40%" xfId="2024" xr:uid="{218DF19C-BFBC-4D49-8796-EA141EBD38C8}"/>
    <cellStyle name="Accent6 - 60%" xfId="2025" xr:uid="{549C918D-3D83-41A4-8689-DF0391A6B2E3}"/>
    <cellStyle name="Accent6 10" xfId="2026" xr:uid="{48A75801-0B84-4637-A6A7-0DC208356385}"/>
    <cellStyle name="Accent6 11" xfId="2027" xr:uid="{0965C843-C435-470D-A5A2-31F88188C2D0}"/>
    <cellStyle name="Accent6 12" xfId="2028" xr:uid="{E14DBA34-3E40-44E3-A87E-C54CDDCBECD8}"/>
    <cellStyle name="Accent6 13" xfId="2029" xr:uid="{DF7CB134-013B-4A1F-9EF9-F519FD9483B6}"/>
    <cellStyle name="Accent6 14" xfId="2030" xr:uid="{44E1A657-9052-41C0-9DF5-0651842253B7}"/>
    <cellStyle name="Accent6 15" xfId="2031" xr:uid="{7DAF292C-CC6B-4B0B-981F-8E4ECE024724}"/>
    <cellStyle name="Accent6 16" xfId="2032" xr:uid="{8C30A4ED-1774-4131-8C54-21BFCDE66B0D}"/>
    <cellStyle name="Accent6 17" xfId="2033" xr:uid="{472E5D59-DB6D-4265-AD10-D73664098B9F}"/>
    <cellStyle name="Accent6 18" xfId="2034" xr:uid="{C35C2A3F-B7D9-4904-8436-476608820FDF}"/>
    <cellStyle name="Accent6 19" xfId="2035" xr:uid="{DDC817E2-9EF5-484E-B2A6-CBCECFB742BC}"/>
    <cellStyle name="Accent6 2" xfId="2036" xr:uid="{771CED09-34A8-45BF-9D30-FEE64CA97199}"/>
    <cellStyle name="Accent6 2 2" xfId="2037" xr:uid="{941C02DF-11E0-4ACE-BA7A-60C838AF5F4F}"/>
    <cellStyle name="Accent6 2 2 2" xfId="2038" xr:uid="{976F4DAA-9DC9-42DB-B034-9BACE3D0E071}"/>
    <cellStyle name="Accent6 2 3" xfId="2039" xr:uid="{514F8F5F-B4BE-412E-A54F-42C01EE45834}"/>
    <cellStyle name="Accent6 2 3 2" xfId="2040" xr:uid="{490839FD-FC06-460F-A2AA-D014CF36A8CB}"/>
    <cellStyle name="Accent6 2 4" xfId="2041" xr:uid="{1ABBFBBB-5296-4F19-8AF4-12FE71B45553}"/>
    <cellStyle name="Accent6 2 4 2" xfId="2042" xr:uid="{A97AC790-21C5-4ACF-A7C8-6445E5405A03}"/>
    <cellStyle name="Accent6 2 4 3" xfId="2043" xr:uid="{4B7FE061-BBF3-41CF-9768-4B706810D402}"/>
    <cellStyle name="Accent6 2 4 4" xfId="2044" xr:uid="{7FD4B7BA-4E2A-48D1-8F0E-37DBE4843766}"/>
    <cellStyle name="Accent6 2 5" xfId="2045" xr:uid="{41A136C1-EA13-420E-B256-1E51E5FE9594}"/>
    <cellStyle name="Accent6 20" xfId="2022" xr:uid="{615FC21F-5DBD-4D2F-89C9-5FD852263FD8}"/>
    <cellStyle name="Accent6 21" xfId="8229" xr:uid="{5C800D2C-B84D-4CE2-BB37-72186439E7F1}"/>
    <cellStyle name="Accent6 22" xfId="8231" xr:uid="{D8404722-DC27-4802-8C4D-A399BAD57EE5}"/>
    <cellStyle name="Accent6 23" xfId="8230" xr:uid="{4F8C172B-F376-42A7-B4D1-F7C05CFF5C4E}"/>
    <cellStyle name="Accent6 3" xfId="2046" xr:uid="{DB10466C-F740-40B7-AD73-24AEFFF7B421}"/>
    <cellStyle name="Accent6 3 2" xfId="2047" xr:uid="{EB969159-4383-48C1-94A2-6842A28CAF9C}"/>
    <cellStyle name="Accent6 3 2 2" xfId="2048" xr:uid="{BC88BFCA-D55A-4EC0-9462-20DBD4B54005}"/>
    <cellStyle name="Accent6 3 2 3" xfId="2049" xr:uid="{2787BD46-E40B-4255-8FB0-275EF917DCD5}"/>
    <cellStyle name="Accent6 3 3" xfId="2050" xr:uid="{54387FCA-3094-444C-BA4F-4F48BE77DC5C}"/>
    <cellStyle name="Accent6 3 3 2" xfId="2051" xr:uid="{CC024F7E-9D4C-4A53-A137-C03CBAFA2018}"/>
    <cellStyle name="Accent6 3 4" xfId="2052" xr:uid="{1262E013-36D8-4FB4-8F0A-B6C4AA53A777}"/>
    <cellStyle name="Accent6 4" xfId="2053" xr:uid="{359305E6-2CBA-4627-BF26-17A7AADE90A7}"/>
    <cellStyle name="Accent6 4 2" xfId="2054" xr:uid="{D4EF4A85-9D70-46BE-998E-46E5ABDE2E9D}"/>
    <cellStyle name="Accent6 4 2 2" xfId="2055" xr:uid="{208ADFFC-DB23-40C2-885E-3A4DB3DF8C3C}"/>
    <cellStyle name="Accent6 4 3" xfId="2056" xr:uid="{B2805019-682F-4746-906A-A6781BC051FC}"/>
    <cellStyle name="Accent6 5" xfId="2057" xr:uid="{DCFB93A3-079B-45C9-8DD5-B69D45DC3CBA}"/>
    <cellStyle name="Accent6 5 2" xfId="2058" xr:uid="{9C9FAA52-271C-45F5-BCB1-6F8825E57A95}"/>
    <cellStyle name="Accent6 6" xfId="2059" xr:uid="{88FDEF71-1098-4B97-A0F3-8A44A9C880C1}"/>
    <cellStyle name="Accent6 7" xfId="2060" xr:uid="{D99CF99D-4324-4EC4-B7B6-12DAEC0FAAC4}"/>
    <cellStyle name="Accent6 8" xfId="2061" xr:uid="{05385AC6-EF55-44EC-A4FF-0916707653DE}"/>
    <cellStyle name="Accent6 9" xfId="2062" xr:uid="{083734B8-7F1F-4FB6-ABA9-A8400B2530FF}"/>
    <cellStyle name="AccountClassificationTotalRowBalanceCol" xfId="2063" xr:uid="{7296E1B5-64BB-426F-AB04-70FF86FB3FA0}"/>
    <cellStyle name="AccountClassificationTotalRowDescCol" xfId="2064" xr:uid="{C3CE2817-1C68-412B-A04A-911F01EDF09C}"/>
    <cellStyle name="AccountClassificationTotalRowDescCol 2" xfId="2065" xr:uid="{959404E8-21FF-475F-A6AA-2AD1B7543C79}"/>
    <cellStyle name="AccountClassificationTotalRowJERefCol" xfId="2066" xr:uid="{6B4E0443-CD25-4932-A7EF-6E947636E056}"/>
    <cellStyle name="AccountClassificationTotalRowNameCol" xfId="2067" xr:uid="{7EA36EA4-84AF-4E59-B1D9-02EE805B7468}"/>
    <cellStyle name="AccountClassificationTotalRowNameCol 2" xfId="2068" xr:uid="{1456AEB9-0164-4DAB-AEC0-0EE60B6F1774}"/>
    <cellStyle name="AccountClassificationTotalRowSpacerCol" xfId="2069" xr:uid="{84599A0F-7412-4E17-9469-3DD3DB55E254}"/>
    <cellStyle name="AccountClassificationTotalRowVarPectCol" xfId="2070" xr:uid="{B8E0F572-5E23-48C0-A400-2AA465C173F5}"/>
    <cellStyle name="AccountClassificationTotalRowWPRefCol" xfId="2071" xr:uid="{4C9A1708-6E1A-4654-ACEB-4A47B15861A5}"/>
    <cellStyle name="AccountDetailRowBalanceCol" xfId="2072" xr:uid="{3D9B8648-AB5E-4946-901B-7F257B30BE9C}"/>
    <cellStyle name="AccountDetailRowBalanceColNegative" xfId="2073" xr:uid="{30908762-5CA0-4B16-ABE1-09FB17448162}"/>
    <cellStyle name="AccountDetailRowDescCol" xfId="2074" xr:uid="{8C8CFBC0-F724-4C0A-A74F-889729F7A925}"/>
    <cellStyle name="AccountDetailRowDescCol 2" xfId="2075" xr:uid="{687E1154-5954-4270-BD97-9CFDA978DE04}"/>
    <cellStyle name="AccountDetailRowJERefCol" xfId="2076" xr:uid="{ED85552B-27F6-4217-85B7-4A7CE3F0B40E}"/>
    <cellStyle name="AccountDetailRowNameCol" xfId="2077" xr:uid="{5A8E3E8B-BBBB-4050-B4A8-AC627DC598C1}"/>
    <cellStyle name="AccountDetailRowNameCol 2" xfId="2078" xr:uid="{4A9B3820-88B8-4A36-81BB-D452D9A27600}"/>
    <cellStyle name="AccountDetailRowSpacerCol" xfId="2079" xr:uid="{B0A4F7E3-F139-4794-97E4-78580C7134A0}"/>
    <cellStyle name="AccountDetailRowVarPectCol" xfId="2080" xr:uid="{9573D251-5D48-4F11-8139-B34C5BC5EBAD}"/>
    <cellStyle name="AccountDetailRowWPRefCol" xfId="2081" xr:uid="{3FDE5355-E0AF-46CF-B1BC-9C64EEF3D78D}"/>
    <cellStyle name="AccountDetailRowWPRefCol 2" xfId="2082" xr:uid="{29707E31-141E-4FE2-95D3-4372A52DC096}"/>
    <cellStyle name="AccountNetIncomeLossRowBalanceCol" xfId="2083" xr:uid="{46AFCF20-4F46-46F4-B3D0-D322FCEA5349}"/>
    <cellStyle name="AccountNetIncomeLossRowBalanceCol 2" xfId="2084" xr:uid="{0A5ADC1A-F1E2-458F-8222-D69009B94DDB}"/>
    <cellStyle name="AccountNetIncomeLossRowDescCol" xfId="2085" xr:uid="{72A2A816-5A76-4D3A-A3B5-AA386F9064D2}"/>
    <cellStyle name="AccountNetIncomeLossRowDescCol 2" xfId="2086" xr:uid="{88AC8621-1FB6-4C02-85C5-506B7767F080}"/>
    <cellStyle name="AccountNetIncomeLossRowJERefCol" xfId="2087" xr:uid="{1F0E1290-F9D8-4FEC-BB58-9C54D39EBC2E}"/>
    <cellStyle name="AccountNetIncomeLossRowJERefCol 2" xfId="2088" xr:uid="{DEC126BD-3AE5-420A-92BD-AC98526D198C}"/>
    <cellStyle name="AccountNetIncomeLossRowNameCol" xfId="2089" xr:uid="{E34525C7-7D2F-43E0-996C-417B10F3351C}"/>
    <cellStyle name="AccountNetIncomeLossRowNameCol 2" xfId="2090" xr:uid="{6C27DCC5-8FBB-4A2B-B7BE-4BE4D01D3C3D}"/>
    <cellStyle name="AccountNetIncomeLossRowSpacerCol" xfId="2091" xr:uid="{30939991-F351-4318-A9E3-640C47B7E0C6}"/>
    <cellStyle name="AccountNetIncomeLossRowSpacerCol 2" xfId="2092" xr:uid="{9F85EE05-D845-4CFB-93E1-29ED1E73E9EC}"/>
    <cellStyle name="AccountNetIncomeLossRowWPRefCol" xfId="2093" xr:uid="{4C6C775C-B9CE-4249-8D42-5709C2C55EAE}"/>
    <cellStyle name="AccountNetIncomeLossRowWPRefCol 2" xfId="2094" xr:uid="{1EC6F8F7-D7FC-40B9-AB9D-E79E91632B37}"/>
    <cellStyle name="AccountTotalBalanceCol" xfId="2095" xr:uid="{5A57AA32-9EE0-4414-A4FC-216D88065048}"/>
    <cellStyle name="AccountTotalBalanceCol 2" xfId="2096" xr:uid="{FA97E67F-0F3D-4739-8D25-64BDF4538B3B}"/>
    <cellStyle name="AccountTotalDescCol" xfId="2097" xr:uid="{B7F67CEC-C52E-42DB-836B-A84E528B000F}"/>
    <cellStyle name="AccountTotalDescCol 2" xfId="2098" xr:uid="{ECE842FA-A7AE-4AE1-8BA6-C3618B08CBCD}"/>
    <cellStyle name="AccountTotalDetailRowBalanceCol" xfId="2099" xr:uid="{661330D1-2C45-4DAC-B605-AB9DCE84F0F8}"/>
    <cellStyle name="AccountTotalDetailRowDescCol" xfId="2100" xr:uid="{40FA6BBE-AF81-4668-9907-F5DFD2846592}"/>
    <cellStyle name="AccountTotalDetailRowJERefCol" xfId="2101" xr:uid="{E57C9737-C2A9-4461-B153-A916ABA77B18}"/>
    <cellStyle name="AccountTotalDetailRowNameCol" xfId="2102" xr:uid="{A43454D3-0B7B-4C40-AAD3-6E4AFA8DE502}"/>
    <cellStyle name="AccountTotalDetailRowNameCol 2" xfId="2103" xr:uid="{2D67B478-A970-4653-8231-E32A343456E4}"/>
    <cellStyle name="AccountTotalDetailRowSpacerCol" xfId="2104" xr:uid="{D776688E-6813-437C-862D-8E94D1784173}"/>
    <cellStyle name="AccountTotalDetailRowVarPectCol" xfId="2105" xr:uid="{08ABCCD5-3CE5-4E78-B4B7-A801878D04E9}"/>
    <cellStyle name="AccountTotalDetailRowWPRefCol" xfId="2106" xr:uid="{F31224A8-DF1F-4C43-9C97-73D156BD5B42}"/>
    <cellStyle name="AccountTotalJERefCol" xfId="2107" xr:uid="{823D995F-236D-4335-ABBC-26D4309D53EC}"/>
    <cellStyle name="AccountTotalJERefCol 2" xfId="2108" xr:uid="{C0762A9E-C27F-495F-A738-169DF44F1C75}"/>
    <cellStyle name="AccountTotalNameCol" xfId="2109" xr:uid="{2827678C-BF8A-4566-AA9F-EE4AE5F32475}"/>
    <cellStyle name="AccountTotalNameCol 2" xfId="2110" xr:uid="{58ADAF57-5900-43CB-9D39-EDF3CB7C7145}"/>
    <cellStyle name="AccountTotalVarPectCol" xfId="2111" xr:uid="{E72C5E87-2E89-40A8-AB7F-B1BD84F90AA9}"/>
    <cellStyle name="AccountTotalVarPectCol 2" xfId="2112" xr:uid="{B978984B-5272-4D67-8A4B-B5437A52713B}"/>
    <cellStyle name="AccountTotalWPRefCol" xfId="2113" xr:uid="{DEE6F282-4910-4AC1-94A2-793EC99FA12C}"/>
    <cellStyle name="AccountTotalWPRefCol 2" xfId="2114" xr:uid="{85989B33-D663-4494-BE33-CE2B4AC19150}"/>
    <cellStyle name="AccountTypeTotalRowBalanceCol" xfId="2115" xr:uid="{1F302E1A-98EC-48A6-B84B-D7918B78F290}"/>
    <cellStyle name="AccountTypeTotalRowDescCol" xfId="2116" xr:uid="{68C14F8E-6CC3-449D-9123-5D1E2FEACD10}"/>
    <cellStyle name="AccountTypeTotalRowDescCol 2" xfId="2117" xr:uid="{CB32BD8E-19CF-4A7B-BFDC-781749D1FF68}"/>
    <cellStyle name="AccountTypeTotalRowJERefCol" xfId="2118" xr:uid="{22DB4A22-6D2E-46C7-82D1-AD6A6BE13212}"/>
    <cellStyle name="AccountTypeTotalRowNameCol" xfId="2119" xr:uid="{DA6C4B89-E0FA-42DB-B28C-E4D4F877A979}"/>
    <cellStyle name="AccountTypeTotalRowNameCol 2" xfId="2120" xr:uid="{228D76BB-B634-482A-BDC5-E4B6429C6AEF}"/>
    <cellStyle name="AccountTypeTotalRowSpacerCol" xfId="2121" xr:uid="{4159D7CF-961A-469E-9FBB-662002EC113A}"/>
    <cellStyle name="AccountTypeTotalRowVarPectCol" xfId="2122" xr:uid="{B1F6B86C-3055-4713-9CF5-0577FD252133}"/>
    <cellStyle name="AccountTypeTotalRowWPRefCol" xfId="2123" xr:uid="{5FDF5FE9-FE69-4E40-A1D1-9E6D65481E7F}"/>
    <cellStyle name="Bad 2" xfId="2125" xr:uid="{BB722C34-1C19-4FC8-82D4-ED8BA37993E0}"/>
    <cellStyle name="Bad 2 2" xfId="2126" xr:uid="{B0BF7D8F-7F5C-4CD8-A75E-4EBD0684B91A}"/>
    <cellStyle name="Bad 2 2 2" xfId="2127" xr:uid="{ACC94B75-60E2-46E7-B6F0-A8B973CE8617}"/>
    <cellStyle name="Bad 2 2 3" xfId="2128" xr:uid="{DF9267A8-C678-4DFA-95E0-318073D83D28}"/>
    <cellStyle name="Bad 2 2 4" xfId="2129" xr:uid="{4BCB3DE0-7A2E-4635-9CB5-9CDF21812CDA}"/>
    <cellStyle name="Bad 2 3" xfId="2130" xr:uid="{F5183968-785C-4AF1-AE50-092ECBDD7446}"/>
    <cellStyle name="Bad 2 4" xfId="2131" xr:uid="{8E7CBFCC-1107-425B-8D9E-C3E7498CF531}"/>
    <cellStyle name="Bad 2 4 2" xfId="2132" xr:uid="{BB9C3719-E64E-4444-9240-4B55DBF7B1E9}"/>
    <cellStyle name="Bad 2 4 3" xfId="2133" xr:uid="{F9B9C5FE-0D29-4F61-A6AA-4ADD5AF57376}"/>
    <cellStyle name="Bad 2 4 4" xfId="2134" xr:uid="{E7A8A64B-8EB8-4912-B9F2-1F7545A0B288}"/>
    <cellStyle name="Bad 2 5" xfId="2135" xr:uid="{CDE0A31F-F709-4CF6-8251-45218A762D3C}"/>
    <cellStyle name="Bad 3" xfId="2136" xr:uid="{A3369398-5BB5-43BD-A1CA-C750D3949E3D}"/>
    <cellStyle name="Bad 3 2" xfId="2137" xr:uid="{54FE92A6-C0E9-4BE9-AE8F-D6B3354CCB26}"/>
    <cellStyle name="Bad 3 2 2" xfId="2138" xr:uid="{B50DFAB4-AC26-4362-BFAC-CC083A9BC8CD}"/>
    <cellStyle name="Bad 3 3" xfId="2139" xr:uid="{0D6CEBDE-DD4E-47EA-B63C-0DDAC97EF53A}"/>
    <cellStyle name="Bad 4" xfId="2140" xr:uid="{01A939CE-9A84-4818-A9EF-55229B4794E6}"/>
    <cellStyle name="Bad 4 2" xfId="2141" xr:uid="{7EDEC458-395A-4480-827C-4BBBE0E15157}"/>
    <cellStyle name="Bad 5" xfId="2142" xr:uid="{1BDED3AD-1A52-46D6-BEB1-17A00591F06F}"/>
    <cellStyle name="Bad 6" xfId="2143" xr:uid="{3306D35B-5886-4D15-9FB7-91C2B912A6EE}"/>
    <cellStyle name="Bad 7" xfId="2124" xr:uid="{A02BBE73-3DC4-409F-9A12-56B7C34642E0}"/>
    <cellStyle name="BlankRow" xfId="2144" xr:uid="{33CC2E27-5CD0-4416-B632-FBB6861E0B63}"/>
    <cellStyle name="BlankRowJERefCol" xfId="2145" xr:uid="{0BD21D8A-BEB6-4F6F-A3A1-FBADB67E6E31}"/>
    <cellStyle name="Bold Border" xfId="2146" xr:uid="{8A558145-5606-4879-9CC2-A1DFAF88187C}"/>
    <cellStyle name="Bottom bold border" xfId="2147" xr:uid="{E4DC8514-74AF-4C87-92F3-C8772FA13592}"/>
    <cellStyle name="Bottom single border" xfId="2148" xr:uid="{1833BC15-AE31-45C9-8F90-0E0E747312A3}"/>
    <cellStyle name="Calculation 2" xfId="2150" xr:uid="{78090927-93C0-4084-B835-B0CC03EB0AFD}"/>
    <cellStyle name="Calculation 2 2" xfId="2151" xr:uid="{31D62CCD-2F82-4CA9-82E4-D6983BACBF39}"/>
    <cellStyle name="Calculation 2 2 2" xfId="2152" xr:uid="{E133F601-E258-483A-8CFC-04051CA4EC8E}"/>
    <cellStyle name="Calculation 2 2 3" xfId="2153" xr:uid="{79AC046D-0565-4A8A-977B-E355A9BD7B32}"/>
    <cellStyle name="Calculation 2 2 4" xfId="2154" xr:uid="{83C1507E-A4A9-4125-B2A0-4E73701AACF2}"/>
    <cellStyle name="Calculation 2 3" xfId="2155" xr:uid="{100AA9B9-38FA-4ABC-A350-90909D344ABD}"/>
    <cellStyle name="Calculation 2 3 2" xfId="2156" xr:uid="{E0FB291C-6E76-429B-9B38-B9FFCC668994}"/>
    <cellStyle name="Calculation 2 3 3" xfId="2157" xr:uid="{E7ABC17D-9737-44C0-91AE-0159434602A9}"/>
    <cellStyle name="Calculation 2 4" xfId="2158" xr:uid="{35E4D8BA-733C-47C3-80A9-5A1DA9B154F4}"/>
    <cellStyle name="Calculation 2 4 2" xfId="2159" xr:uid="{3AFC30DD-E78E-4977-8271-89A2E9CB093C}"/>
    <cellStyle name="Calculation 2 4 3" xfId="2160" xr:uid="{C29C3238-D7FC-49BD-8A5C-A9004ACEFF5C}"/>
    <cellStyle name="Calculation 2 4 4" xfId="2161" xr:uid="{B66F45C5-D8DC-4EAA-90CA-1FBB38D8A023}"/>
    <cellStyle name="Calculation 2 5" xfId="2162" xr:uid="{5C4C7C10-2C15-408C-87ED-BAE261B572FF}"/>
    <cellStyle name="Calculation 2 6" xfId="2163" xr:uid="{77D7627D-A819-42C9-BBA3-9FEB57225FB5}"/>
    <cellStyle name="Calculation 3" xfId="2164" xr:uid="{FC2D5090-9CCD-4256-B598-17292C5D9B98}"/>
    <cellStyle name="Calculation 3 2" xfId="2165" xr:uid="{62B720E6-B36D-4CA0-B5C2-86FE6C998B69}"/>
    <cellStyle name="Calculation 3 2 2" xfId="2166" xr:uid="{696152C0-EADF-4022-8868-194D5BE5E897}"/>
    <cellStyle name="Calculation 3 3" xfId="2167" xr:uid="{5C87B6F6-1CEA-4C94-83DD-7230B575B18D}"/>
    <cellStyle name="Calculation 4" xfId="2168" xr:uid="{2CE6EBD1-E995-4474-BA3B-C49B31C303B4}"/>
    <cellStyle name="Calculation 4 2" xfId="2169" xr:uid="{C95D35B5-0A38-42CC-BCC1-FE4544DA2049}"/>
    <cellStyle name="Calculation 5" xfId="2170" xr:uid="{CE3A9596-A4C4-4D7D-82BB-D3C3FF0FBD57}"/>
    <cellStyle name="Calculation 6" xfId="2171" xr:uid="{3D1547D8-E1CF-4342-B49E-E5654BD799AC}"/>
    <cellStyle name="Calculation 7" xfId="2172" xr:uid="{28F5B56D-A7E4-4AD5-AD39-CC85D923527A}"/>
    <cellStyle name="Calculation 8" xfId="2149" xr:uid="{7168CF01-67B7-418C-8025-9787636801D6}"/>
    <cellStyle name="Check Cell 2" xfId="2174" xr:uid="{C4030334-4915-4C9B-BEA3-E7127AE3A7F8}"/>
    <cellStyle name="Check Cell 2 2" xfId="2175" xr:uid="{2B9ECAD7-9605-4199-9D42-193173D8AF5E}"/>
    <cellStyle name="Check Cell 2 2 2" xfId="2176" xr:uid="{667720FD-6508-4751-9B8B-F3DF0B8DADD6}"/>
    <cellStyle name="Check Cell 2 3" xfId="2177" xr:uid="{BC053994-5E59-4E3D-8381-167E68B4F573}"/>
    <cellStyle name="Check Cell 2 4" xfId="2178" xr:uid="{961B6C97-4C89-41CF-B956-10B55671A83D}"/>
    <cellStyle name="Check Cell 2 4 2" xfId="2179" xr:uid="{1740D417-4AC7-4C34-BF4E-7C7579B805EF}"/>
    <cellStyle name="Check Cell 2 4 3" xfId="2180" xr:uid="{E0578573-4940-45B2-BAFA-73084751C9E8}"/>
    <cellStyle name="Check Cell 3" xfId="2181" xr:uid="{043B084B-74DD-4211-A5B0-1583CA989598}"/>
    <cellStyle name="Check Cell 3 2" xfId="2182" xr:uid="{4F786014-1AA0-4E0C-B1CC-0C8F61FF11C8}"/>
    <cellStyle name="Check Cell 3 2 2" xfId="2183" xr:uid="{12849A1D-09B7-4A76-A72B-05A36D18000D}"/>
    <cellStyle name="Check Cell 3 3" xfId="2184" xr:uid="{BF394C3E-FD13-4F32-AA18-AE42BD730AC8}"/>
    <cellStyle name="Check Cell 4" xfId="2185" xr:uid="{9FF2074D-2E97-4CFB-B302-BA2D81996F9E}"/>
    <cellStyle name="Check Cell 4 2" xfId="2186" xr:uid="{4D16784C-3C46-4F16-8CA8-C3E29E3142B7}"/>
    <cellStyle name="Check Cell 5" xfId="2187" xr:uid="{7BD4F2C2-910A-4B67-9CA9-8471B1A58F0C}"/>
    <cellStyle name="Check Cell 6" xfId="2188" xr:uid="{FE8AD690-705E-4AC3-B243-FFBD8E276E69}"/>
    <cellStyle name="Check Cell 7" xfId="2173" xr:uid="{C652AC46-7D76-4F38-B64C-9D606F69C978}"/>
    <cellStyle name="checkoff" xfId="2189" xr:uid="{5838BDFC-DF62-423F-8442-AA212D09F226}"/>
    <cellStyle name="ClassifiedGroupTotalRowBalanceCol" xfId="2190" xr:uid="{DBEB38E7-024C-44DD-BFA3-1BEC9B411A42}"/>
    <cellStyle name="ClassifiedGroupTotalRowDescCol" xfId="2191" xr:uid="{649824DE-F97A-461A-AB1C-DD88A0AF6795}"/>
    <cellStyle name="ClassifiedGroupTotalRowJERefCol" xfId="2192" xr:uid="{D9089A19-AFBE-4518-A86F-B63E49EED338}"/>
    <cellStyle name="ClassifiedGroupTotalRowNameCol" xfId="2193" xr:uid="{6AE72CB2-1B99-454D-AC1C-4BDD321CF778}"/>
    <cellStyle name="ClassifiedGroupTotalRowSpacerCol" xfId="2194" xr:uid="{1A774F4C-ED98-4F8C-9205-3FB247A27237}"/>
    <cellStyle name="ClassifiedGroupTotalRowVarPectCol" xfId="2195" xr:uid="{12845D8A-7CED-4769-A3F0-B8E61055C954}"/>
    <cellStyle name="ClassifiedGroupTotalRowWPRefCol" xfId="2196" xr:uid="{E7AA37D9-483C-4C65-B01C-32CE65C6B64D}"/>
    <cellStyle name="Client Name" xfId="2197" xr:uid="{2FE32AFE-77A5-4321-9C5D-1D92CDE358EF}"/>
    <cellStyle name="Column Headings" xfId="2198" xr:uid="{B7F7D498-E3A2-4540-9506-FE52FF9337FB}"/>
    <cellStyle name="ColumnHeaderRowBalanceCol" xfId="2199" xr:uid="{CA83FC74-FED0-4324-A072-38E7ED289099}"/>
    <cellStyle name="ColumnHeaderRowBalanceCol 2" xfId="2200" xr:uid="{C8BA9E8C-0160-41E0-A307-650DC05BAA69}"/>
    <cellStyle name="ColumnHeaderRowBlankCol" xfId="2201" xr:uid="{6AC6ECA6-5DEA-406F-8126-C3D849F6CB77}"/>
    <cellStyle name="ColumnHeaderRowBlankCol 2" xfId="2202" xr:uid="{B33322D6-C4B0-4894-80AD-C4FEB4250350}"/>
    <cellStyle name="ColumnHeaderRowCreditCol" xfId="2203" xr:uid="{62B94E1C-1E96-41A8-84D8-F2CF0105B09F}"/>
    <cellStyle name="ColumnHeaderRowCreditCol 2" xfId="2204" xr:uid="{CE3EC5D4-4E05-4725-9F54-583DE54AA022}"/>
    <cellStyle name="ColumnHeaderRowDebitCol" xfId="2205" xr:uid="{14A0431B-36A1-4AFB-8F85-E158F34F349E}"/>
    <cellStyle name="ColumnHeaderRowDebitCol 2" xfId="2206" xr:uid="{A461B136-8DAF-410C-AE29-FB1C9733E8DE}"/>
    <cellStyle name="ColumnHeaderRowDescCol" xfId="2207" xr:uid="{93FAA1ED-08E5-40EE-8EBA-AEEE259644DD}"/>
    <cellStyle name="ColumnHeaderRowDescCol 2" xfId="2208" xr:uid="{62472594-0C74-4AC6-A14D-0B7E31672C0A}"/>
    <cellStyle name="ColumnHeaderRowJERefCol" xfId="2209" xr:uid="{C61F41E3-F34C-4B1D-AEFE-044F94853477}"/>
    <cellStyle name="ColumnHeaderRowJERefCol 2" xfId="2210" xr:uid="{55DE4101-FC8A-4AD4-9CAE-19B57BBB6B79}"/>
    <cellStyle name="ColumnHeaderRowNameCol" xfId="2211" xr:uid="{248B75ED-5FB0-4075-80C3-C5FA4CA2873B}"/>
    <cellStyle name="ColumnHeaderRowNameCol 2" xfId="2212" xr:uid="{50198F6D-EBE9-4699-94FF-F4E2D4E6A097}"/>
    <cellStyle name="ColumnHeaderRowSpacerCol" xfId="2213" xr:uid="{419ABEC5-11BB-489C-B1D9-3C7CDBE02862}"/>
    <cellStyle name="ColumnHeaderRowSpacerCol 2" xfId="2214" xr:uid="{53E2DC74-0A5B-4BE5-81A5-D697D6A31BD0}"/>
    <cellStyle name="ColumnHeaderRowVarPectCol" xfId="2215" xr:uid="{9C26E96D-34AC-4A9E-9D01-38377956A821}"/>
    <cellStyle name="ColumnHeaderRowVarPectCol 2" xfId="2216" xr:uid="{36D1CD33-8D4B-49B5-92E5-D26E0E909F47}"/>
    <cellStyle name="ColumnHeaderRowWPRefCol" xfId="2217" xr:uid="{DD3D3FDB-9C63-4D5F-BD9E-6B27F6E0C65B}"/>
    <cellStyle name="ColumnHeaderRowWPRefCol 2" xfId="2218" xr:uid="{CD7C151E-9089-4193-90D0-3E3A6BF13D2D}"/>
    <cellStyle name="ColumnMetadataRowBalanceCol" xfId="2219" xr:uid="{51296D1A-C393-40E5-83AE-7E2C5E470F58}"/>
    <cellStyle name="ColumnMetadataRowDescCol" xfId="2220" xr:uid="{65C3FE5D-8E2C-477C-8D89-E47028AE0D77}"/>
    <cellStyle name="ColumnMetadataRowJERefCol" xfId="2221" xr:uid="{40FEC7F0-C881-4156-BB4A-4B213BF4C629}"/>
    <cellStyle name="ColumnMetadataRowNameCol" xfId="2222" xr:uid="{BDC88760-264B-4565-9C30-3A7A1211C960}"/>
    <cellStyle name="ColumnMetadataRowSpacerCol" xfId="2223" xr:uid="{D12D665C-260E-4F0A-AB15-D6B90F809898}"/>
    <cellStyle name="ColumnMetadataRowVarPectCol" xfId="2224" xr:uid="{2F37E026-E820-471B-B489-5AEF041447F9}"/>
    <cellStyle name="ColumnMetadataRowWPRefCol" xfId="2225" xr:uid="{EC9C2493-C70B-44E2-B9B9-93604BCC82C5}"/>
    <cellStyle name="Comma" xfId="1" builtinId="3"/>
    <cellStyle name="Comma [0] 2" xfId="2226" xr:uid="{B9952E33-1DE4-4958-96DF-95D6EF89FD8F}"/>
    <cellStyle name="Comma [0] 2 2" xfId="2227" xr:uid="{4B6F05CA-52DB-41E5-99B9-BC262E1B91BC}"/>
    <cellStyle name="Comma [0] 2 3" xfId="2228" xr:uid="{321643B8-C2C4-4700-9199-C1C671B09FA4}"/>
    <cellStyle name="Comma 10" xfId="2229" xr:uid="{598C4ED9-AE56-4B5F-B67D-952A18B20DE6}"/>
    <cellStyle name="Comma 10 2" xfId="2230" xr:uid="{B0B9DEE1-4DC4-4DD0-8A22-0497FC8A6A0F}"/>
    <cellStyle name="Comma 10 2 2" xfId="2231" xr:uid="{5334AF95-FDED-47B0-A705-665647A110A4}"/>
    <cellStyle name="Comma 10 2 2 2" xfId="2232" xr:uid="{9A20BEB4-CF8F-479D-8099-DB722BA4A5AE}"/>
    <cellStyle name="Comma 10 2 3" xfId="2233" xr:uid="{C8E32C97-F184-49F5-9BD8-F962E64FCCBD}"/>
    <cellStyle name="Comma 10 2 4" xfId="2234" xr:uid="{F56B66DA-0835-43F0-9048-76D650453128}"/>
    <cellStyle name="Comma 10 3" xfId="2235" xr:uid="{306B8952-91A1-4A48-A1F5-AF0FE75D8635}"/>
    <cellStyle name="Comma 10 3 2" xfId="2236" xr:uid="{FDBA79FD-9EE3-4AC4-AA3C-33876989E34A}"/>
    <cellStyle name="Comma 10 3 3" xfId="2237" xr:uid="{F1B00848-B61D-42BD-8413-F3F6AE064529}"/>
    <cellStyle name="Comma 10 4" xfId="2238" xr:uid="{5CE3FC78-B7EF-4E9C-821D-139F7CF5972F}"/>
    <cellStyle name="Comma 10 5" xfId="2239" xr:uid="{DFE31E8E-8E3F-4FBD-B380-E22E1D604E87}"/>
    <cellStyle name="Comma 11" xfId="2240" xr:uid="{B98ECEA0-5D9D-4B01-B3AD-115B1E53469D}"/>
    <cellStyle name="Comma 11 2" xfId="2241" xr:uid="{A7C9523E-987F-4800-9D2B-916EB06F3A3E}"/>
    <cellStyle name="Comma 11 2 2" xfId="2242" xr:uid="{AD9A0F63-792D-4C2D-B27F-5EAAD6CF305C}"/>
    <cellStyle name="Comma 11 3" xfId="2243" xr:uid="{11264315-D4D0-472A-A48E-1923B1DEA914}"/>
    <cellStyle name="Comma 11 4" xfId="2244" xr:uid="{797E493D-4A5C-4C42-A9FF-EE186A212E66}"/>
    <cellStyle name="Comma 11 5" xfId="2245" xr:uid="{0010C914-69A2-4FD4-BAA6-1DA31D4FCED3}"/>
    <cellStyle name="Comma 12" xfId="2246" xr:uid="{4CDA0803-31B8-4212-826F-EE869BDE381F}"/>
    <cellStyle name="Comma 12 2" xfId="2247" xr:uid="{68575F53-AC5D-44F6-9FF8-3903DF17F5DB}"/>
    <cellStyle name="Comma 12 3" xfId="2248" xr:uid="{1F591269-4ADF-45B1-AA88-138CDB3E9ECF}"/>
    <cellStyle name="Comma 12 4" xfId="2249" xr:uid="{63F1B56C-6551-43B1-A7DE-A7F482257A5F}"/>
    <cellStyle name="Comma 13" xfId="2250" xr:uid="{BC316106-5D19-46FE-8992-05BA796AD710}"/>
    <cellStyle name="Comma 13 2" xfId="2251" xr:uid="{062A57B7-D755-422B-92EC-79C12C2623C3}"/>
    <cellStyle name="Comma 13 2 2" xfId="2252" xr:uid="{79A1DC13-A074-4B2D-BFAA-5E0D85BA46AE}"/>
    <cellStyle name="Comma 13 2 3" xfId="2253" xr:uid="{2A9BEB5B-1118-40D5-A1F8-1B560D29AFF6}"/>
    <cellStyle name="Comma 13 3" xfId="2254" xr:uid="{2AE9AF35-6FEB-4BFC-8404-EC7EBCA6AADD}"/>
    <cellStyle name="Comma 13 4" xfId="2255" xr:uid="{B80CBA94-7F8C-4635-B19D-B4E07EA1CE17}"/>
    <cellStyle name="Comma 13 5" xfId="2256" xr:uid="{2B7869D5-E1C3-42C7-A9BB-27E4D5B98264}"/>
    <cellStyle name="Comma 14" xfId="2257" xr:uid="{5C55CC22-8B16-4750-9D02-7FFDD262B054}"/>
    <cellStyle name="Comma 14 2" xfId="2258" xr:uid="{1E93FD12-5547-4FE1-B8B6-BF0A79B8D491}"/>
    <cellStyle name="Comma 14 3" xfId="2259" xr:uid="{A2B03503-629F-40E3-8935-37E09F19A1A1}"/>
    <cellStyle name="Comma 14 4" xfId="2260" xr:uid="{5EEA24BA-5F02-41FA-AA7C-2AD37B5076FF}"/>
    <cellStyle name="Comma 14 5" xfId="2261" xr:uid="{9C9A1A57-CD67-4C0B-B15A-A377D18BE9F5}"/>
    <cellStyle name="Comma 15" xfId="2262" xr:uid="{5FE2908B-C666-4E22-8097-27F94DF758E6}"/>
    <cellStyle name="Comma 15 2" xfId="2263" xr:uid="{457714B9-FC73-49C5-A710-91A209EA791F}"/>
    <cellStyle name="Comma 15 3" xfId="2264" xr:uid="{ADC005C9-D7DD-4BCD-A6E8-DFF5D9A7A9CF}"/>
    <cellStyle name="Comma 15 4" xfId="2265" xr:uid="{866B7DC4-9B9A-41C7-A9DA-566D6F9151A6}"/>
    <cellStyle name="Comma 15 5" xfId="2266" xr:uid="{79573726-3BF9-4170-8CFE-02D090E75A0F}"/>
    <cellStyle name="Comma 16" xfId="2267" xr:uid="{60260BFC-42A1-4CC7-9FF7-BCC0E2C998AC}"/>
    <cellStyle name="Comma 16 2" xfId="2268" xr:uid="{68AB9A90-99A5-4833-BFC2-CE0C143297B4}"/>
    <cellStyle name="Comma 16 3" xfId="2269" xr:uid="{024AAB5F-50E6-4778-B6E7-0B66C9E83C99}"/>
    <cellStyle name="Comma 17" xfId="2270" xr:uid="{657AF4F6-51F0-44B0-8B04-FF89AC6C4C21}"/>
    <cellStyle name="Comma 18" xfId="2271" xr:uid="{456BB8D8-8731-44CA-BEB9-2BE53217F15E}"/>
    <cellStyle name="Comma 19" xfId="2272" xr:uid="{7CC707DF-BA55-4796-920D-F3A764C87840}"/>
    <cellStyle name="Comma 2" xfId="2273" xr:uid="{B0797B1B-8FFC-4FF7-96DD-8FD5AE83E8D1}"/>
    <cellStyle name="Comma 2 10" xfId="2274" xr:uid="{1B4CF5A9-E930-4D5F-8BEA-59A26536159B}"/>
    <cellStyle name="Comma 2 10 2" xfId="2275" xr:uid="{DADA892A-CB4E-4263-B181-67612F4743A2}"/>
    <cellStyle name="Comma 2 10 2 2" xfId="2276" xr:uid="{D8B8A5FB-64A9-4D72-8E53-CC8C9A85519E}"/>
    <cellStyle name="Comma 2 10 2 2 2" xfId="2277" xr:uid="{958D713B-6A40-4EB0-ACBE-35F05173F3D9}"/>
    <cellStyle name="Comma 2 10 2 3" xfId="2278" xr:uid="{17796908-66EE-4397-AB4D-7A12DD00EABD}"/>
    <cellStyle name="Comma 2 10 3" xfId="2279" xr:uid="{714D30D6-7AEB-4696-80DC-7FA4C9A01DED}"/>
    <cellStyle name="Comma 2 10 3 2" xfId="2280" xr:uid="{1FCEE04B-CEC6-4A8B-874C-9BB468E3BEC7}"/>
    <cellStyle name="Comma 2 10 4" xfId="2281" xr:uid="{B15C3197-5EB2-4111-8C73-0F63A300DAA4}"/>
    <cellStyle name="Comma 2 11" xfId="2282" xr:uid="{1CDA23F4-58A6-471D-AF1F-56B228584189}"/>
    <cellStyle name="Comma 2 11 2" xfId="2283" xr:uid="{29C1C913-4A1A-497D-980C-5D1AB9BF1AAF}"/>
    <cellStyle name="Comma 2 11 2 2" xfId="2284" xr:uid="{2BD37EF5-1D4A-46A0-9B4D-49E331A01843}"/>
    <cellStyle name="Comma 2 11 2 2 2" xfId="2285" xr:uid="{072FBFF4-6AC4-4C5B-B016-4DA809D7FB23}"/>
    <cellStyle name="Comma 2 11 2 3" xfId="2286" xr:uid="{4D3B6254-6D82-46B9-AB1B-418B5B9C593B}"/>
    <cellStyle name="Comma 2 12" xfId="2287" xr:uid="{379E6656-DC73-455F-92C6-A7238EFC7079}"/>
    <cellStyle name="Comma 2 12 2" xfId="2288" xr:uid="{233311C0-BA93-47F8-BFF8-23178AEBD146}"/>
    <cellStyle name="Comma 2 12 2 2" xfId="2289" xr:uid="{8BAFFBAA-BE65-4A5F-8359-96C5537CCC8D}"/>
    <cellStyle name="Comma 2 12 3" xfId="2290" xr:uid="{B22A067C-78B8-4462-AF43-E798D1CE899D}"/>
    <cellStyle name="Comma 2 13" xfId="2291" xr:uid="{113EE717-C986-4904-8769-AC6BF9D94E2E}"/>
    <cellStyle name="Comma 2 14" xfId="2292" xr:uid="{8E3DCFF7-E50A-4BED-AE66-51949CDF1883}"/>
    <cellStyle name="Comma 2 15" xfId="2293" xr:uid="{9755E27B-EC53-48F3-A78B-4E9FFE0E794C}"/>
    <cellStyle name="Comma 2 16" xfId="2294" xr:uid="{F435AA94-39FC-43DB-8D8D-04755A261AF0}"/>
    <cellStyle name="Comma 2 16 2" xfId="2295" xr:uid="{BEDF3961-A207-4707-8A9D-588A2CC1A8C0}"/>
    <cellStyle name="Comma 2 17" xfId="2296" xr:uid="{345EF1EC-21CB-45A8-818F-D5135E3329CE}"/>
    <cellStyle name="Comma 2 18" xfId="8239" xr:uid="{8A0753A6-0F87-4E75-86E9-1E7F145F3F7F}"/>
    <cellStyle name="Comma 2 2" xfId="2297" xr:uid="{85D20383-1A97-4B25-99A2-D1E5D97B7AF0}"/>
    <cellStyle name="Comma 2 2 2" xfId="2298" xr:uid="{DB8A126F-4997-41B6-9ED5-DF4CBA96D033}"/>
    <cellStyle name="Comma 2 2 2 2" xfId="2299" xr:uid="{EFA0BC68-4799-414B-B940-C219EB643040}"/>
    <cellStyle name="Comma 2 2 2 3" xfId="2300" xr:uid="{97E1D01B-869C-4A07-9A77-68063B8A1326}"/>
    <cellStyle name="Comma 2 2 2 4" xfId="2301" xr:uid="{5E88E3A7-8EC3-4A01-88FD-BDBEB6EF48DF}"/>
    <cellStyle name="Comma 2 2 3" xfId="2302" xr:uid="{F9CBA461-5932-49C2-A1A0-802426FB8D77}"/>
    <cellStyle name="Comma 2 2 3 2" xfId="2303" xr:uid="{9BE871D4-88D0-4A49-87D5-8C6C587B77C6}"/>
    <cellStyle name="Comma 2 2 3 3" xfId="2304" xr:uid="{825F366D-D1CB-472D-999E-623DA54908FA}"/>
    <cellStyle name="Comma 2 2 3 4" xfId="2305" xr:uid="{43D32793-AAD2-42D8-B709-468F6866ED50}"/>
    <cellStyle name="Comma 2 2 3 5" xfId="2306" xr:uid="{FB2A6620-8249-4D00-BC67-3D8CEDB5D810}"/>
    <cellStyle name="Comma 2 2 3 6" xfId="2307" xr:uid="{73F9C5F8-5E12-4EC2-AB5A-B020CA804117}"/>
    <cellStyle name="Comma 2 2 4" xfId="2308" xr:uid="{42425CDB-ECC8-4D6B-AD5F-E22FD112F105}"/>
    <cellStyle name="Comma 2 2 4 2" xfId="2309" xr:uid="{1D5E8821-339C-4AB1-88F5-3893F4D3C3C2}"/>
    <cellStyle name="Comma 2 2 4 2 2" xfId="2310" xr:uid="{D1FB2BC7-A77F-4DCC-9DCF-216C619EEAF4}"/>
    <cellStyle name="Comma 2 2 4 2 2 2" xfId="2311" xr:uid="{219BA443-FBEF-4DF9-9C98-1AFE18F9BEDC}"/>
    <cellStyle name="Comma 2 2 4 2 3" xfId="2312" xr:uid="{59549948-71BC-49A8-85BF-3DC08E5A1BD7}"/>
    <cellStyle name="Comma 2 2 4 3" xfId="2313" xr:uid="{41EADDB5-1588-4AC1-94F6-ED07D39DC30C}"/>
    <cellStyle name="Comma 2 2 4 3 2" xfId="2314" xr:uid="{941EAB9A-9FE0-4A75-B8C8-060444EEFB78}"/>
    <cellStyle name="Comma 2 2 4 4" xfId="2315" xr:uid="{9371157A-CCC4-4D5C-9AC9-B32180501215}"/>
    <cellStyle name="Comma 2 2 4 5" xfId="2316" xr:uid="{3A7F68EC-3D88-44AF-BEF5-A7865D0FA858}"/>
    <cellStyle name="Comma 2 2 4 6" xfId="2317" xr:uid="{701A17C4-0E37-43EF-B7BD-38734A9FB1EC}"/>
    <cellStyle name="Comma 2 2 5" xfId="2318" xr:uid="{382B8E6C-C0ED-4ADF-848C-B504026FC81A}"/>
    <cellStyle name="Comma 2 2 5 2" xfId="2319" xr:uid="{B393A8C8-4C89-43CF-8A19-9E7C82E33127}"/>
    <cellStyle name="Comma 2 2 5 2 2" xfId="2320" xr:uid="{AD964128-438E-4841-9B83-1F3D03236D4B}"/>
    <cellStyle name="Comma 2 2 5 2 2 2" xfId="2321" xr:uid="{14858883-765C-44D5-B0C4-947C913C7AF3}"/>
    <cellStyle name="Comma 2 2 5 2 3" xfId="2322" xr:uid="{FC9CF4CE-8F36-4AB9-BF87-7045A0546CD4}"/>
    <cellStyle name="Comma 2 2 5 3" xfId="2323" xr:uid="{7313ADA8-DF41-4E60-8D2B-1523DC039AB4}"/>
    <cellStyle name="Comma 2 2 5 3 2" xfId="2324" xr:uid="{6E778899-953A-42D5-A15A-1B3EF61A7B23}"/>
    <cellStyle name="Comma 2 2 5 4" xfId="2325" xr:uid="{04B63C44-129D-4B26-A89C-302826E10729}"/>
    <cellStyle name="Comma 2 2 6" xfId="2326" xr:uid="{C4F5D880-E68A-4052-8BB7-BCD6AF25D383}"/>
    <cellStyle name="Comma 2 2 7" xfId="2327" xr:uid="{44F2C266-1113-406E-A20A-1C73821EDF54}"/>
    <cellStyle name="Comma 2 2 8" xfId="2328" xr:uid="{7F1E8411-B720-4CB3-BA16-AD507FA25114}"/>
    <cellStyle name="Comma 2 2 8 2" xfId="2329" xr:uid="{17239E96-EEE5-43DD-B707-C8EBEACF49A6}"/>
    <cellStyle name="Comma 2 2 8 3" xfId="2330" xr:uid="{578C124D-D4D5-4F69-ADD1-09D4B1D43F47}"/>
    <cellStyle name="Comma 2 2 9" xfId="2331" xr:uid="{6470E3F4-DE49-4F21-898B-A54BD724AB05}"/>
    <cellStyle name="Comma 2 3" xfId="2332" xr:uid="{A78B8AAC-3D1D-4427-8A38-DE2BB8395488}"/>
    <cellStyle name="Comma 2 3 10" xfId="2333" xr:uid="{4961A561-EBD8-4DE0-B190-DAA88F3E9B1D}"/>
    <cellStyle name="Comma 2 3 11" xfId="2334" xr:uid="{9B2985BD-EF13-4A8F-B824-33022F020AF7}"/>
    <cellStyle name="Comma 2 3 11 2" xfId="2335" xr:uid="{EE2017C2-BFD2-48EF-B9DE-68ED0BA35CB6}"/>
    <cellStyle name="Comma 2 3 2" xfId="2336" xr:uid="{2D26A391-6845-4311-A49E-37753E2D2210}"/>
    <cellStyle name="Comma 2 3 2 2" xfId="2337" xr:uid="{4B0E3B89-0C02-4A77-ABB6-7022EA2FC319}"/>
    <cellStyle name="Comma 2 3 3" xfId="2338" xr:uid="{C92CCC81-BA08-48FC-8FE2-4888CA5E5CCE}"/>
    <cellStyle name="Comma 2 3 3 2" xfId="2339" xr:uid="{7F37CCA6-5C62-4C7D-B97F-2CC09F0636B8}"/>
    <cellStyle name="Comma 2 3 4" xfId="2340" xr:uid="{EF2B9399-B90C-4859-A73C-00587E9088FC}"/>
    <cellStyle name="Comma 2 3 4 2" xfId="2341" xr:uid="{60DC2DB8-C06E-4AEC-ACBA-BE2E4E717E9B}"/>
    <cellStyle name="Comma 2 3 4 2 2" xfId="2342" xr:uid="{9B5EAFAC-BE58-4B41-9746-B621901258BA}"/>
    <cellStyle name="Comma 2 3 4 2 2 2" xfId="2343" xr:uid="{AE03E924-8806-49EA-A414-F51D89F629C2}"/>
    <cellStyle name="Comma 2 3 4 2 3" xfId="2344" xr:uid="{53CA51E1-960A-4A4D-95CF-FB58D1C508B4}"/>
    <cellStyle name="Comma 2 3 4 3" xfId="2345" xr:uid="{27E2E18D-B76A-4F80-A667-A02962D93444}"/>
    <cellStyle name="Comma 2 3 4 3 2" xfId="2346" xr:uid="{18F74A1F-C1CC-4F55-A82B-1BA1AC9908DD}"/>
    <cellStyle name="Comma 2 3 4 4" xfId="2347" xr:uid="{0CB322D5-C617-48BC-BEB5-7F456DACF580}"/>
    <cellStyle name="Comma 2 3 5" xfId="2348" xr:uid="{601C7976-9FE7-420C-B303-C10D9BD04C3E}"/>
    <cellStyle name="Comma 2 3 5 2" xfId="2349" xr:uid="{6906A761-6327-4028-9395-360F32D3C10C}"/>
    <cellStyle name="Comma 2 3 5 2 2" xfId="2350" xr:uid="{61230C43-7038-4BD0-996F-C72CCBB9FB5A}"/>
    <cellStyle name="Comma 2 3 5 2 2 2" xfId="2351" xr:uid="{4926230A-E3C0-4239-93C7-E26EACA8911A}"/>
    <cellStyle name="Comma 2 3 5 2 3" xfId="2352" xr:uid="{D47DAA57-0E80-45F1-BFAC-9666045A5F12}"/>
    <cellStyle name="Comma 2 3 5 3" xfId="2353" xr:uid="{5FD2F4D5-93ED-4048-93BF-F17B1B066EA3}"/>
    <cellStyle name="Comma 2 3 5 3 2" xfId="2354" xr:uid="{E7F7D97A-F04C-40F3-927E-04DEAF37C5F5}"/>
    <cellStyle name="Comma 2 3 5 4" xfId="2355" xr:uid="{8A4B7C86-AC90-431C-B39E-FA31B6123323}"/>
    <cellStyle name="Comma 2 3 6" xfId="2356" xr:uid="{EFFABF6E-2FEF-4DBD-AC65-8925DA582060}"/>
    <cellStyle name="Comma 2 3 7" xfId="2357" xr:uid="{BAE24611-25D2-4452-8BDC-83EB1FAADD0F}"/>
    <cellStyle name="Comma 2 3 7 2" xfId="2358" xr:uid="{7E17C642-DEFB-4210-8DFE-9D5709890892}"/>
    <cellStyle name="Comma 2 3 7 2 2" xfId="2359" xr:uid="{2E96C371-D902-4D0D-875D-C33691858AF4}"/>
    <cellStyle name="Comma 2 3 7 3" xfId="2360" xr:uid="{F261D96A-7E66-474B-8511-4635FA7F3CC6}"/>
    <cellStyle name="Comma 2 3 8" xfId="2361" xr:uid="{7AE7B5DC-0E6F-4C48-B114-F3DB91D170A3}"/>
    <cellStyle name="Comma 2 3 8 2" xfId="2362" xr:uid="{D4C1B375-B019-4E9A-9700-0BD68FF4E244}"/>
    <cellStyle name="Comma 2 3 9" xfId="2363" xr:uid="{D98A8B11-3A31-4CF6-B316-3F447AD92CAC}"/>
    <cellStyle name="Comma 2 4" xfId="2364" xr:uid="{AEC957BC-E50A-4FB4-9BD0-A14621B7B2E5}"/>
    <cellStyle name="Comma 2 4 2" xfId="2365" xr:uid="{F1DAFD6A-B529-4A41-B896-070248A7E07C}"/>
    <cellStyle name="Comma 2 4 2 2" xfId="2366" xr:uid="{F0C3AFB2-CC38-4DA2-85CB-4F6A33E7C48B}"/>
    <cellStyle name="Comma 2 4 2 3" xfId="2367" xr:uid="{C65DE9C4-6EB7-43AF-8FD4-57FFB66D5BFA}"/>
    <cellStyle name="Comma 2 4 2 4" xfId="2368" xr:uid="{F4307D87-1060-44B8-8F65-CDAF063B45A9}"/>
    <cellStyle name="Comma 2 4 3" xfId="2369" xr:uid="{50488795-1386-4DBE-B672-C79C2EE3BCE1}"/>
    <cellStyle name="Comma 2 4 4" xfId="2370" xr:uid="{6A508678-FF97-446E-9A35-9B38F688648B}"/>
    <cellStyle name="Comma 2 4 5" xfId="2371" xr:uid="{17478929-FD32-45E1-91AD-0E09BF8B6D64}"/>
    <cellStyle name="Comma 2 5" xfId="2372" xr:uid="{CF7F0DF4-7338-4176-AC16-CE4120EB9A7B}"/>
    <cellStyle name="Comma 2 5 10" xfId="2373" xr:uid="{E529FEEF-BE04-4E7A-B108-661A28DA2D90}"/>
    <cellStyle name="Comma 2 5 2" xfId="2374" xr:uid="{755D6AFC-8C56-4D90-A9B7-8C449A753FD2}"/>
    <cellStyle name="Comma 2 5 2 2" xfId="2375" xr:uid="{DAEAD709-1414-4CD7-B0AC-8F247F0F4730}"/>
    <cellStyle name="Comma 2 5 2 2 2" xfId="2376" xr:uid="{B792AD0B-FA41-4EE5-A6CC-73C1834ABD80}"/>
    <cellStyle name="Comma 2 5 2 2 2 2" xfId="2377" xr:uid="{3F37296D-6FE7-45E4-9FB3-979310C0A56E}"/>
    <cellStyle name="Comma 2 5 2 2 2 2 2" xfId="2378" xr:uid="{44F0C0D1-7493-443D-BBC4-0E9DB6592EE7}"/>
    <cellStyle name="Comma 2 5 2 2 2 3" xfId="2379" xr:uid="{0A6BED90-C83B-474F-A639-9004249D7807}"/>
    <cellStyle name="Comma 2 5 2 2 3" xfId="2380" xr:uid="{4D25F306-2A0E-4213-9FD3-60F32F1966D8}"/>
    <cellStyle name="Comma 2 5 2 2 3 2" xfId="2381" xr:uid="{23CA2CB1-DC3E-4EA9-BC02-29F7BA22D3DA}"/>
    <cellStyle name="Comma 2 5 2 2 4" xfId="2382" xr:uid="{BBEFC954-76D9-472A-9E5E-71A29D9B6DB0}"/>
    <cellStyle name="Comma 2 5 2 3" xfId="2383" xr:uid="{1DBA2772-3413-4BBF-BE65-2644849CE244}"/>
    <cellStyle name="Comma 2 5 2 3 2" xfId="2384" xr:uid="{614D85E7-2EB8-4BC2-B257-794865A10590}"/>
    <cellStyle name="Comma 2 5 2 3 2 2" xfId="2385" xr:uid="{0E6A96B5-DB87-4377-B92B-FF24AA4146AC}"/>
    <cellStyle name="Comma 2 5 2 3 2 2 2" xfId="2386" xr:uid="{909C08BB-FE08-4133-86F4-5E38CB935FA2}"/>
    <cellStyle name="Comma 2 5 2 3 2 3" xfId="2387" xr:uid="{10052646-961C-4B8A-94F8-39E249A199F4}"/>
    <cellStyle name="Comma 2 5 2 3 3" xfId="2388" xr:uid="{06ECB343-A27F-4A23-BA12-078B37912550}"/>
    <cellStyle name="Comma 2 5 2 3 3 2" xfId="2389" xr:uid="{D25A2B2B-7D9E-42AF-93C3-49DD10BB4118}"/>
    <cellStyle name="Comma 2 5 2 3 4" xfId="2390" xr:uid="{ABEEDDF6-AFF2-49E3-BBC8-D1E08CFB9B44}"/>
    <cellStyle name="Comma 2 5 2 4" xfId="2391" xr:uid="{107F7DEC-F927-41DC-9FB4-351A963EC839}"/>
    <cellStyle name="Comma 2 5 2 4 2" xfId="2392" xr:uid="{02350717-5295-4B29-AEBB-E98E86277F70}"/>
    <cellStyle name="Comma 2 5 2 4 2 2" xfId="2393" xr:uid="{29131E97-A64E-424E-8051-C10176F9C66E}"/>
    <cellStyle name="Comma 2 5 2 4 3" xfId="2394" xr:uid="{1072612A-2C15-4AFD-8D4F-7AFD53A0B23E}"/>
    <cellStyle name="Comma 2 5 2 5" xfId="2395" xr:uid="{901F1FA4-7C69-4DE4-9F09-43DE08785601}"/>
    <cellStyle name="Comma 2 5 2 5 2" xfId="2396" xr:uid="{4A3F3C90-EF4B-4452-8FA7-97114148F3B8}"/>
    <cellStyle name="Comma 2 5 2 6" xfId="2397" xr:uid="{E8C2C122-1F5D-4D4B-9C85-EF85757E9D59}"/>
    <cellStyle name="Comma 2 5 3" xfId="2398" xr:uid="{9EB4D500-8F64-4680-BE31-94EF32784EBA}"/>
    <cellStyle name="Comma 2 5 3 2" xfId="2399" xr:uid="{98576BAE-2E41-4F03-9E68-774826468AB5}"/>
    <cellStyle name="Comma 2 5 3 2 2" xfId="2400" xr:uid="{042ECE7C-F77A-4C7C-A0A8-716B03F9285C}"/>
    <cellStyle name="Comma 2 5 3 2 2 2" xfId="2401" xr:uid="{50D80072-B282-4FD3-88ED-BCBE530EEFC1}"/>
    <cellStyle name="Comma 2 5 3 2 3" xfId="2402" xr:uid="{EFB6010A-A4EB-4E07-93F6-4FD453AF68EE}"/>
    <cellStyle name="Comma 2 5 3 3" xfId="2403" xr:uid="{24C73C74-BFAE-4694-A505-EC54614FD092}"/>
    <cellStyle name="Comma 2 5 3 3 2" xfId="2404" xr:uid="{FAA2AA82-4677-4396-B96F-31D8FFBF4A5E}"/>
    <cellStyle name="Comma 2 5 3 4" xfId="2405" xr:uid="{DE58A9D6-EF95-4555-8B5E-CE943B3D4E8F}"/>
    <cellStyle name="Comma 2 5 4" xfId="2406" xr:uid="{9C021223-6C25-460F-A7CF-590B75F810B1}"/>
    <cellStyle name="Comma 2 5 4 2" xfId="2407" xr:uid="{A43A4EED-444D-4D4E-8EFF-ED56E6183FF1}"/>
    <cellStyle name="Comma 2 5 4 2 2" xfId="2408" xr:uid="{4FC819A8-A914-402D-8A53-0F1B15EC8A40}"/>
    <cellStyle name="Comma 2 5 4 2 2 2" xfId="2409" xr:uid="{A9D93C79-1328-4DAF-9623-7B7B0DABB7B7}"/>
    <cellStyle name="Comma 2 5 4 2 3" xfId="2410" xr:uid="{EF07D403-2DC8-4CB4-86DD-A1EEE204D554}"/>
    <cellStyle name="Comma 2 5 4 3" xfId="2411" xr:uid="{16E5EFEC-A9DC-4C36-810B-599356C2E52D}"/>
    <cellStyle name="Comma 2 5 4 3 2" xfId="2412" xr:uid="{443598C1-DF89-4A4E-A7D7-05DA3FD0E164}"/>
    <cellStyle name="Comma 2 5 4 4" xfId="2413" xr:uid="{A8F6616B-EBD4-48E3-B56F-5CBCDE7A6F9E}"/>
    <cellStyle name="Comma 2 5 5" xfId="2414" xr:uid="{CC56C915-2D49-4A18-A2A2-A609DED75B8C}"/>
    <cellStyle name="Comma 2 5 5 2" xfId="2415" xr:uid="{5EBFB95D-3AAE-4698-A7B3-444D5D52EAA9}"/>
    <cellStyle name="Comma 2 5 5 2 2" xfId="2416" xr:uid="{CFA6CED4-A3B1-4ABF-8CEE-ABDEA63B5B79}"/>
    <cellStyle name="Comma 2 5 5 3" xfId="2417" xr:uid="{851A4D7E-5DE7-4FB0-AFB3-0B18D7CB90AB}"/>
    <cellStyle name="Comma 2 5 6" xfId="2418" xr:uid="{BFE9989A-C23A-44EF-A7CF-50437C99B00F}"/>
    <cellStyle name="Comma 2 5 6 2" xfId="2419" xr:uid="{D3AB1353-84B7-47E8-85DF-CA83801DDDF6}"/>
    <cellStyle name="Comma 2 5 7" xfId="2420" xr:uid="{2E836871-E038-4BA5-B914-334F77BCBC48}"/>
    <cellStyle name="Comma 2 5 7 2" xfId="2421" xr:uid="{2E614DE1-CE4F-4A87-97FF-007C0819615F}"/>
    <cellStyle name="Comma 2 5 8" xfId="2422" xr:uid="{994A9B0E-D7F0-463F-A83C-4711B755A5C9}"/>
    <cellStyle name="Comma 2 5 9" xfId="2423" xr:uid="{0A9B09D4-6BF1-4539-972C-A3CA91ECFCC9}"/>
    <cellStyle name="Comma 2 6" xfId="2424" xr:uid="{16E4905B-FEF2-4EFA-89C2-396A39A2EEA9}"/>
    <cellStyle name="Comma 2 6 10" xfId="2425" xr:uid="{1D7B25AD-0AF8-4E5A-8070-ED51E095B7C7}"/>
    <cellStyle name="Comma 2 6 2" xfId="2426" xr:uid="{48001B91-EBA2-4269-BD72-7B013565CA27}"/>
    <cellStyle name="Comma 2 6 2 2" xfId="2427" xr:uid="{1AD6BA4B-218E-4701-B351-6C7B6715511E}"/>
    <cellStyle name="Comma 2 6 2 2 2" xfId="2428" xr:uid="{9D927F37-7BF1-415D-9D07-CC1024AAC540}"/>
    <cellStyle name="Comma 2 6 2 2 2 2" xfId="2429" xr:uid="{E9E117D7-AFFB-49A6-A1A7-70D078608443}"/>
    <cellStyle name="Comma 2 6 2 2 2 2 2" xfId="2430" xr:uid="{C31B6068-D274-47B7-B7EE-8B106FC593E8}"/>
    <cellStyle name="Comma 2 6 2 2 2 3" xfId="2431" xr:uid="{F1002035-2693-4AFA-83DE-E4709A2981A4}"/>
    <cellStyle name="Comma 2 6 2 2 3" xfId="2432" xr:uid="{D9013367-D04F-452E-88C5-C6CB9F8A6340}"/>
    <cellStyle name="Comma 2 6 2 2 3 2" xfId="2433" xr:uid="{BFD0F5AD-E30C-4472-9E10-E2D43C11AAD5}"/>
    <cellStyle name="Comma 2 6 2 2 4" xfId="2434" xr:uid="{B4BECA04-BEE3-412B-8107-8AA3F3D667FD}"/>
    <cellStyle name="Comma 2 6 2 3" xfId="2435" xr:uid="{8111578D-0496-469F-AE24-020320AA77EC}"/>
    <cellStyle name="Comma 2 6 2 3 2" xfId="2436" xr:uid="{BADB2AAD-A139-4439-8716-96B9CC501DB6}"/>
    <cellStyle name="Comma 2 6 2 3 2 2" xfId="2437" xr:uid="{4E8374AF-9A3C-41D9-AF7A-3AFD2FB8F0CD}"/>
    <cellStyle name="Comma 2 6 2 3 2 2 2" xfId="2438" xr:uid="{BC1CF757-9FC2-4BA1-8FBC-72BDB64C8089}"/>
    <cellStyle name="Comma 2 6 2 3 2 3" xfId="2439" xr:uid="{F014ADD7-A8F6-4D2F-AAD2-6536BC1288EB}"/>
    <cellStyle name="Comma 2 6 2 3 3" xfId="2440" xr:uid="{EA9F0415-F926-41BE-A4C4-1C227259FC5D}"/>
    <cellStyle name="Comma 2 6 2 3 3 2" xfId="2441" xr:uid="{2E34A21D-7A17-4052-8ED7-B28D27035836}"/>
    <cellStyle name="Comma 2 6 2 3 4" xfId="2442" xr:uid="{B732797C-20C0-413B-94C7-0D93CBDDB5EF}"/>
    <cellStyle name="Comma 2 6 2 4" xfId="2443" xr:uid="{DA515325-33DF-4BF3-A651-41FAD410541A}"/>
    <cellStyle name="Comma 2 6 2 4 2" xfId="2444" xr:uid="{84AA4A35-4BA5-446C-BE88-5413BFE90BA1}"/>
    <cellStyle name="Comma 2 6 2 4 2 2" xfId="2445" xr:uid="{27BA2503-FAD3-41FB-9E90-831D769663D3}"/>
    <cellStyle name="Comma 2 6 2 4 3" xfId="2446" xr:uid="{B5BFAE00-1F9D-4662-93B0-92847D041927}"/>
    <cellStyle name="Comma 2 6 2 5" xfId="2447" xr:uid="{B18AD830-557A-4AD4-8EB2-7523A913E813}"/>
    <cellStyle name="Comma 2 6 2 5 2" xfId="2448" xr:uid="{790B9AD6-5615-4646-9DC2-249BD228225F}"/>
    <cellStyle name="Comma 2 6 2 6" xfId="2449" xr:uid="{0A31B1C0-0204-4394-949D-532094EDBAEB}"/>
    <cellStyle name="Comma 2 6 3" xfId="2450" xr:uid="{AC1A3403-1FFB-48EB-9047-26CBD4691509}"/>
    <cellStyle name="Comma 2 6 3 2" xfId="2451" xr:uid="{D21B3071-939F-411E-8F44-52617D0F6851}"/>
    <cellStyle name="Comma 2 6 3 2 2" xfId="2452" xr:uid="{FCCC015D-ED43-412F-AAF1-3C4D053D5496}"/>
    <cellStyle name="Comma 2 6 3 2 2 2" xfId="2453" xr:uid="{DDE9E1DC-013B-4AFC-A1CA-D791E636506E}"/>
    <cellStyle name="Comma 2 6 3 2 3" xfId="2454" xr:uid="{1DD1020D-2258-469E-B5FB-E03804FDECF2}"/>
    <cellStyle name="Comma 2 6 3 3" xfId="2455" xr:uid="{FC6C9584-0613-4125-A2AD-51FC0603E08E}"/>
    <cellStyle name="Comma 2 6 3 3 2" xfId="2456" xr:uid="{9F56D7E2-A833-4616-9F7A-AA63BF0C24E9}"/>
    <cellStyle name="Comma 2 6 3 4" xfId="2457" xr:uid="{B392E309-F279-47FA-A108-53FB94A2C8B5}"/>
    <cellStyle name="Comma 2 6 4" xfId="2458" xr:uid="{C848D19E-2C62-4A29-A817-BB7BD03D00B3}"/>
    <cellStyle name="Comma 2 6 4 2" xfId="2459" xr:uid="{9D8C8F78-C199-4ECC-9760-6910029B5B22}"/>
    <cellStyle name="Comma 2 6 4 2 2" xfId="2460" xr:uid="{48D237D2-5B38-4B22-A0F9-314F7C1A610E}"/>
    <cellStyle name="Comma 2 6 4 2 2 2" xfId="2461" xr:uid="{09891972-60D2-4B80-91ED-3183BA29FCD0}"/>
    <cellStyle name="Comma 2 6 4 2 3" xfId="2462" xr:uid="{7CDD3BA5-9451-419C-B208-978251F7F334}"/>
    <cellStyle name="Comma 2 6 4 3" xfId="2463" xr:uid="{DC7C3A2B-C21F-47DF-8AFA-F95F6EE0526C}"/>
    <cellStyle name="Comma 2 6 4 3 2" xfId="2464" xr:uid="{8DC40118-DFE8-4D32-A1E4-1D13ACB3A20A}"/>
    <cellStyle name="Comma 2 6 4 4" xfId="2465" xr:uid="{6E156D73-90A8-4547-8181-CD0DFA760E52}"/>
    <cellStyle name="Comma 2 6 5" xfId="2466" xr:uid="{2AEAF605-C59D-4256-AD03-BB288E7C449A}"/>
    <cellStyle name="Comma 2 6 5 2" xfId="2467" xr:uid="{4C79E809-05DA-40DC-9943-5DCE0E8B6831}"/>
    <cellStyle name="Comma 2 6 5 2 2" xfId="2468" xr:uid="{396D7B1C-10AA-42DE-922D-E2FEFB2693D4}"/>
    <cellStyle name="Comma 2 6 5 3" xfId="2469" xr:uid="{27DE1397-6ED5-4DDD-A83F-5E2CED73163F}"/>
    <cellStyle name="Comma 2 6 6" xfId="2470" xr:uid="{8416CB07-1FEA-4268-8363-C9DF5C2A18FA}"/>
    <cellStyle name="Comma 2 6 6 2" xfId="2471" xr:uid="{27E78C07-DA2B-4FE7-BC48-763598DD08CE}"/>
    <cellStyle name="Comma 2 6 7" xfId="2472" xr:uid="{65F40067-517C-4D79-B2C1-8BF323ED5697}"/>
    <cellStyle name="Comma 2 6 8" xfId="2473" xr:uid="{B0CC6B82-710D-47B1-9B6B-A282BDDAA948}"/>
    <cellStyle name="Comma 2 6 9" xfId="2474" xr:uid="{6C8C6588-4795-458E-A856-307A315F6FE9}"/>
    <cellStyle name="Comma 2 7" xfId="2475" xr:uid="{0BE8A99F-8D80-499E-806E-3000805CB38A}"/>
    <cellStyle name="Comma 2 7 2" xfId="2476" xr:uid="{61A6DD22-1046-44C3-8524-7977E7423376}"/>
    <cellStyle name="Comma 2 7 2 2" xfId="2477" xr:uid="{9963C974-2FB6-4E65-A782-007D96B723A4}"/>
    <cellStyle name="Comma 2 7 2 2 2" xfId="2478" xr:uid="{1004693A-9D9B-45B6-A30A-E88EF41041C5}"/>
    <cellStyle name="Comma 2 7 2 2 2 2" xfId="2479" xr:uid="{ED62A090-3C4F-4772-BCF8-975CFF64ACD5}"/>
    <cellStyle name="Comma 2 7 2 2 3" xfId="2480" xr:uid="{BE85E90A-EC76-4796-8EE1-8C6C7A04E1F1}"/>
    <cellStyle name="Comma 2 7 2 3" xfId="2481" xr:uid="{542F98F3-B513-4E08-BC3C-F5483E5C22BE}"/>
    <cellStyle name="Comma 2 7 2 3 2" xfId="2482" xr:uid="{E884B02B-4CB2-422A-B20A-5EC7157E92F5}"/>
    <cellStyle name="Comma 2 7 2 4" xfId="2483" xr:uid="{CD045688-2F59-4065-80A3-7324F31AE4C0}"/>
    <cellStyle name="Comma 2 7 3" xfId="2484" xr:uid="{AC308EB9-EA60-4D02-AA14-A841B6A49A7C}"/>
    <cellStyle name="Comma 2 7 3 2" xfId="2485" xr:uid="{3B7AA3BA-AA5E-4ED0-BA66-2F3800288788}"/>
    <cellStyle name="Comma 2 7 3 2 2" xfId="2486" xr:uid="{1BE7888C-7A8E-403B-8341-01CF82361534}"/>
    <cellStyle name="Comma 2 7 3 2 2 2" xfId="2487" xr:uid="{9D0E7924-D078-4751-B2E0-3C9B831A6176}"/>
    <cellStyle name="Comma 2 7 3 2 3" xfId="2488" xr:uid="{0BBB379B-8F48-4644-80C4-63B4C45B1532}"/>
    <cellStyle name="Comma 2 7 3 3" xfId="2489" xr:uid="{2A70DDBC-7EFE-4F49-ACE2-D8A329505752}"/>
    <cellStyle name="Comma 2 7 3 3 2" xfId="2490" xr:uid="{A5306DF2-AFB2-4628-8ACA-838DA5F5E874}"/>
    <cellStyle name="Comma 2 7 3 4" xfId="2491" xr:uid="{65BA6211-0440-43D4-95FC-6843B6A4952A}"/>
    <cellStyle name="Comma 2 7 4" xfId="2492" xr:uid="{F6F8D2E9-0130-4D42-9F05-8092D591FA9F}"/>
    <cellStyle name="Comma 2 7 4 2" xfId="2493" xr:uid="{3B56268D-6969-4891-A046-03E5B45CC85A}"/>
    <cellStyle name="Comma 2 7 4 2 2" xfId="2494" xr:uid="{24DCDE69-95CA-4715-8046-9971C401F249}"/>
    <cellStyle name="Comma 2 7 4 3" xfId="2495" xr:uid="{68226A17-E227-43F4-BCC1-73FF671D7BFD}"/>
    <cellStyle name="Comma 2 7 5" xfId="2496" xr:uid="{AC2F617D-91C4-46D6-9C49-046B81166C1F}"/>
    <cellStyle name="Comma 2 7 5 2" xfId="2497" xr:uid="{6FCD35D3-8DBC-442C-A10C-827702DE578C}"/>
    <cellStyle name="Comma 2 7 6" xfId="2498" xr:uid="{E92D1983-DF41-4523-90A0-0191ACBB7310}"/>
    <cellStyle name="Comma 2 7 7" xfId="2499" xr:uid="{AD07795B-310A-4CFB-A3A6-06E10A732980}"/>
    <cellStyle name="Comma 2 8" xfId="2500" xr:uid="{5E14AFE4-3F71-4DE6-8B33-68AA808ADC6A}"/>
    <cellStyle name="Comma 2 8 2" xfId="2501" xr:uid="{443000B2-F935-440E-914C-3FC16D4454FA}"/>
    <cellStyle name="Comma 2 8 2 2" xfId="2502" xr:uid="{2DD5BF92-3260-432E-9AB6-A9BB35A301C1}"/>
    <cellStyle name="Comma 2 8 2 2 2" xfId="2503" xr:uid="{13CA1A9A-BF04-4A4C-B8C1-368FD478F721}"/>
    <cellStyle name="Comma 2 8 2 3" xfId="2504" xr:uid="{9CDF2D73-9F87-41C4-9524-3818519C3B43}"/>
    <cellStyle name="Comma 2 8 3" xfId="2505" xr:uid="{528AF2B9-E13A-4E43-BD42-18DACAB85A07}"/>
    <cellStyle name="Comma 2 8 3 2" xfId="2506" xr:uid="{4B284163-F8D6-4A99-9D29-A6A3AC4A272B}"/>
    <cellStyle name="Comma 2 8 4" xfId="2507" xr:uid="{24472F06-7684-45F1-BB43-F3D4045DBB2E}"/>
    <cellStyle name="Comma 2 9" xfId="2508" xr:uid="{C249601E-6B0C-46E2-89F0-42888DBE6510}"/>
    <cellStyle name="Comma 2 9 2" xfId="2509" xr:uid="{1F67A116-9995-48CE-B8A8-451E5DD70418}"/>
    <cellStyle name="Comma 2 9 2 2" xfId="2510" xr:uid="{277CAF94-32B6-420B-A004-ED87808FEEC5}"/>
    <cellStyle name="Comma 2 9 2 2 2" xfId="2511" xr:uid="{79269494-F878-44AD-925C-4634E998EF81}"/>
    <cellStyle name="Comma 2 9 2 3" xfId="2512" xr:uid="{F632373C-950E-4FFA-88C1-4A1B2907C2DA}"/>
    <cellStyle name="Comma 2 9 3" xfId="2513" xr:uid="{E034DF90-26D1-4A63-8A3A-B553FF9896CC}"/>
    <cellStyle name="Comma 2 9 3 2" xfId="2514" xr:uid="{AC001653-0FF3-4CB1-B645-CE39DA889C25}"/>
    <cellStyle name="Comma 2 9 4" xfId="2515" xr:uid="{B01E1B43-C309-4D6A-BC41-FFB6C73614BF}"/>
    <cellStyle name="Comma 20" xfId="2516" xr:uid="{EC6AA38B-6D81-4179-AB66-93B763AF4AA3}"/>
    <cellStyle name="Comma 20 2" xfId="2517" xr:uid="{048D1A55-D3F8-4299-ACC2-2B91479CB69F}"/>
    <cellStyle name="Comma 21" xfId="2518" xr:uid="{A3E7B97B-861E-46FF-909E-CA7B1D8E4403}"/>
    <cellStyle name="Comma 22" xfId="2519" xr:uid="{D560BFC8-3FDE-49FE-85A0-F7CDE9182740}"/>
    <cellStyle name="Comma 23" xfId="2520" xr:uid="{3BB9D09F-E0C4-434D-ACF9-43E89398A928}"/>
    <cellStyle name="Comma 24" xfId="2521" xr:uid="{4FADF10F-0300-406F-A4C7-FED3A66B63CD}"/>
    <cellStyle name="Comma 25" xfId="2522" xr:uid="{666FED67-BFB1-45D0-B0FC-6D16F7563B4E}"/>
    <cellStyle name="Comma 26" xfId="2523" xr:uid="{F191362C-21A9-4B3B-9B01-1EDABED68280}"/>
    <cellStyle name="Comma 27" xfId="2524" xr:uid="{1B1B212A-472A-4DEE-BAE2-9AAF0D9A16C5}"/>
    <cellStyle name="Comma 27 2" xfId="2525" xr:uid="{0B722DAF-54CE-4827-B89C-0191511CEA94}"/>
    <cellStyle name="Comma 28" xfId="2526" xr:uid="{3DCB47C8-E37E-4414-A3B2-EA9C82A27791}"/>
    <cellStyle name="Comma 28 2" xfId="2527" xr:uid="{85ABB798-41BB-47B9-9B52-A8E204D54AC0}"/>
    <cellStyle name="Comma 29" xfId="2528" xr:uid="{1BF76BFF-AD09-4E6E-AF6A-2F4B826B6058}"/>
    <cellStyle name="Comma 29 2" xfId="2529" xr:uid="{C218354B-3344-402A-95DB-C2B10C4F3FF8}"/>
    <cellStyle name="Comma 3" xfId="2530" xr:uid="{E823D408-3317-40F7-9446-805CCC01172C}"/>
    <cellStyle name="Comma 3 10" xfId="2531" xr:uid="{17BFAAFD-CDC4-4111-B495-7FB9DB4747EF}"/>
    <cellStyle name="Comma 3 10 2" xfId="2532" xr:uid="{67D9B675-3DD7-4C2A-B7EA-50BA230CF1D8}"/>
    <cellStyle name="Comma 3 11" xfId="2533" xr:uid="{9B7EF180-5F93-4C9E-A013-379EE023EF59}"/>
    <cellStyle name="Comma 3 2" xfId="2534" xr:uid="{CF1560C7-7B4B-4468-8739-75FF066B7741}"/>
    <cellStyle name="Comma 3 2 2" xfId="2535" xr:uid="{F3DAC914-C2F1-4E4E-93A3-4229E08BC575}"/>
    <cellStyle name="Comma 3 2 2 2" xfId="2536" xr:uid="{451B4340-FC03-4662-A266-E76C22FFF30F}"/>
    <cellStyle name="Comma 3 2 2 3" xfId="2537" xr:uid="{F36D9061-9CE9-47DF-B699-6DDBDE305FCC}"/>
    <cellStyle name="Comma 3 2 3" xfId="2538" xr:uid="{FD94275F-C3B1-433D-BE0A-39A45C3A403C}"/>
    <cellStyle name="Comma 3 2 4" xfId="2539" xr:uid="{BF91252D-BF9A-4BB7-8390-925E73C68281}"/>
    <cellStyle name="Comma 3 2 4 2" xfId="2540" xr:uid="{034D6F5E-4580-4FCD-8D11-390C1C33149F}"/>
    <cellStyle name="Comma 3 2 5" xfId="2541" xr:uid="{2F8D3357-53F4-4FC6-B9EC-5ACE2989670A}"/>
    <cellStyle name="Comma 3 2 5 2" xfId="2542" xr:uid="{03A9883E-BD4F-4667-A040-8EF3221890AA}"/>
    <cellStyle name="Comma 3 3" xfId="2543" xr:uid="{D7228E08-1258-4E17-B029-58C337317715}"/>
    <cellStyle name="Comma 3 3 10" xfId="2544" xr:uid="{6AC06741-7BB2-495C-AEC9-15EC7D0478E1}"/>
    <cellStyle name="Comma 3 3 2" xfId="2545" xr:uid="{7E1876D5-4E5C-413D-9D47-D3A0DD00F0A2}"/>
    <cellStyle name="Comma 3 3 2 2" xfId="2546" xr:uid="{AAF66677-9225-43E1-BE2B-2B7DBCDAD16F}"/>
    <cellStyle name="Comma 3 3 2 2 2" xfId="2547" xr:uid="{E122C9D0-8E17-489B-B784-A20EB487121F}"/>
    <cellStyle name="Comma 3 3 2 2 2 2" xfId="2548" xr:uid="{36B244DC-704B-437E-9F70-AD80F3E898A1}"/>
    <cellStyle name="Comma 3 3 2 2 2 2 2" xfId="2549" xr:uid="{04E79F14-893B-47C6-B0A0-316471048305}"/>
    <cellStyle name="Comma 3 3 2 2 2 3" xfId="2550" xr:uid="{CFA03FBE-A218-49F7-A4C7-72A21E8BECF2}"/>
    <cellStyle name="Comma 3 3 2 2 3" xfId="2551" xr:uid="{2C6F86EB-BB18-4098-9422-D28FF0F3159E}"/>
    <cellStyle name="Comma 3 3 2 2 3 2" xfId="2552" xr:uid="{6EFB0149-BE03-43BA-9070-24CC463207F6}"/>
    <cellStyle name="Comma 3 3 2 2 4" xfId="2553" xr:uid="{19753752-FBF9-4CD1-AB73-227F97717A9E}"/>
    <cellStyle name="Comma 3 3 2 3" xfId="2554" xr:uid="{AF462F5B-D764-4DC5-8202-C2F792E98873}"/>
    <cellStyle name="Comma 3 3 2 3 2" xfId="2555" xr:uid="{D9055DB9-65DF-4525-82F5-064D6BAD73E4}"/>
    <cellStyle name="Comma 3 3 2 3 2 2" xfId="2556" xr:uid="{B0F077C2-06EF-4A65-8612-053780F9C4C4}"/>
    <cellStyle name="Comma 3 3 2 3 2 2 2" xfId="2557" xr:uid="{B10B6FE6-4A56-4B5F-ABF5-E6BAF1457BBB}"/>
    <cellStyle name="Comma 3 3 2 3 2 3" xfId="2558" xr:uid="{C54292F6-25C1-4C45-B6E5-0F3854E72EF4}"/>
    <cellStyle name="Comma 3 3 2 3 3" xfId="2559" xr:uid="{8597BC3F-9CF0-43C9-9158-4C0B8FB8C9A5}"/>
    <cellStyle name="Comma 3 3 2 3 3 2" xfId="2560" xr:uid="{AF181434-CA07-437F-9FBF-A5F1AE907508}"/>
    <cellStyle name="Comma 3 3 2 3 4" xfId="2561" xr:uid="{52E856FA-3872-41BA-98B5-8957D0CBC86C}"/>
    <cellStyle name="Comma 3 3 2 4" xfId="2562" xr:uid="{8D7809FF-A9C4-40D2-9DF1-278D06D54387}"/>
    <cellStyle name="Comma 3 3 2 4 2" xfId="2563" xr:uid="{BE67BCFA-868E-4F1C-A50B-099535686D1C}"/>
    <cellStyle name="Comma 3 3 2 4 2 2" xfId="2564" xr:uid="{1E3E8092-F2FD-4D22-AFAD-9B40E3A4C37E}"/>
    <cellStyle name="Comma 3 3 2 4 3" xfId="2565" xr:uid="{5010DB12-E417-4083-B34B-F26E780F835F}"/>
    <cellStyle name="Comma 3 3 2 5" xfId="2566" xr:uid="{481AAA3D-DBB3-4C69-BCA0-926DC846CD43}"/>
    <cellStyle name="Comma 3 3 2 5 2" xfId="2567" xr:uid="{38D3DC5A-50DA-4BC1-8832-78FE9F23176D}"/>
    <cellStyle name="Comma 3 3 2 6" xfId="2568" xr:uid="{A4E8C18C-672A-43BC-A623-03D4C0E1AE50}"/>
    <cellStyle name="Comma 3 3 2 7" xfId="2569" xr:uid="{D9C8DCE4-FE28-4024-9E0A-877E26A3EBEE}"/>
    <cellStyle name="Comma 3 3 3" xfId="2570" xr:uid="{08085741-BECA-4928-BDAC-5678CBE9F19C}"/>
    <cellStyle name="Comma 3 3 3 2" xfId="2571" xr:uid="{FC1826ED-C4BB-4815-8EF0-639A02E0F49C}"/>
    <cellStyle name="Comma 3 3 3 2 2" xfId="2572" xr:uid="{27BFAFB3-5531-4CF9-986E-67BB14EF1A0D}"/>
    <cellStyle name="Comma 3 3 3 2 2 2" xfId="2573" xr:uid="{2E052F39-4D08-4380-BC50-C6CF527FC2B7}"/>
    <cellStyle name="Comma 3 3 3 2 3" xfId="2574" xr:uid="{4C336626-7670-486B-A062-2ED18A88EA47}"/>
    <cellStyle name="Comma 3 3 3 3" xfId="2575" xr:uid="{1F5EE75F-BD20-462E-84DD-93BB148FFDD6}"/>
    <cellStyle name="Comma 3 3 3 3 2" xfId="2576" xr:uid="{322A8668-1EA3-4F3F-A417-355AEFBA2791}"/>
    <cellStyle name="Comma 3 3 3 4" xfId="2577" xr:uid="{F8C75F6B-D95E-4251-85DA-92C9FCF20973}"/>
    <cellStyle name="Comma 3 3 4" xfId="2578" xr:uid="{F3BA7DFD-8BE9-4F8B-919B-12A7EC6E36E0}"/>
    <cellStyle name="Comma 3 3 4 2" xfId="2579" xr:uid="{346CC1AA-EE78-45BA-831A-C193C2F20AA9}"/>
    <cellStyle name="Comma 3 3 4 2 2" xfId="2580" xr:uid="{BC845BA4-D456-4AED-AE6C-A5D0F7063C90}"/>
    <cellStyle name="Comma 3 3 4 2 2 2" xfId="2581" xr:uid="{6E6E8FDE-B5CA-4E84-9A81-3DA1DDDC7557}"/>
    <cellStyle name="Comma 3 3 4 2 3" xfId="2582" xr:uid="{7605C257-F05F-4F07-82E2-5D58CF76F552}"/>
    <cellStyle name="Comma 3 3 4 3" xfId="2583" xr:uid="{ED97DF26-8C06-400C-BCE1-A3C7EF2442E4}"/>
    <cellStyle name="Comma 3 3 4 3 2" xfId="2584" xr:uid="{B87BDFD2-E3AB-4C5E-A691-CE4C6ACB0303}"/>
    <cellStyle name="Comma 3 3 4 4" xfId="2585" xr:uid="{51F721D4-E696-4C42-AA2B-BF8EEC421004}"/>
    <cellStyle name="Comma 3 3 5" xfId="2586" xr:uid="{94D8954A-68AA-4CDD-A39E-37EF1F08CAC0}"/>
    <cellStyle name="Comma 3 3 6" xfId="2587" xr:uid="{1FD3C033-EA61-4D5B-A56B-28CB37227C38}"/>
    <cellStyle name="Comma 3 3 6 2" xfId="2588" xr:uid="{C0EEAD4A-1147-4E01-90F4-BEFED351EE2D}"/>
    <cellStyle name="Comma 3 3 6 2 2" xfId="2589" xr:uid="{0576629E-33FF-4807-945B-674419F41E99}"/>
    <cellStyle name="Comma 3 3 6 3" xfId="2590" xr:uid="{1AB62721-E6F9-49EA-99F0-E1A761926A68}"/>
    <cellStyle name="Comma 3 3 7" xfId="2591" xr:uid="{D5BA32F3-F612-4EF4-92BB-883726FA2234}"/>
    <cellStyle name="Comma 3 3 7 2" xfId="2592" xr:uid="{5AE3B86C-D3BC-4A89-B570-F9FD5F744EC8}"/>
    <cellStyle name="Comma 3 3 8" xfId="2593" xr:uid="{4A94AB72-6034-45B7-8024-C9FE13C9B3C1}"/>
    <cellStyle name="Comma 3 3 9" xfId="2594" xr:uid="{E66C114E-A263-4702-8164-E5F791042FE4}"/>
    <cellStyle name="Comma 3 4" xfId="2595" xr:uid="{C59BF729-D0E4-44E8-8638-7560F495242A}"/>
    <cellStyle name="Comma 3 4 2" xfId="2596" xr:uid="{C2215153-8F1D-4352-94FC-FC2FB7EAFDE9}"/>
    <cellStyle name="Comma 3 4 3" xfId="2597" xr:uid="{7CF6A73D-268B-430C-AE4B-412EA981E18A}"/>
    <cellStyle name="Comma 3 5" xfId="2598" xr:uid="{8C9F6CB4-7F7B-4E64-9B19-8E46368A4D28}"/>
    <cellStyle name="Comma 3 5 2" xfId="2599" xr:uid="{E01D7E5F-B807-4743-9C04-6DC9B24ABEF1}"/>
    <cellStyle name="Comma 3 5 2 2" xfId="2600" xr:uid="{021C2836-AD5F-42DE-A141-739975CA43F9}"/>
    <cellStyle name="Comma 3 5 3" xfId="2601" xr:uid="{ADB717C3-C988-46AD-A257-ED908B7F9754}"/>
    <cellStyle name="Comma 3 5 4" xfId="2602" xr:uid="{CDFD6136-667D-4174-84C2-943679D5F8A7}"/>
    <cellStyle name="Comma 3 5 5" xfId="2603" xr:uid="{657EDB12-13EB-4162-B695-326FDF052220}"/>
    <cellStyle name="Comma 3 6" xfId="2604" xr:uid="{F8BA825D-FC66-4480-9713-7F5EF3834C4A}"/>
    <cellStyle name="Comma 3 6 2" xfId="2605" xr:uid="{C641EB2E-2864-4770-A05D-17473AB3C7AB}"/>
    <cellStyle name="Comma 3 6 3" xfId="2606" xr:uid="{CC55BE44-1AA8-4EB4-A381-5D9F1A86D1F2}"/>
    <cellStyle name="Comma 3 7" xfId="2607" xr:uid="{DA77B2E4-7533-4FF6-8D77-D1C3FFDE8888}"/>
    <cellStyle name="Comma 3 8" xfId="2608" xr:uid="{18719010-6C83-4E07-B932-1E2445BE123A}"/>
    <cellStyle name="Comma 3 9" xfId="2609" xr:uid="{5A07BB0D-E93A-402D-BFD1-6F2E8BD703C9}"/>
    <cellStyle name="Comma 3 9 2" xfId="2610" xr:uid="{4624C45B-0684-4D38-B2BA-8107D8DE71E3}"/>
    <cellStyle name="Comma 3 9 2 2" xfId="2611" xr:uid="{51F6C6FD-638C-430C-B7A3-825B52767825}"/>
    <cellStyle name="Comma 3 9 3" xfId="2612" xr:uid="{2132443E-839A-4067-A352-33DB143F60DE}"/>
    <cellStyle name="Comma 30" xfId="2613" xr:uid="{22C79B38-4B98-4FBE-B72E-846CDDD032F1}"/>
    <cellStyle name="Comma 30 2" xfId="2614" xr:uid="{99FFE1FE-E779-46F8-9F36-7646E1BA4511}"/>
    <cellStyle name="Comma 31" xfId="2615" xr:uid="{97FC1103-5510-474C-8FD8-3F9D9F78F685}"/>
    <cellStyle name="Comma 31 2" xfId="2616" xr:uid="{C82082DE-E89B-47D0-9D05-B2681C60D600}"/>
    <cellStyle name="Comma 32" xfId="2617" xr:uid="{D25FDFFA-7FED-4F8A-BC6F-3DE48C0B5EFF}"/>
    <cellStyle name="Comma 33" xfId="2618" xr:uid="{86F7CB93-9A66-4AA6-9536-DBD6107CF85D}"/>
    <cellStyle name="Comma 34" xfId="2619" xr:uid="{96E50475-32D5-49A4-8EEC-1BFF4E27B10C}"/>
    <cellStyle name="Comma 35" xfId="2620" xr:uid="{968ED4F0-299A-453A-A2EB-7E6CA40DE3DA}"/>
    <cellStyle name="Comma 36" xfId="2621" xr:uid="{20818600-66FC-4D68-B4D5-9D039AE7FF79}"/>
    <cellStyle name="Comma 37" xfId="2622" xr:uid="{F366764E-7166-4F50-B84F-FECC4B15187D}"/>
    <cellStyle name="Comma 37 2" xfId="2623" xr:uid="{546EB0DC-1EFB-4660-9179-AD01F20AA1B1}"/>
    <cellStyle name="Comma 38" xfId="2624" xr:uid="{B7B3EA6F-818D-4617-88EB-1B88B0231D32}"/>
    <cellStyle name="Comma 39" xfId="2625" xr:uid="{50FF4D16-C3A6-4601-AE57-B68872FCB2AF}"/>
    <cellStyle name="Comma 4" xfId="2626" xr:uid="{CDD529BC-2002-4595-9B95-F84393A1665F}"/>
    <cellStyle name="Comma 4 10" xfId="2627" xr:uid="{428F9A2C-6568-4E09-BB30-E09B7E8D31AD}"/>
    <cellStyle name="Comma 4 10 2" xfId="2628" xr:uid="{60C6C42B-F0F2-4B90-8625-31F95232B730}"/>
    <cellStyle name="Comma 4 10 2 2" xfId="2629" xr:uid="{0A2F3B24-894C-40CD-AB9C-50177D8499F3}"/>
    <cellStyle name="Comma 4 10 3" xfId="2630" xr:uid="{0C65447F-5D4C-44D4-8863-AC6AEFAF42A8}"/>
    <cellStyle name="Comma 4 11" xfId="2631" xr:uid="{D561D502-8A9F-4FEF-BF7F-320C2B42EAAB}"/>
    <cellStyle name="Comma 4 11 2" xfId="2632" xr:uid="{AD745AFF-29E1-4BEE-B74B-24CC226A0A79}"/>
    <cellStyle name="Comma 4 12" xfId="2633" xr:uid="{9F8BB846-6E1F-4470-A2A6-A9D86B789979}"/>
    <cellStyle name="Comma 4 13" xfId="2634" xr:uid="{1754A077-682D-4308-9723-3A95AC742E1F}"/>
    <cellStyle name="Comma 4 14" xfId="2635" xr:uid="{D3984209-99B5-4F15-862D-BD546BB19EBD}"/>
    <cellStyle name="Comma 4 15" xfId="2636" xr:uid="{FCBE3E56-EAA1-4719-9735-AEB2EBEA74AB}"/>
    <cellStyle name="Comma 4 15 2" xfId="2637" xr:uid="{15192C23-0B81-4F02-B331-31F44AC7636B}"/>
    <cellStyle name="Comma 4 16" xfId="2638" xr:uid="{63331149-8CAF-4500-A45C-980DBC42BD04}"/>
    <cellStyle name="Comma 4 17" xfId="2639" xr:uid="{A03F8CD1-B1EE-454E-9002-B8A8258568FF}"/>
    <cellStyle name="Comma 4 18" xfId="2640" xr:uid="{9B610C26-B341-4DC3-84E0-969F133BB8AE}"/>
    <cellStyle name="Comma 4 2" xfId="2641" xr:uid="{E3E4C96A-70C3-4306-B373-E9CF099F01EB}"/>
    <cellStyle name="Comma 4 2 2" xfId="2642" xr:uid="{EB0066D2-0261-4896-8AA1-65B1D8B52BC9}"/>
    <cellStyle name="Comma 4 2 2 2" xfId="2643" xr:uid="{02CB9D79-01FC-4BA6-9F83-72077A741A69}"/>
    <cellStyle name="Comma 4 2 2 3" xfId="2644" xr:uid="{9AE355CA-6257-4300-AEFD-61530094342D}"/>
    <cellStyle name="Comma 4 2 3" xfId="2645" xr:uid="{21BDE097-0BEB-4234-AB5A-DBFBAFB81E6E}"/>
    <cellStyle name="Comma 4 2 4" xfId="2646" xr:uid="{13A7F6F9-037B-4BBF-A382-DC2CA0DCA20B}"/>
    <cellStyle name="Comma 4 2 5" xfId="2647" xr:uid="{D1CAFBAD-810B-4DE2-88BF-F336720DD9DC}"/>
    <cellStyle name="Comma 4 2 6" xfId="2648" xr:uid="{100876C1-002B-4309-B534-75C2DC82C182}"/>
    <cellStyle name="Comma 4 2 7" xfId="2649" xr:uid="{77070CF0-9EC6-4827-9707-46E4FF087D00}"/>
    <cellStyle name="Comma 4 2 7 2" xfId="2650" xr:uid="{0F297790-8766-482C-A9AF-7DB57FC18706}"/>
    <cellStyle name="Comma 4 3" xfId="2651" xr:uid="{22C9F1B6-D991-4B1B-BC4A-B9F420F55046}"/>
    <cellStyle name="Comma 4 3 2" xfId="2652" xr:uid="{953B682D-76D9-4069-94D2-A36673C90C6F}"/>
    <cellStyle name="Comma 4 3 2 2" xfId="2653" xr:uid="{9EB18233-F21C-4EB2-8A90-36AFD5E5B548}"/>
    <cellStyle name="Comma 4 3 2 2 2" xfId="2654" xr:uid="{AF1396E0-A12A-435C-AADD-86DD05823845}"/>
    <cellStyle name="Comma 4 3 2 2 2 2" xfId="2655" xr:uid="{1921F908-B402-4F0B-93F3-CFD874BF374D}"/>
    <cellStyle name="Comma 4 3 2 2 3" xfId="2656" xr:uid="{4BF35BAE-1F67-4DBE-883A-BF0DC129ADD4}"/>
    <cellStyle name="Comma 4 3 2 3" xfId="2657" xr:uid="{65366999-BC3B-4A44-8751-2E0CAF6AB418}"/>
    <cellStyle name="Comma 4 3 2 3 2" xfId="2658" xr:uid="{F8D9D6D4-61E1-4B65-96B9-D94BB157B33F}"/>
    <cellStyle name="Comma 4 3 2 4" xfId="2659" xr:uid="{7185D432-8BD7-4796-AD27-73A8EE568859}"/>
    <cellStyle name="Comma 4 3 2 5" xfId="2660" xr:uid="{0046F550-465A-473D-99B2-368171229B6B}"/>
    <cellStyle name="Comma 4 3 2 6" xfId="2661" xr:uid="{4C030A2E-4EEB-4711-BCE9-59448E633EC7}"/>
    <cellStyle name="Comma 4 3 3" xfId="2662" xr:uid="{9D8CC48A-003D-4782-8CAF-EB846E6B4C7C}"/>
    <cellStyle name="Comma 4 3 4" xfId="2663" xr:uid="{6F7F0CFA-4E35-48D9-974E-D62EDE0FF221}"/>
    <cellStyle name="Comma 4 3 5" xfId="2664" xr:uid="{E60D277D-A7C1-4541-BA43-09503F79BADE}"/>
    <cellStyle name="Comma 4 3 5 2" xfId="2665" xr:uid="{1E603151-7F5C-4A02-9FE9-DB35F31E5023}"/>
    <cellStyle name="Comma 4 4" xfId="2666" xr:uid="{347D9B69-C9F2-4790-93D4-01314D7DCD24}"/>
    <cellStyle name="Comma 4 4 2" xfId="2667" xr:uid="{7795BA0B-7E4C-458F-B5E9-7B6DF0F0AE41}"/>
    <cellStyle name="Comma 4 4 3" xfId="2668" xr:uid="{9093A8B3-3706-439B-9F73-74CAD8559E52}"/>
    <cellStyle name="Comma 4 4 4" xfId="2669" xr:uid="{41DE74B0-4F04-4C57-86BF-A4C614BF1BC9}"/>
    <cellStyle name="Comma 4 5" xfId="2670" xr:uid="{3518E783-8679-43FC-B79D-66AA71D46CFB}"/>
    <cellStyle name="Comma 4 5 2" xfId="2671" xr:uid="{FE98876F-7D2D-4046-94C3-340774FF1C87}"/>
    <cellStyle name="Comma 4 5 2 2" xfId="2672" xr:uid="{0EA79BCC-F090-4B24-81CC-196D54A6658F}"/>
    <cellStyle name="Comma 4 5 2 2 2" xfId="2673" xr:uid="{EBC28F67-F1B5-44C8-96F2-671D02FA7933}"/>
    <cellStyle name="Comma 4 5 2 2 2 2" xfId="2674" xr:uid="{1DAF1C3C-319B-41D8-9EC3-8EAF08DB9D51}"/>
    <cellStyle name="Comma 4 5 2 2 2 2 2" xfId="2675" xr:uid="{F1521FCD-3571-48EA-972E-AE0147581982}"/>
    <cellStyle name="Comma 4 5 2 2 2 3" xfId="2676" xr:uid="{351BB841-E3B7-4F4D-BBDA-BDE7D4BE688C}"/>
    <cellStyle name="Comma 4 5 2 2 3" xfId="2677" xr:uid="{48EA2816-8E2E-4E70-B931-B3BD066E9A4B}"/>
    <cellStyle name="Comma 4 5 2 2 3 2" xfId="2678" xr:uid="{678841E1-EBE6-4AE0-A1BC-829C3E27C573}"/>
    <cellStyle name="Comma 4 5 2 2 4" xfId="2679" xr:uid="{EA1A87F5-ADE4-401B-901B-69FF0F0A4C2D}"/>
    <cellStyle name="Comma 4 5 2 3" xfId="2680" xr:uid="{828D4EC0-99A8-4D0D-A01E-BB17BDF78830}"/>
    <cellStyle name="Comma 4 5 2 3 2" xfId="2681" xr:uid="{96D1CCC8-4495-4EBF-B87C-73A8B70B76D4}"/>
    <cellStyle name="Comma 4 5 2 3 2 2" xfId="2682" xr:uid="{E99118F4-5BDA-4C0A-B0D5-0A9AFB89B421}"/>
    <cellStyle name="Comma 4 5 2 3 2 2 2" xfId="2683" xr:uid="{8F7A5A96-1C56-4F49-B317-176F695A279D}"/>
    <cellStyle name="Comma 4 5 2 3 2 3" xfId="2684" xr:uid="{55985860-E742-4560-B3BF-78A33D77FEF0}"/>
    <cellStyle name="Comma 4 5 2 3 3" xfId="2685" xr:uid="{F086BDB0-0D3C-45BE-BDFA-371CD715C62D}"/>
    <cellStyle name="Comma 4 5 2 3 3 2" xfId="2686" xr:uid="{7E7BF5D0-E11E-4C90-8685-B65118AA3503}"/>
    <cellStyle name="Comma 4 5 2 3 4" xfId="2687" xr:uid="{9AE10984-92EA-42E3-BE79-6331F8CFA0B1}"/>
    <cellStyle name="Comma 4 5 2 4" xfId="2688" xr:uid="{E7505100-1D79-4FB0-8308-BB5776095619}"/>
    <cellStyle name="Comma 4 5 2 4 2" xfId="2689" xr:uid="{737042EE-3BA9-455C-9E06-350E529FD2F8}"/>
    <cellStyle name="Comma 4 5 2 4 2 2" xfId="2690" xr:uid="{60FB9733-0C79-4512-9274-650C46CE46D4}"/>
    <cellStyle name="Comma 4 5 2 4 3" xfId="2691" xr:uid="{F5FBB339-9466-4480-AC48-83DCDC3F0079}"/>
    <cellStyle name="Comma 4 5 2 5" xfId="2692" xr:uid="{6E8C11AB-1932-4190-9332-626BBCCBC80A}"/>
    <cellStyle name="Comma 4 5 2 5 2" xfId="2693" xr:uid="{5E3A0044-3AB7-4A9C-B11B-18056FDC7966}"/>
    <cellStyle name="Comma 4 5 2 6" xfId="2694" xr:uid="{FA619527-761C-4E60-A624-CB6E535D66B4}"/>
    <cellStyle name="Comma 4 5 3" xfId="2695" xr:uid="{8DAB0F1B-E9A7-43A4-AFC4-B93FE5C3FAA3}"/>
    <cellStyle name="Comma 4 5 3 2" xfId="2696" xr:uid="{0ED09F22-C6A9-4EFC-8798-D230941CCA57}"/>
    <cellStyle name="Comma 4 5 3 2 2" xfId="2697" xr:uid="{2CD9735C-837B-42A1-984B-623FC64B2F04}"/>
    <cellStyle name="Comma 4 5 3 2 2 2" xfId="2698" xr:uid="{9CAE70C1-8CB1-4358-A310-6A43B60CDB08}"/>
    <cellStyle name="Comma 4 5 3 2 3" xfId="2699" xr:uid="{3FF6A2DA-077E-436C-8B18-95FF60A898F8}"/>
    <cellStyle name="Comma 4 5 3 3" xfId="2700" xr:uid="{95F0E4E3-8988-4232-A87D-DE887A207147}"/>
    <cellStyle name="Comma 4 5 3 3 2" xfId="2701" xr:uid="{14B1A23F-FDFA-4918-8E74-9BC524BB4440}"/>
    <cellStyle name="Comma 4 5 3 4" xfId="2702" xr:uid="{0A4A88A7-9662-479C-81E4-C67E7CE83171}"/>
    <cellStyle name="Comma 4 5 4" xfId="2703" xr:uid="{F017C071-3977-4E4F-AC64-49B1D6686F07}"/>
    <cellStyle name="Comma 4 5 4 2" xfId="2704" xr:uid="{E80543B1-4A47-44D9-8D00-E10F033B733E}"/>
    <cellStyle name="Comma 4 5 4 2 2" xfId="2705" xr:uid="{0570E830-E352-406D-B2D4-68D5480D3C92}"/>
    <cellStyle name="Comma 4 5 4 2 2 2" xfId="2706" xr:uid="{2CA45069-FF36-4CBD-A933-BFC0B4A82A8B}"/>
    <cellStyle name="Comma 4 5 4 2 3" xfId="2707" xr:uid="{9C8559E2-A085-47D7-868E-CAD35C144A3E}"/>
    <cellStyle name="Comma 4 5 4 3" xfId="2708" xr:uid="{241C8177-CEF4-4EDC-9626-C697FA715CD7}"/>
    <cellStyle name="Comma 4 5 4 3 2" xfId="2709" xr:uid="{04261FF8-2739-4D38-8175-37F7AF896B65}"/>
    <cellStyle name="Comma 4 5 4 4" xfId="2710" xr:uid="{DCA15060-FF0B-4547-8B8F-D11CF6265854}"/>
    <cellStyle name="Comma 4 5 5" xfId="2711" xr:uid="{B043B7BD-333C-431A-84CA-26CB6AAC4515}"/>
    <cellStyle name="Comma 4 5 5 2" xfId="2712" xr:uid="{35BE83F4-AA90-4B83-B25A-E2BFBA8B6685}"/>
    <cellStyle name="Comma 4 5 5 2 2" xfId="2713" xr:uid="{1F64AA9C-F73C-48F9-9F3E-58AA7479565C}"/>
    <cellStyle name="Comma 4 5 5 3" xfId="2714" xr:uid="{8F97CE52-3AD1-492F-9DAD-5D158E1079BB}"/>
    <cellStyle name="Comma 4 5 6" xfId="2715" xr:uid="{56BF43A0-A45F-4CE8-B17D-A453DEF319DB}"/>
    <cellStyle name="Comma 4 5 6 2" xfId="2716" xr:uid="{9C367E81-6B10-4A59-94DD-00186030E602}"/>
    <cellStyle name="Comma 4 5 7" xfId="2717" xr:uid="{4793CDF9-B530-422C-AEB6-C1F73FBF09F0}"/>
    <cellStyle name="Comma 4 5 8" xfId="2718" xr:uid="{E2E39571-6CFD-46BC-B52C-3B7212FF3E4B}"/>
    <cellStyle name="Comma 4 5 9" xfId="2719" xr:uid="{7CADA037-0364-4D94-A371-51BC0D1C4B18}"/>
    <cellStyle name="Comma 4 6" xfId="2720" xr:uid="{DB4567CF-9950-4C33-B29F-DF1595D23A03}"/>
    <cellStyle name="Comma 4 6 2" xfId="2721" xr:uid="{BF81E130-4899-46AB-A696-57C00D0A105A}"/>
    <cellStyle name="Comma 4 6 2 2" xfId="2722" xr:uid="{851A328F-8DED-4FDE-A1C2-39E1412215E0}"/>
    <cellStyle name="Comma 4 6 2 2 2" xfId="2723" xr:uid="{6C6D8449-C4FF-48D0-88FA-B51996B08CF6}"/>
    <cellStyle name="Comma 4 6 2 2 2 2" xfId="2724" xr:uid="{87348C20-4146-469F-839B-3F5E5E83C16D}"/>
    <cellStyle name="Comma 4 6 2 2 2 2 2" xfId="2725" xr:uid="{69F323BD-6016-4E29-B773-335E9DADBF5B}"/>
    <cellStyle name="Comma 4 6 2 2 2 3" xfId="2726" xr:uid="{C4CB56B5-F7B5-41A2-BFAB-935A203FC0C9}"/>
    <cellStyle name="Comma 4 6 2 2 3" xfId="2727" xr:uid="{72A99C7F-DD42-45DC-ADEA-43266B5FF103}"/>
    <cellStyle name="Comma 4 6 2 2 3 2" xfId="2728" xr:uid="{A477355D-579D-409B-8993-234864C1EB97}"/>
    <cellStyle name="Comma 4 6 2 2 4" xfId="2729" xr:uid="{E6562A04-38FE-49B0-9CB5-2993ACF81BE3}"/>
    <cellStyle name="Comma 4 6 2 3" xfId="2730" xr:uid="{0ECD1109-CCC7-4AAF-B6BC-B2E5FF57CC7B}"/>
    <cellStyle name="Comma 4 6 2 3 2" xfId="2731" xr:uid="{9878FD28-18AA-4B92-A601-F9636669E063}"/>
    <cellStyle name="Comma 4 6 2 3 2 2" xfId="2732" xr:uid="{88789A48-BAF9-4549-AC6A-61B2E4006C99}"/>
    <cellStyle name="Comma 4 6 2 3 2 2 2" xfId="2733" xr:uid="{C0F4EB8E-F41E-47F7-8E47-CDE3858851B0}"/>
    <cellStyle name="Comma 4 6 2 3 2 3" xfId="2734" xr:uid="{CE5DF199-07A5-49EE-B388-1CB0B43068DD}"/>
    <cellStyle name="Comma 4 6 2 3 3" xfId="2735" xr:uid="{6B6C12EF-2FFA-4322-ADE8-54FD0F92FF54}"/>
    <cellStyle name="Comma 4 6 2 3 3 2" xfId="2736" xr:uid="{E2E4259B-EE11-4D83-B8D3-090EB49FDB6C}"/>
    <cellStyle name="Comma 4 6 2 3 4" xfId="2737" xr:uid="{D9E94690-CB7A-4CDD-AB2E-237E3CAD705D}"/>
    <cellStyle name="Comma 4 6 2 4" xfId="2738" xr:uid="{54E319FB-5662-45F6-A765-409F4DC74583}"/>
    <cellStyle name="Comma 4 6 2 4 2" xfId="2739" xr:uid="{9D6A9FE1-7DCF-4AAF-9D69-3DB1D229B110}"/>
    <cellStyle name="Comma 4 6 2 4 2 2" xfId="2740" xr:uid="{433B0F3D-A3BF-4823-B2E5-1E1FDCE1CF0B}"/>
    <cellStyle name="Comma 4 6 2 4 3" xfId="2741" xr:uid="{659609AC-2B10-4CED-AA9F-9551BB0E8797}"/>
    <cellStyle name="Comma 4 6 2 5" xfId="2742" xr:uid="{60B12D95-0E2F-4A80-872B-3779F84281C2}"/>
    <cellStyle name="Comma 4 6 2 5 2" xfId="2743" xr:uid="{9F55F291-76E6-4F95-9FF3-336F031D4B1C}"/>
    <cellStyle name="Comma 4 6 2 6" xfId="2744" xr:uid="{AD538A3C-7C8D-4C54-82B1-EA20534D5A9E}"/>
    <cellStyle name="Comma 4 6 3" xfId="2745" xr:uid="{9E9FD1BA-1783-41AF-91BE-7585C0D8CB8B}"/>
    <cellStyle name="Comma 4 6 3 2" xfId="2746" xr:uid="{1330D576-C1C7-4460-B93B-E2BEEF471E62}"/>
    <cellStyle name="Comma 4 6 3 2 2" xfId="2747" xr:uid="{2D1E9758-1CA0-4F56-968B-87528FE3E69C}"/>
    <cellStyle name="Comma 4 6 3 2 2 2" xfId="2748" xr:uid="{4C584144-6168-4A2D-8605-37DFD70138F1}"/>
    <cellStyle name="Comma 4 6 3 2 3" xfId="2749" xr:uid="{70293735-20B5-4E0E-9E69-88AA1792A8B9}"/>
    <cellStyle name="Comma 4 6 3 3" xfId="2750" xr:uid="{FA21CAAA-0112-4D0E-9D27-8EB035501D7D}"/>
    <cellStyle name="Comma 4 6 3 3 2" xfId="2751" xr:uid="{C2699E8D-B52E-45E0-A1B7-609937818B9C}"/>
    <cellStyle name="Comma 4 6 3 4" xfId="2752" xr:uid="{45AD9EBD-9716-49DE-AEFF-47F532111934}"/>
    <cellStyle name="Comma 4 6 4" xfId="2753" xr:uid="{DA2F53A6-BF3A-4BA6-BE8B-4D95CF5632D5}"/>
    <cellStyle name="Comma 4 6 4 2" xfId="2754" xr:uid="{67CE99AE-361A-48B2-ADD5-C5FAD965DEF8}"/>
    <cellStyle name="Comma 4 6 4 2 2" xfId="2755" xr:uid="{4EE03AA5-880D-4D2C-B36A-BBE23D63FC36}"/>
    <cellStyle name="Comma 4 6 4 2 2 2" xfId="2756" xr:uid="{07D36F0C-59AD-4893-A346-EF427B7AAFF6}"/>
    <cellStyle name="Comma 4 6 4 2 3" xfId="2757" xr:uid="{5D3C6AC1-25AB-47B1-A8BF-5BF77189F240}"/>
    <cellStyle name="Comma 4 6 4 3" xfId="2758" xr:uid="{750EF6D5-A587-4DF3-8A2B-CEF107EEA9CA}"/>
    <cellStyle name="Comma 4 6 4 3 2" xfId="2759" xr:uid="{D12AE280-E9EA-4C5A-B2C7-D21F83B79FF3}"/>
    <cellStyle name="Comma 4 6 4 4" xfId="2760" xr:uid="{17C144C8-713F-4C3C-8C85-A20AA35FC2CD}"/>
    <cellStyle name="Comma 4 6 5" xfId="2761" xr:uid="{116922C3-C05D-4CEB-B7A9-1FF36A8A6A36}"/>
    <cellStyle name="Comma 4 6 5 2" xfId="2762" xr:uid="{27A752AB-6337-40AE-BA10-BDA2A3FC3544}"/>
    <cellStyle name="Comma 4 6 5 2 2" xfId="2763" xr:uid="{65D54674-FB4A-4F5A-BED4-AF3C9A233829}"/>
    <cellStyle name="Comma 4 6 5 3" xfId="2764" xr:uid="{3DD0015F-2DB5-43A0-AEFE-4DB57B63AD06}"/>
    <cellStyle name="Comma 4 6 6" xfId="2765" xr:uid="{2CD6F35B-615A-449F-9BB3-527BAA5A9202}"/>
    <cellStyle name="Comma 4 6 6 2" xfId="2766" xr:uid="{4F91CF8A-DA45-4301-85A7-3A10E5900FE4}"/>
    <cellStyle name="Comma 4 6 7" xfId="2767" xr:uid="{3AA373B3-1A5D-4B51-BA42-9FF25CF2EDFE}"/>
    <cellStyle name="Comma 4 6 8" xfId="2768" xr:uid="{944B02C7-C8BB-4BB3-B5C1-F2C416348213}"/>
    <cellStyle name="Comma 4 6 9" xfId="2769" xr:uid="{4064CADE-FD4C-4A61-A114-0D9EE03E03E3}"/>
    <cellStyle name="Comma 4 7" xfId="2770" xr:uid="{5AC799E1-990A-4412-9703-52AD6D83C2CE}"/>
    <cellStyle name="Comma 4 7 2" xfId="2771" xr:uid="{8DAF0912-988E-4D67-94D8-CB136B210575}"/>
    <cellStyle name="Comma 4 7 2 2" xfId="2772" xr:uid="{28DAEB74-967D-48F6-BD3A-64AC7E68D591}"/>
    <cellStyle name="Comma 4 8" xfId="2773" xr:uid="{BB404D9C-A9C3-42D7-9F1D-EA6E913B5994}"/>
    <cellStyle name="Comma 4 8 2" xfId="2774" xr:uid="{C2D68105-A1B5-4D38-BC3B-028228FCF5CE}"/>
    <cellStyle name="Comma 4 8 2 2" xfId="2775" xr:uid="{041E4CA0-EAA1-45FD-A2F1-343368E5DC34}"/>
    <cellStyle name="Comma 4 8 2 2 2" xfId="2776" xr:uid="{547D6E3E-DA4B-4703-9457-E02D9A8C3BCC}"/>
    <cellStyle name="Comma 4 8 2 3" xfId="2777" xr:uid="{C76A0E8D-A1FE-4ECB-B773-7A9017ACE6AC}"/>
    <cellStyle name="Comma 4 8 3" xfId="2778" xr:uid="{6097F2E8-E1ED-4D49-9A59-3C63D3EDD7A8}"/>
    <cellStyle name="Comma 4 8 3 2" xfId="2779" xr:uid="{1777D534-78E6-4A60-BBD8-919984749A39}"/>
    <cellStyle name="Comma 4 8 4" xfId="2780" xr:uid="{4370A344-7371-4D92-8CA1-55E8B30C8DDB}"/>
    <cellStyle name="Comma 4 9" xfId="2781" xr:uid="{842B4A9A-2143-4B8C-B7A2-028C972512CF}"/>
    <cellStyle name="Comma 40" xfId="2782" xr:uid="{A170C1B8-CE73-4E6A-BFAD-E808073FFADD}"/>
    <cellStyle name="Comma 41" xfId="2783" xr:uid="{C4165E91-2BA0-475F-A008-6C158FDC2A98}"/>
    <cellStyle name="Comma 42" xfId="2784" xr:uid="{A96BFDF7-7BEE-4D0D-B770-970D5AC384B8}"/>
    <cellStyle name="Comma 43" xfId="2785" xr:uid="{F74887AC-4FEF-481A-902D-066807AA146A}"/>
    <cellStyle name="Comma 44" xfId="2786" xr:uid="{D3F8FE0B-D517-4F53-AE1C-1A019F17FFD1}"/>
    <cellStyle name="Comma 45" xfId="2787" xr:uid="{767FDEE6-9A31-4105-BB6C-F4BE75B2C2B6}"/>
    <cellStyle name="Comma 46" xfId="2788" xr:uid="{81CAF70E-F114-48FC-B537-AE2F99DECFF8}"/>
    <cellStyle name="Comma 47" xfId="2789" xr:uid="{8CC0183E-17CA-4653-87B2-1F2DD4840C79}"/>
    <cellStyle name="Comma 48" xfId="2790" xr:uid="{EE5456A0-76AC-4D9A-8A2B-0D8B399998DD}"/>
    <cellStyle name="Comma 49" xfId="8255" xr:uid="{F80A76D3-A41E-439B-A1D2-4E05F0DD2A55}"/>
    <cellStyle name="Comma 5" xfId="2791" xr:uid="{CAC89228-FDF4-496F-8692-4D900ACF8F1A}"/>
    <cellStyle name="Comma 5 10" xfId="2792" xr:uid="{284998D7-6C24-47FE-9968-81AE0D997CBC}"/>
    <cellStyle name="Comma 5 10 2" xfId="2793" xr:uid="{FBD0F528-F291-4A0F-A690-8DAEC9EBBB88}"/>
    <cellStyle name="Comma 5 10 2 2" xfId="2794" xr:uid="{122B8839-AFAA-4EBC-BC12-3359707E6EDE}"/>
    <cellStyle name="Comma 5 10 3" xfId="2795" xr:uid="{C273D395-0379-415C-9258-E636854D9BAB}"/>
    <cellStyle name="Comma 5 11" xfId="2796" xr:uid="{39429251-3F4D-42B8-973F-B9A0C7204B57}"/>
    <cellStyle name="Comma 5 11 2" xfId="2797" xr:uid="{C9E77D03-3022-41B4-9F83-2490FD50ECAE}"/>
    <cellStyle name="Comma 5 11 3" xfId="2798" xr:uid="{CAE658E3-E4F0-404E-BB3D-EC9E55EEF52D}"/>
    <cellStyle name="Comma 5 11 3 2" xfId="2799" xr:uid="{279988B4-C7D7-4103-BD97-887DE49C58CA}"/>
    <cellStyle name="Comma 5 12" xfId="2800" xr:uid="{551C9E86-FD31-4478-BED2-9986521DDC7D}"/>
    <cellStyle name="Comma 5 13" xfId="2801" xr:uid="{D4842F90-99CA-478E-A257-A45FFC8D26A4}"/>
    <cellStyle name="Comma 5 2" xfId="2802" xr:uid="{21CF9521-AE96-4BB3-94E1-31C0740D687A}"/>
    <cellStyle name="Comma 5 2 10" xfId="2803" xr:uid="{15A59665-A322-4951-85BB-56AB5EDAF047}"/>
    <cellStyle name="Comma 5 2 10 2" xfId="2804" xr:uid="{CC4790AF-575A-4317-8512-D0223036E2B9}"/>
    <cellStyle name="Comma 5 2 2" xfId="2805" xr:uid="{70E2A892-329E-4475-9D37-079690270998}"/>
    <cellStyle name="Comma 5 2 3" xfId="2806" xr:uid="{F5E32021-86FE-417D-955A-1DD945A0988C}"/>
    <cellStyle name="Comma 5 2 3 2" xfId="2807" xr:uid="{06A3C895-39E6-4EFA-A7D9-3E4BEC896E78}"/>
    <cellStyle name="Comma 5 2 3 2 2" xfId="2808" xr:uid="{227C7FF4-6E06-42B1-99D9-D4685D5439DE}"/>
    <cellStyle name="Comma 5 2 3 2 2 2" xfId="2809" xr:uid="{12E924B8-568D-4BA3-A971-0E1808C84242}"/>
    <cellStyle name="Comma 5 2 3 2 3" xfId="2810" xr:uid="{7FA7D302-7466-49DF-B083-2B5817E2A0C3}"/>
    <cellStyle name="Comma 5 2 3 3" xfId="2811" xr:uid="{A4C42B3C-0A06-4D54-8CA8-092E7F1BDD16}"/>
    <cellStyle name="Comma 5 2 3 3 2" xfId="2812" xr:uid="{0614E4EE-21C2-47F2-BCB0-46D790E1A4E6}"/>
    <cellStyle name="Comma 5 2 3 4" xfId="2813" xr:uid="{72467552-0DC7-4E52-83E7-C76BCD5AE64C}"/>
    <cellStyle name="Comma 5 2 4" xfId="2814" xr:uid="{61FB67F9-9241-40BC-A4DB-A6A8A7793057}"/>
    <cellStyle name="Comma 5 2 4 2" xfId="2815" xr:uid="{0A4D584F-1870-484F-813E-E3F75CB2A6FE}"/>
    <cellStyle name="Comma 5 2 4 2 2" xfId="2816" xr:uid="{6487A296-2994-467C-9D32-D1E32CCE9D7A}"/>
    <cellStyle name="Comma 5 2 4 2 2 2" xfId="2817" xr:uid="{3EDBA9EB-2033-47C7-8C51-8C60728809C3}"/>
    <cellStyle name="Comma 5 2 4 2 3" xfId="2818" xr:uid="{AC309AB6-3900-40D6-84B6-716B5EB3D697}"/>
    <cellStyle name="Comma 5 2 4 3" xfId="2819" xr:uid="{7ABB9F31-E3DF-4A12-A4C8-813C8D355F0F}"/>
    <cellStyle name="Comma 5 2 4 3 2" xfId="2820" xr:uid="{B70C634F-C3F4-4862-9D64-3C9F51509760}"/>
    <cellStyle name="Comma 5 2 4 4" xfId="2821" xr:uid="{1A5068AB-3917-400E-869F-C134F8D1FFB5}"/>
    <cellStyle name="Comma 5 2 5" xfId="2822" xr:uid="{FF65D7D3-3580-45A1-AC37-EEBD3C37CCCA}"/>
    <cellStyle name="Comma 5 2 5 2" xfId="2823" xr:uid="{8C523271-2510-4640-AA8B-C2F22489D472}"/>
    <cellStyle name="Comma 5 2 5 2 2" xfId="2824" xr:uid="{2F6F0E3A-DC62-4E7C-85D5-72AE556E61D9}"/>
    <cellStyle name="Comma 5 2 5 3" xfId="2825" xr:uid="{F8F6CC43-91AC-4EE1-90BD-4B6225E64CA8}"/>
    <cellStyle name="Comma 5 2 6" xfId="2826" xr:uid="{4D5846F2-BC3F-4339-BDBD-52E46B727BF6}"/>
    <cellStyle name="Comma 5 2 6 2" xfId="2827" xr:uid="{67B05CA5-DE3A-4E90-880C-5A4315005CDD}"/>
    <cellStyle name="Comma 5 2 7" xfId="2828" xr:uid="{C8F221A5-D8B8-4F2E-829F-9DB3AF0E5D75}"/>
    <cellStyle name="Comma 5 2 8" xfId="2829" xr:uid="{AC8DC7DC-8C20-4E12-A45D-B78B76049702}"/>
    <cellStyle name="Comma 5 2 9" xfId="2830" xr:uid="{4BBBC96C-ACEA-4B49-8ED1-AA66AE48E192}"/>
    <cellStyle name="Comma 5 3" xfId="2831" xr:uid="{D7D246A7-913A-4C15-AAFD-99B9ED36550F}"/>
    <cellStyle name="Comma 5 3 10" xfId="2832" xr:uid="{5A9DDAEB-80CB-4E2F-8E3E-C6832A491E14}"/>
    <cellStyle name="Comma 5 3 2" xfId="2833" xr:uid="{A44E49E3-F1A8-49BB-8CD8-7E324CBF0218}"/>
    <cellStyle name="Comma 5 3 2 2" xfId="2834" xr:uid="{E6199F8F-E031-49F1-948C-258CF4554121}"/>
    <cellStyle name="Comma 5 3 2 2 2" xfId="2835" xr:uid="{789930AD-B951-4FA0-8DCE-E0532B0D12FB}"/>
    <cellStyle name="Comma 5 3 2 2 2 2" xfId="2836" xr:uid="{A0D81E78-E4BF-4A7C-8AF8-D89AD4599FEB}"/>
    <cellStyle name="Comma 5 3 2 2 2 2 2" xfId="2837" xr:uid="{0373E27E-6BDB-44B4-BB50-AAA24C0D19D6}"/>
    <cellStyle name="Comma 5 3 2 2 2 3" xfId="2838" xr:uid="{A74BCED2-3085-4DBC-96B1-FF2DC50CC038}"/>
    <cellStyle name="Comma 5 3 2 2 3" xfId="2839" xr:uid="{AC4DE63F-F941-4CC2-BAFF-E3FEF3C0CE24}"/>
    <cellStyle name="Comma 5 3 2 2 3 2" xfId="2840" xr:uid="{B18D5CCD-FADF-4F2C-B308-E6E4AAC2B67C}"/>
    <cellStyle name="Comma 5 3 2 2 4" xfId="2841" xr:uid="{D99C9B06-3073-4DAA-81DE-48A584A5ADFD}"/>
    <cellStyle name="Comma 5 3 2 3" xfId="2842" xr:uid="{CE626B4E-148C-40E6-BE18-2A9103153589}"/>
    <cellStyle name="Comma 5 3 2 3 2" xfId="2843" xr:uid="{8668E600-4C84-4D52-A114-C81D19AB6AEA}"/>
    <cellStyle name="Comma 5 3 2 3 2 2" xfId="2844" xr:uid="{C1312CBB-7E83-4BA8-940E-6F9B14495125}"/>
    <cellStyle name="Comma 5 3 2 3 2 2 2" xfId="2845" xr:uid="{C6010823-F69A-4318-B134-55D55586135C}"/>
    <cellStyle name="Comma 5 3 2 3 2 3" xfId="2846" xr:uid="{8C2A0143-72D7-426A-8A50-356D944280F5}"/>
    <cellStyle name="Comma 5 3 2 3 3" xfId="2847" xr:uid="{08206597-0D52-4C06-9438-04DAA45859EF}"/>
    <cellStyle name="Comma 5 3 2 3 3 2" xfId="2848" xr:uid="{D4D8F919-B01D-4B76-BFB0-B877CCA618DB}"/>
    <cellStyle name="Comma 5 3 2 3 4" xfId="2849" xr:uid="{530F3286-C825-44A1-89F8-C1F1E3D37ADA}"/>
    <cellStyle name="Comma 5 3 2 4" xfId="2850" xr:uid="{8FC6431C-37BB-4EC8-A5C1-1F0F41BE060E}"/>
    <cellStyle name="Comma 5 3 2 4 2" xfId="2851" xr:uid="{F13974DD-C222-4E6B-BBAD-D6C5A4D1094F}"/>
    <cellStyle name="Comma 5 3 2 4 2 2" xfId="2852" xr:uid="{974138F5-B315-45FF-BA7A-860CEB38FD50}"/>
    <cellStyle name="Comma 5 3 2 4 3" xfId="2853" xr:uid="{377F0B74-2ABC-44D5-A34D-627B6F637C5C}"/>
    <cellStyle name="Comma 5 3 2 5" xfId="2854" xr:uid="{3780458F-6287-46FE-A9D3-AC007C6E0AAB}"/>
    <cellStyle name="Comma 5 3 2 5 2" xfId="2855" xr:uid="{94EEE802-0572-4F5A-8C3E-173D8BA7347B}"/>
    <cellStyle name="Comma 5 3 2 6" xfId="2856" xr:uid="{EEE7B042-A3DA-456A-8DAD-A698DBE753BF}"/>
    <cellStyle name="Comma 5 3 3" xfId="2857" xr:uid="{E51DCA60-4E08-45C8-8951-C6E2535E9CEF}"/>
    <cellStyle name="Comma 5 3 3 2" xfId="2858" xr:uid="{559B9508-9914-4600-8FE3-04469BC5BF66}"/>
    <cellStyle name="Comma 5 3 3 2 2" xfId="2859" xr:uid="{30717549-883D-4D33-A0CE-3D0DF96A5B93}"/>
    <cellStyle name="Comma 5 3 3 2 2 2" xfId="2860" xr:uid="{1A79FF7D-B122-423A-8378-289E12D10E34}"/>
    <cellStyle name="Comma 5 3 3 2 3" xfId="2861" xr:uid="{8B0375AA-642B-48D6-974C-6E752A58972C}"/>
    <cellStyle name="Comma 5 3 3 3" xfId="2862" xr:uid="{18A654EF-67E5-461E-9057-99FD5FD5C259}"/>
    <cellStyle name="Comma 5 3 3 3 2" xfId="2863" xr:uid="{1A558C2B-A644-41AC-BF36-5364122D7C8D}"/>
    <cellStyle name="Comma 5 3 3 4" xfId="2864" xr:uid="{53667759-3D9A-45E8-BA2B-599E4809748D}"/>
    <cellStyle name="Comma 5 3 4" xfId="2865" xr:uid="{1A96D660-A00E-45F7-9129-59BE66B6A3AD}"/>
    <cellStyle name="Comma 5 3 4 2" xfId="2866" xr:uid="{CF43BB47-0FA1-4EE6-8D3B-B9DD0ECEBF30}"/>
    <cellStyle name="Comma 5 3 4 2 2" xfId="2867" xr:uid="{6512212E-AA1B-453D-B241-0867EA50C2B7}"/>
    <cellStyle name="Comma 5 3 4 2 2 2" xfId="2868" xr:uid="{988A3D9C-23D5-475C-BBB5-75CA065955E5}"/>
    <cellStyle name="Comma 5 3 4 2 3" xfId="2869" xr:uid="{1A41C6F0-774C-40D0-B7E9-0B6261A9F768}"/>
    <cellStyle name="Comma 5 3 4 3" xfId="2870" xr:uid="{0F518FD4-8720-4D37-B6AE-1F7150CD4628}"/>
    <cellStyle name="Comma 5 3 4 3 2" xfId="2871" xr:uid="{3EED45F6-9DA4-4441-942F-B7AE3A81DA8B}"/>
    <cellStyle name="Comma 5 3 4 4" xfId="2872" xr:uid="{1F94205F-0C9D-4F4E-9CA2-DACFC8525CE3}"/>
    <cellStyle name="Comma 5 3 5" xfId="2873" xr:uid="{008EBEA7-559B-4DDE-B96D-A6EB1EB4A51B}"/>
    <cellStyle name="Comma 5 3 5 2" xfId="2874" xr:uid="{1191F18E-B5B7-467B-9F9D-823261A4B1FD}"/>
    <cellStyle name="Comma 5 3 5 2 2" xfId="2875" xr:uid="{709B9F9C-47C5-4FE4-847F-5ADD9EDE4C08}"/>
    <cellStyle name="Comma 5 3 5 3" xfId="2876" xr:uid="{6AE8C579-3A77-41F6-9E3F-435D4D322F3C}"/>
    <cellStyle name="Comma 5 3 6" xfId="2877" xr:uid="{15B590F0-B1C3-4C19-82F1-53C79CB71E77}"/>
    <cellStyle name="Comma 5 3 6 2" xfId="2878" xr:uid="{EC87CF52-CBC3-49E0-9925-897B4DCB282F}"/>
    <cellStyle name="Comma 5 3 7" xfId="2879" xr:uid="{29CD60B4-AB96-4D7B-9BC4-D6A8A929FBB7}"/>
    <cellStyle name="Comma 5 3 8" xfId="2880" xr:uid="{0990547C-1E49-4659-A85A-7AFE9A4CCF37}"/>
    <cellStyle name="Comma 5 3 9" xfId="2881" xr:uid="{D984DDCD-325E-41D0-B948-5172ABECADC4}"/>
    <cellStyle name="Comma 5 4" xfId="2882" xr:uid="{E31D94F1-416C-4FD9-BAC0-DBBBCC6B6C07}"/>
    <cellStyle name="Comma 5 5" xfId="2883" xr:uid="{4BB9D18E-9F60-4921-830D-4F3DEBC5BF5C}"/>
    <cellStyle name="Comma 5 5 2" xfId="2884" xr:uid="{2156C175-C0AD-4664-9E85-D71F91C6B607}"/>
    <cellStyle name="Comma 5 5 2 2" xfId="2885" xr:uid="{EE97FD7B-B9EC-4420-8C0E-BBA60703E43D}"/>
    <cellStyle name="Comma 5 5 2 2 2" xfId="2886" xr:uid="{CB63240A-66C6-4B71-966B-19ABC88FA9EB}"/>
    <cellStyle name="Comma 5 5 2 2 2 2" xfId="2887" xr:uid="{186DABBB-54E1-4C02-8DC0-A3E5E5612BAB}"/>
    <cellStyle name="Comma 5 5 2 2 3" xfId="2888" xr:uid="{87DDC865-2D45-44CA-83A6-9AD4310FE6FB}"/>
    <cellStyle name="Comma 5 5 2 3" xfId="2889" xr:uid="{CD1C9A1D-905B-454A-B5FA-03CFCC6F12EF}"/>
    <cellStyle name="Comma 5 5 2 3 2" xfId="2890" xr:uid="{143B50D7-C208-4D8D-A3FC-455820BA8905}"/>
    <cellStyle name="Comma 5 5 2 4" xfId="2891" xr:uid="{BF154338-6556-4BD7-8E23-FDFA47EC8EA0}"/>
    <cellStyle name="Comma 5 5 3" xfId="2892" xr:uid="{A3310A60-E183-4F90-B42C-FB4DFC4B832B}"/>
    <cellStyle name="Comma 5 5 3 2" xfId="2893" xr:uid="{9F086C48-76E3-4522-93CC-F117B684199F}"/>
    <cellStyle name="Comma 5 5 3 2 2" xfId="2894" xr:uid="{0F796661-1B8C-405A-A003-8F622CB66205}"/>
    <cellStyle name="Comma 5 5 3 2 2 2" xfId="2895" xr:uid="{62AE56F2-AB75-4DCA-BFFA-E1ED41B56DFA}"/>
    <cellStyle name="Comma 5 5 3 2 3" xfId="2896" xr:uid="{469D221C-2005-4206-95AD-48DDD75EEC79}"/>
    <cellStyle name="Comma 5 5 3 3" xfId="2897" xr:uid="{43EDCF78-B4A7-48B8-86A8-FC7233C1DC49}"/>
    <cellStyle name="Comma 5 5 3 3 2" xfId="2898" xr:uid="{A61D6371-7037-4C5B-BF83-B33733A0F891}"/>
    <cellStyle name="Comma 5 5 3 4" xfId="2899" xr:uid="{C002C99D-CD29-4894-BC7A-FB24F0AFF6C7}"/>
    <cellStyle name="Comma 5 5 4" xfId="2900" xr:uid="{D503DD22-86EF-400F-AD1E-ABBDA337735A}"/>
    <cellStyle name="Comma 5 5 4 2" xfId="2901" xr:uid="{00212097-7CA9-4450-9CBC-5C7AE88F4C9D}"/>
    <cellStyle name="Comma 5 5 4 2 2" xfId="2902" xr:uid="{FA341A2C-50E5-4FF0-B6BD-538D102F8AF3}"/>
    <cellStyle name="Comma 5 5 4 3" xfId="2903" xr:uid="{C0C6E62E-3217-469B-892E-D6C135C7119A}"/>
    <cellStyle name="Comma 5 5 5" xfId="2904" xr:uid="{2D148A8D-6539-4866-861A-CF7A42DC1B73}"/>
    <cellStyle name="Comma 5 5 5 2" xfId="2905" xr:uid="{1D234DB6-FEFD-40DC-93ED-4B82B00EAA5E}"/>
    <cellStyle name="Comma 5 5 6" xfId="2906" xr:uid="{25F84EEA-02EC-4E06-B038-042CD9AD7082}"/>
    <cellStyle name="Comma 5 6" xfId="2907" xr:uid="{AE2453F6-7238-4A82-839A-11B202323C47}"/>
    <cellStyle name="Comma 5 6 2" xfId="2908" xr:uid="{2A188FCE-FDB9-4C73-905E-4981663A3C47}"/>
    <cellStyle name="Comma 5 6 2 2" xfId="2909" xr:uid="{1EB70A0F-C7AF-43A9-BE38-BFA7086EB965}"/>
    <cellStyle name="Comma 5 6 2 2 2" xfId="2910" xr:uid="{86DE6855-6546-4A6A-818F-DA133B650B89}"/>
    <cellStyle name="Comma 5 6 2 2 2 2" xfId="2911" xr:uid="{06FD1565-0B16-468A-BD1F-ED09B52DD55F}"/>
    <cellStyle name="Comma 5 6 2 2 3" xfId="2912" xr:uid="{C85BEAFA-D739-4E18-91D9-94727DBE49DB}"/>
    <cellStyle name="Comma 5 6 2 3" xfId="2913" xr:uid="{3E776FC2-2A2F-4EC6-89CB-8554C7E3F6D2}"/>
    <cellStyle name="Comma 5 6 2 3 2" xfId="2914" xr:uid="{FE95C0E2-BFEF-4018-AB3D-888B45FDC61D}"/>
    <cellStyle name="Comma 5 6 2 4" xfId="2915" xr:uid="{28A6E859-74CD-48C7-8E12-4ABB72D4A5E4}"/>
    <cellStyle name="Comma 5 6 3" xfId="2916" xr:uid="{7353FAEB-473C-4385-B185-95DEDB7057A9}"/>
    <cellStyle name="Comma 5 6 3 2" xfId="2917" xr:uid="{43960578-BC2E-4CDC-9243-6627F020E7EF}"/>
    <cellStyle name="Comma 5 6 3 2 2" xfId="2918" xr:uid="{0E2437A0-7D51-49F8-8D44-F1479881E9BA}"/>
    <cellStyle name="Comma 5 6 3 3" xfId="2919" xr:uid="{F1BCBA3F-E215-49F3-B135-01205080B034}"/>
    <cellStyle name="Comma 5 6 4" xfId="2920" xr:uid="{110ADE67-C6C6-40C1-8627-ED79623B8A7C}"/>
    <cellStyle name="Comma 5 6 4 2" xfId="2921" xr:uid="{8478FCC2-73E1-44ED-8D55-8E4B37655062}"/>
    <cellStyle name="Comma 5 6 5" xfId="2922" xr:uid="{41CE9122-B2E1-4CDB-A3DF-90B6DA3AF7C4}"/>
    <cellStyle name="Comma 5 7" xfId="2923" xr:uid="{ADF8674D-8F89-4E37-B2EB-79C8A9F6A69E}"/>
    <cellStyle name="Comma 5 7 2" xfId="2924" xr:uid="{093B2AF1-71A6-495B-BD34-8D7AAADFA0C8}"/>
    <cellStyle name="Comma 5 7 2 2" xfId="2925" xr:uid="{ADBAE9B4-C169-4475-9B25-E69DCC02D087}"/>
    <cellStyle name="Comma 5 7 2 2 2" xfId="2926" xr:uid="{3FC92ED3-CC5D-47EC-A426-04ADB4B11CA3}"/>
    <cellStyle name="Comma 5 7 2 3" xfId="2927" xr:uid="{50568827-9AAA-450A-BB34-A99FD31192FC}"/>
    <cellStyle name="Comma 5 7 3" xfId="2928" xr:uid="{51ED4841-3FA6-4F00-BF09-F676DCC45642}"/>
    <cellStyle name="Comma 5 7 3 2" xfId="2929" xr:uid="{607182AD-9981-4B56-88C6-8A0A5C0001CC}"/>
    <cellStyle name="Comma 5 7 4" xfId="2930" xr:uid="{17F956C0-9DDA-4728-A886-8EDBC5C30A43}"/>
    <cellStyle name="Comma 5 8" xfId="2931" xr:uid="{E0BC541B-94A6-4501-B1F8-DDFD78FC0445}"/>
    <cellStyle name="Comma 5 8 2" xfId="2932" xr:uid="{717E1ABA-761A-440C-AD06-80AE5B16DB6F}"/>
    <cellStyle name="Comma 5 8 2 2" xfId="2933" xr:uid="{7433D857-BC53-4771-AB3A-8A4B493656C7}"/>
    <cellStyle name="Comma 5 8 2 2 2" xfId="2934" xr:uid="{6866EACB-8DA9-4584-AED2-97D14100EA45}"/>
    <cellStyle name="Comma 5 8 2 3" xfId="2935" xr:uid="{22B69C19-E60A-4006-9C77-6E30939652BA}"/>
    <cellStyle name="Comma 5 8 3" xfId="2936" xr:uid="{8511A7DE-8BF6-428B-A0F4-EE1FBAD3A761}"/>
    <cellStyle name="Comma 5 8 3 2" xfId="2937" xr:uid="{033C5B2C-544E-4BF5-BAB4-2D62FA73A703}"/>
    <cellStyle name="Comma 5 8 4" xfId="2938" xr:uid="{C795351B-3DBF-43E2-9599-633B5DE60F27}"/>
    <cellStyle name="Comma 5 9" xfId="2939" xr:uid="{FFDE66A9-3AB4-4842-BF20-95F80F1394E8}"/>
    <cellStyle name="Comma 6" xfId="2940" xr:uid="{550C98BB-85FD-4536-A263-23867860B674}"/>
    <cellStyle name="Comma 6 10" xfId="2941" xr:uid="{284E5255-090D-46A0-9F98-C1C1297DDEAF}"/>
    <cellStyle name="Comma 6 10 2" xfId="2942" xr:uid="{1EAE5623-D0F9-4245-874D-8E8564A5317A}"/>
    <cellStyle name="Comma 6 10 2 2" xfId="2943" xr:uid="{766C4BBD-6827-46C9-8310-8639F42EE153}"/>
    <cellStyle name="Comma 6 11" xfId="2944" xr:uid="{B280A9CB-433D-4DC3-913D-E743BCA5FB28}"/>
    <cellStyle name="Comma 6 11 2" xfId="2945" xr:uid="{A6BDCFBD-53D4-4302-A0A1-80E96AF0B7AA}"/>
    <cellStyle name="Comma 6 11 2 2" xfId="2946" xr:uid="{7009C405-AFD6-4FC9-A400-E70B9C43A9D1}"/>
    <cellStyle name="Comma 6 11 3" xfId="2947" xr:uid="{C93915A3-E86E-4D81-A190-569A569FC1A2}"/>
    <cellStyle name="Comma 6 12" xfId="2948" xr:uid="{5ABAA70E-DB6B-425F-B5FC-306DD96B5EC8}"/>
    <cellStyle name="Comma 6 12 2" xfId="2949" xr:uid="{8BB059BA-456C-4D7A-AF46-9216C5A25254}"/>
    <cellStyle name="Comma 6 13" xfId="2950" xr:uid="{DFC7F423-98DE-4B4F-ABAA-312A2E0FA2C7}"/>
    <cellStyle name="Comma 6 14" xfId="2951" xr:uid="{2C05941C-FD37-46E8-8E31-E6DFC5DA6FC1}"/>
    <cellStyle name="Comma 6 2" xfId="2952" xr:uid="{C3BD7B75-EFB7-4DAD-9690-58872F2A4E96}"/>
    <cellStyle name="Comma 6 2 2" xfId="2953" xr:uid="{0A1F52BC-ABB7-4E62-A451-610A067514F4}"/>
    <cellStyle name="Comma 6 2 3" xfId="2954" xr:uid="{69D512A5-87C7-44DD-8CA3-E530CC57D36B}"/>
    <cellStyle name="Comma 6 2 3 2" xfId="2955" xr:uid="{6DE45BC7-B286-43A4-9DFA-EE2192E22637}"/>
    <cellStyle name="Comma 6 2 3 2 2" xfId="2956" xr:uid="{DF08A3B5-AFF4-44E2-B8CA-5002134A456C}"/>
    <cellStyle name="Comma 6 2 3 2 2 2" xfId="2957" xr:uid="{B991127D-66C5-422E-9BFC-AAEE52AEB344}"/>
    <cellStyle name="Comma 6 2 3 2 2 2 2" xfId="2958" xr:uid="{EA9268E9-6BC3-4801-811E-A02D68432F88}"/>
    <cellStyle name="Comma 6 2 3 2 2 3" xfId="2959" xr:uid="{F1A3687D-2590-425E-8BC4-3C5688F6E73D}"/>
    <cellStyle name="Comma 6 2 3 2 3" xfId="2960" xr:uid="{EAF5C310-CAD5-4677-B049-F530F5A5ECF4}"/>
    <cellStyle name="Comma 6 2 3 2 3 2" xfId="2961" xr:uid="{286E51C3-14AB-4C6D-84F2-7ECA6FAED587}"/>
    <cellStyle name="Comma 6 2 3 2 4" xfId="2962" xr:uid="{BD42AEA6-1311-4B04-93B3-E04EE114C4C1}"/>
    <cellStyle name="Comma 6 2 3 3" xfId="2963" xr:uid="{5F92DD9C-7A61-436E-B54D-6AD65400BB8D}"/>
    <cellStyle name="Comma 6 2 3 3 2" xfId="2964" xr:uid="{E5D0740C-BB42-43DD-89FD-D708C6A0709B}"/>
    <cellStyle name="Comma 6 2 3 3 2 2" xfId="2965" xr:uid="{A0380B40-50C7-4323-9E5F-554DA0963436}"/>
    <cellStyle name="Comma 6 2 3 3 2 2 2" xfId="2966" xr:uid="{7F4B97CC-2506-4A07-8FBA-2F7490FFCF4C}"/>
    <cellStyle name="Comma 6 2 3 3 2 3" xfId="2967" xr:uid="{09500EBD-F6E2-496F-A9E0-719D8F734027}"/>
    <cellStyle name="Comma 6 2 3 3 3" xfId="2968" xr:uid="{5DD6B268-2C76-4CC8-A496-2859E410D980}"/>
    <cellStyle name="Comma 6 2 3 3 3 2" xfId="2969" xr:uid="{7BB728F3-198B-4F31-8076-8A7D400BF640}"/>
    <cellStyle name="Comma 6 2 3 3 4" xfId="2970" xr:uid="{BB1E39D2-8E7F-4ECD-833E-19B2CC39A499}"/>
    <cellStyle name="Comma 6 2 3 4" xfId="2971" xr:uid="{A802B018-B771-4137-B892-BC21B07B7CD0}"/>
    <cellStyle name="Comma 6 2 3 4 2" xfId="2972" xr:uid="{F5119907-3183-4795-90CA-99D5CDF797CC}"/>
    <cellStyle name="Comma 6 2 3 4 2 2" xfId="2973" xr:uid="{5E31558F-142B-494B-B9AA-328C16FBFB9A}"/>
    <cellStyle name="Comma 6 2 3 4 3" xfId="2974" xr:uid="{A5899C67-B27B-43E7-A0BE-122E2A5B63DE}"/>
    <cellStyle name="Comma 6 2 3 5" xfId="2975" xr:uid="{1FE8986A-BD2E-4320-9F06-92202BD8F6A3}"/>
    <cellStyle name="Comma 6 2 3 5 2" xfId="2976" xr:uid="{F4A891D3-02F1-4693-90F5-43E2A2460623}"/>
    <cellStyle name="Comma 6 2 3 6" xfId="2977" xr:uid="{A95C4EF0-2490-40CC-9398-973A6AACC6D9}"/>
    <cellStyle name="Comma 6 2 4" xfId="2978" xr:uid="{1C2FF8C8-6D3B-43AD-AC2C-0D4A7C9A07DD}"/>
    <cellStyle name="Comma 6 2 4 2" xfId="2979" xr:uid="{B8CD3A8E-F1A5-4D5A-8472-B3B89A0516C1}"/>
    <cellStyle name="Comma 6 2 4 2 2" xfId="2980" xr:uid="{678FAEB2-2F36-4865-9668-55D0F06FEC6B}"/>
    <cellStyle name="Comma 6 2 4 2 2 2" xfId="2981" xr:uid="{E794B959-3895-456E-BC4D-EB4DBAB07481}"/>
    <cellStyle name="Comma 6 2 4 2 3" xfId="2982" xr:uid="{A6F81857-FE31-415A-B9EE-B94A712F66DA}"/>
    <cellStyle name="Comma 6 2 4 3" xfId="2983" xr:uid="{82453332-E5FD-41E5-BB37-E92360351D5F}"/>
    <cellStyle name="Comma 6 2 4 3 2" xfId="2984" xr:uid="{09FE109D-3B44-4CED-9105-42F7BDB54DF9}"/>
    <cellStyle name="Comma 6 2 4 4" xfId="2985" xr:uid="{965754BB-9D43-4634-882F-F7A16AA8455C}"/>
    <cellStyle name="Comma 6 2 5" xfId="2986" xr:uid="{A5C3DC14-466E-406D-92E9-B1F3DF9584F2}"/>
    <cellStyle name="Comma 6 2 5 2" xfId="2987" xr:uid="{10D122FE-E587-4384-926C-A440D85E32D7}"/>
    <cellStyle name="Comma 6 2 5 2 2" xfId="2988" xr:uid="{45F09E45-FC2A-4C75-9025-0EA8815BD07A}"/>
    <cellStyle name="Comma 6 2 5 2 2 2" xfId="2989" xr:uid="{EDA65047-A777-4D10-A6D3-385891D994D9}"/>
    <cellStyle name="Comma 6 2 5 2 3" xfId="2990" xr:uid="{4A757FA0-AC08-4E39-A85E-60188DD071A3}"/>
    <cellStyle name="Comma 6 2 5 3" xfId="2991" xr:uid="{661CACB2-C9FC-4AC9-B41C-E575D32569EF}"/>
    <cellStyle name="Comma 6 2 5 3 2" xfId="2992" xr:uid="{39C0B999-2886-4768-BFA1-729C024EFC5B}"/>
    <cellStyle name="Comma 6 2 5 4" xfId="2993" xr:uid="{FD2AC9D0-7AAA-4E54-93E9-0DE1A03FEBE5}"/>
    <cellStyle name="Comma 6 2 6" xfId="2994" xr:uid="{016A7ED2-B986-4AFA-899C-474C9180EF08}"/>
    <cellStyle name="Comma 6 2 6 2" xfId="2995" xr:uid="{87EE3A7B-C6DF-4D48-953E-5BC83B92EE50}"/>
    <cellStyle name="Comma 6 2 6 2 2" xfId="2996" xr:uid="{7CE89C4A-C15F-4549-81FE-028F5E3B2899}"/>
    <cellStyle name="Comma 6 2 6 3" xfId="2997" xr:uid="{0FE0F3EC-A7A6-4650-B5DE-BE1160BD0AEC}"/>
    <cellStyle name="Comma 6 2 7" xfId="2998" xr:uid="{E12DDDA7-3DE5-401B-A393-3E111166A007}"/>
    <cellStyle name="Comma 6 2 7 2" xfId="2999" xr:uid="{E71C69A8-F7B9-4345-A28D-A8F99255EC8A}"/>
    <cellStyle name="Comma 6 2 8" xfId="3000" xr:uid="{FE2528C9-10E8-4347-96CA-A17234ED02EB}"/>
    <cellStyle name="Comma 6 2 9" xfId="3001" xr:uid="{794312A4-075D-42FF-879D-84C37BB1148E}"/>
    <cellStyle name="Comma 6 3" xfId="3002" xr:uid="{D8B0940C-A6E7-4273-9084-21D0031D1564}"/>
    <cellStyle name="Comma 6 3 2" xfId="3003" xr:uid="{69EBD02A-0A64-4974-A02E-FB8970D9125E}"/>
    <cellStyle name="Comma 6 3 3" xfId="3004" xr:uid="{84104615-0522-42B4-AAA0-CBF989E695B5}"/>
    <cellStyle name="Comma 6 4" xfId="3005" xr:uid="{7042304F-F2A2-4040-A729-581D93D68D64}"/>
    <cellStyle name="Comma 6 5" xfId="3006" xr:uid="{19E1AA9D-E449-42CF-A270-511BC1850260}"/>
    <cellStyle name="Comma 6 5 2" xfId="3007" xr:uid="{445F627D-486A-441A-BCE3-422AF79E0274}"/>
    <cellStyle name="Comma 6 5 2 2" xfId="3008" xr:uid="{7C09CC92-D2BB-4B07-9BFD-CA457000CBDD}"/>
    <cellStyle name="Comma 6 5 2 2 2" xfId="3009" xr:uid="{EB5CD344-5ED9-46E3-999E-8E58B7CEB143}"/>
    <cellStyle name="Comma 6 5 2 2 2 2" xfId="3010" xr:uid="{EA2DA19A-4694-4C7A-ACE0-AA0F57823C8F}"/>
    <cellStyle name="Comma 6 5 2 2 3" xfId="3011" xr:uid="{F02DF897-EB8B-4159-9796-3804F565182B}"/>
    <cellStyle name="Comma 6 5 2 3" xfId="3012" xr:uid="{6692E0FC-3FB5-4224-80CC-166CEF86A0C6}"/>
    <cellStyle name="Comma 6 5 2 3 2" xfId="3013" xr:uid="{B21FD2BC-7C7D-42DC-A9C2-48FAFEC7242B}"/>
    <cellStyle name="Comma 6 5 2 4" xfId="3014" xr:uid="{85C494AF-5AF2-4A49-B525-DE148958D9BC}"/>
    <cellStyle name="Comma 6 5 3" xfId="3015" xr:uid="{BBA24B79-8615-45EE-9382-5C46BC77803E}"/>
    <cellStyle name="Comma 6 5 3 2" xfId="3016" xr:uid="{9AD85CFB-2A51-405D-81A6-0DA46C47F195}"/>
    <cellStyle name="Comma 6 5 3 2 2" xfId="3017" xr:uid="{B143DEDC-59B1-4021-BBF5-68AAE758824F}"/>
    <cellStyle name="Comma 6 5 3 3" xfId="3018" xr:uid="{A583B396-B07B-43AA-834C-2327BA944949}"/>
    <cellStyle name="Comma 6 5 4" xfId="3019" xr:uid="{9B2AFE46-F473-48BA-ADEE-429BBBAF2E1B}"/>
    <cellStyle name="Comma 6 5 4 2" xfId="3020" xr:uid="{4A9DCFB4-30A6-4B76-8D9D-4FD01C751315}"/>
    <cellStyle name="Comma 6 5 5" xfId="3021" xr:uid="{7E709051-500D-4047-8512-1C2F8E51822E}"/>
    <cellStyle name="Comma 6 5 6" xfId="3022" xr:uid="{8A19CD28-0FF6-4234-98A9-EC6D08F7D18A}"/>
    <cellStyle name="Comma 6 6" xfId="3023" xr:uid="{646F012F-58A1-4DA3-A65B-8CA0F5714271}"/>
    <cellStyle name="Comma 6 6 2" xfId="3024" xr:uid="{DDA3D565-E41A-4B67-AF03-D9CECF468FA9}"/>
    <cellStyle name="Comma 6 6 2 2" xfId="3025" xr:uid="{3F7F1C3A-B618-41E7-8293-26895B1976EA}"/>
    <cellStyle name="Comma 6 6 2 2 2" xfId="3026" xr:uid="{F1829801-EA19-456C-B51B-5EC2FD64BAB6}"/>
    <cellStyle name="Comma 6 6 2 3" xfId="3027" xr:uid="{4D784A73-995C-460D-8FDA-75D481B762D6}"/>
    <cellStyle name="Comma 6 6 3" xfId="3028" xr:uid="{2770A115-7218-4CBE-9F27-A2B8C06B6B73}"/>
    <cellStyle name="Comma 6 6 3 2" xfId="3029" xr:uid="{17DEF211-5E95-45C8-B124-2DFE4090BC08}"/>
    <cellStyle name="Comma 6 6 4" xfId="3030" xr:uid="{55D88493-5B47-4A14-9102-D9E11D7F17B8}"/>
    <cellStyle name="Comma 6 6 5" xfId="3031" xr:uid="{A514D661-6223-4F6F-9707-C1ABBBC7CCF5}"/>
    <cellStyle name="Comma 6 6 6" xfId="3032" xr:uid="{783F3461-44CA-4D3F-8FC7-4559E6C9DAE0}"/>
    <cellStyle name="Comma 6 7" xfId="3033" xr:uid="{794BB5DD-F350-4277-BD9F-BC6755607674}"/>
    <cellStyle name="Comma 6 7 2" xfId="3034" xr:uid="{48252AC7-3751-45E2-AF69-A40764DEF77D}"/>
    <cellStyle name="Comma 6 7 2 2" xfId="3035" xr:uid="{A567E64E-F345-4D06-B12B-5C599B8D592B}"/>
    <cellStyle name="Comma 6 7 2 2 2" xfId="3036" xr:uid="{A6038E91-B3F8-46FB-B8E3-C91A4FE64538}"/>
    <cellStyle name="Comma 6 7 2 3" xfId="3037" xr:uid="{09FA298A-D295-4A60-BF95-1EB8126ACAE5}"/>
    <cellStyle name="Comma 6 7 3" xfId="3038" xr:uid="{14069AA5-1648-4B2E-A173-56B4381AE4A6}"/>
    <cellStyle name="Comma 6 7 3 2" xfId="3039" xr:uid="{6E6F22AC-650C-4B74-A2FE-32220965D4CE}"/>
    <cellStyle name="Comma 6 7 4" xfId="3040" xr:uid="{4E819A9C-1A21-4D64-8583-104C2AD7D94C}"/>
    <cellStyle name="Comma 6 7 5" xfId="3041" xr:uid="{67CA6614-AB19-410A-A0CF-9CE1EEE0381C}"/>
    <cellStyle name="Comma 6 7 6" xfId="3042" xr:uid="{436ED226-0BCD-4C2F-8896-7BE166713862}"/>
    <cellStyle name="Comma 6 8" xfId="3043" xr:uid="{6FFA5399-3648-465B-B6AC-E3AEE7288AFE}"/>
    <cellStyle name="Comma 6 9" xfId="3044" xr:uid="{2F7A00AC-0D62-491E-8496-3C0BAFEFAB87}"/>
    <cellStyle name="Comma 6 9 2" xfId="3045" xr:uid="{4BF1DEBF-463E-47CD-937C-239C3013AFC4}"/>
    <cellStyle name="Comma 6 9 2 2" xfId="3046" xr:uid="{65089A01-D88E-4739-9C86-DF3A50A23ABC}"/>
    <cellStyle name="Comma 6 9 2 2 2" xfId="3047" xr:uid="{15684D9A-CBBC-4043-9C17-69CFC872D70D}"/>
    <cellStyle name="Comma 6 9 2 3" xfId="3048" xr:uid="{EDE4036E-5E22-47C6-8369-0330CB55DA48}"/>
    <cellStyle name="Comma 6 9 3" xfId="3049" xr:uid="{983870AE-1411-425B-921B-78EE12289C53}"/>
    <cellStyle name="Comma 6 9 3 2" xfId="3050" xr:uid="{01DD7996-4AB9-48DF-80FB-A1393C6A2F8E}"/>
    <cellStyle name="Comma 6 9 4" xfId="3051" xr:uid="{A0C68E14-EDC5-4E66-86B1-DA05F6264F70}"/>
    <cellStyle name="Comma 7" xfId="3052" xr:uid="{82E571E3-F17C-414D-B387-79195134C366}"/>
    <cellStyle name="Comma 7 10" xfId="3053" xr:uid="{67E9E5D4-3DCA-4D67-8E71-E94B925ABACE}"/>
    <cellStyle name="Comma 7 2" xfId="3054" xr:uid="{EF1CB2D7-78C8-413A-84A7-0413CD53C303}"/>
    <cellStyle name="Comma 7 3" xfId="3055" xr:uid="{F9B6A0B1-6EE9-4B6D-9B67-AC3558897B05}"/>
    <cellStyle name="Comma 7 3 2" xfId="3056" xr:uid="{CA8C0DB5-D326-474B-98E2-2AAA01BCB02A}"/>
    <cellStyle name="Comma 7 3 2 2" xfId="3057" xr:uid="{3660B6C0-E5D8-4BB1-A1B0-ED8361481660}"/>
    <cellStyle name="Comma 7 3 2 2 2" xfId="3058" xr:uid="{4BB6AFB3-CBB3-4741-9AB7-90015048ED1C}"/>
    <cellStyle name="Comma 7 3 2 2 2 2" xfId="3059" xr:uid="{875266E4-317E-4407-AC40-2A077B865085}"/>
    <cellStyle name="Comma 7 3 2 2 3" xfId="3060" xr:uid="{62564CC6-80E5-47AE-8008-9CD78AB326F9}"/>
    <cellStyle name="Comma 7 3 2 3" xfId="3061" xr:uid="{DFFBF594-FA21-4EB3-A7B0-00BF83450A39}"/>
    <cellStyle name="Comma 7 3 2 3 2" xfId="3062" xr:uid="{BC2B19BB-3A8F-4A0C-8044-276EFCAD49CA}"/>
    <cellStyle name="Comma 7 3 2 4" xfId="3063" xr:uid="{B8CEEA9E-80D4-40CD-B506-83C6E53D8951}"/>
    <cellStyle name="Comma 7 3 3" xfId="3064" xr:uid="{3F0A0DE9-7F07-45C9-A046-5E54BF1094E1}"/>
    <cellStyle name="Comma 7 3 3 2" xfId="3065" xr:uid="{F02469DF-267A-4DEE-A102-9994FAD8A4CE}"/>
    <cellStyle name="Comma 7 3 3 2 2" xfId="3066" xr:uid="{1B6B9D93-E683-4ECE-9505-06B00847E7FE}"/>
    <cellStyle name="Comma 7 3 3 2 2 2" xfId="3067" xr:uid="{6567E1E5-7F50-4CAC-AF4D-ABC2FC7E26E5}"/>
    <cellStyle name="Comma 7 3 3 2 3" xfId="3068" xr:uid="{C2DD4238-1960-4FBA-B8F5-80FACF233519}"/>
    <cellStyle name="Comma 7 3 3 3" xfId="3069" xr:uid="{E0071611-8582-4CDA-8BFC-DCA6F9228C85}"/>
    <cellStyle name="Comma 7 3 3 3 2" xfId="3070" xr:uid="{49527D55-62F0-4571-8210-07DCB2D19591}"/>
    <cellStyle name="Comma 7 3 3 4" xfId="3071" xr:uid="{2772CF03-D4BB-4E52-AAA0-BEC588057D70}"/>
    <cellStyle name="Comma 7 3 4" xfId="3072" xr:uid="{E6704081-1F2F-435F-B94A-1904E2C580BC}"/>
    <cellStyle name="Comma 7 3 4 2" xfId="3073" xr:uid="{F0DC4B1A-AE16-43D0-A1CB-53B94FAF4B73}"/>
    <cellStyle name="Comma 7 3 4 2 2" xfId="3074" xr:uid="{7CB3599D-7F1D-4D74-B21B-5DEAB2F7074C}"/>
    <cellStyle name="Comma 7 3 4 3" xfId="3075" xr:uid="{6DF4F245-8CAF-45D4-9E06-30182904FF59}"/>
    <cellStyle name="Comma 7 3 5" xfId="3076" xr:uid="{4EAEDC0F-A864-4BF1-A4CC-47918BB3110B}"/>
    <cellStyle name="Comma 7 3 5 2" xfId="3077" xr:uid="{354434D8-D277-4776-9845-16BDB1036C12}"/>
    <cellStyle name="Comma 7 3 6" xfId="3078" xr:uid="{8F827CC2-8418-407B-88C3-3BBC717E8D6D}"/>
    <cellStyle name="Comma 7 3 7" xfId="3079" xr:uid="{CC907983-96BC-4DA1-8B4B-5D1F369D0CBF}"/>
    <cellStyle name="Comma 7 4" xfId="3080" xr:uid="{8F995218-A313-4580-A497-2013C1E75EF2}"/>
    <cellStyle name="Comma 7 4 2" xfId="3081" xr:uid="{4334DC16-5670-41D8-BB91-31145D41BC15}"/>
    <cellStyle name="Comma 7 4 2 2" xfId="3082" xr:uid="{D0C515C6-DE6F-4014-808E-F3D0F8F5999D}"/>
    <cellStyle name="Comma 7 4 2 2 2" xfId="3083" xr:uid="{8BC64136-45FC-427D-82E3-A77E33AEC0C3}"/>
    <cellStyle name="Comma 7 4 2 3" xfId="3084" xr:uid="{9D92DFE4-29CC-4039-BB67-C4176A25C92A}"/>
    <cellStyle name="Comma 7 4 3" xfId="3085" xr:uid="{C8758E1A-DAEC-492B-BA2D-E225EA043180}"/>
    <cellStyle name="Comma 7 4 3 2" xfId="3086" xr:uid="{6FFDC20D-5DCA-4522-8CEA-6F3D52A7F7CE}"/>
    <cellStyle name="Comma 7 4 4" xfId="3087" xr:uid="{CE543E78-0332-4D75-8A72-FCEB5D2A23DF}"/>
    <cellStyle name="Comma 7 4 5" xfId="3088" xr:uid="{D9E9A279-6855-4103-B09E-3B4F20438CEF}"/>
    <cellStyle name="Comma 7 5" xfId="3089" xr:uid="{C6FF0199-27A9-44E8-A95A-1B6ED16DFB47}"/>
    <cellStyle name="Comma 7 5 2" xfId="3090" xr:uid="{B68DCF35-887C-404F-8C2B-6351BC0EA3B2}"/>
    <cellStyle name="Comma 7 5 2 2" xfId="3091" xr:uid="{1A0F9994-DBE6-47C5-AF8C-3687332D8D4A}"/>
    <cellStyle name="Comma 7 5 2 2 2" xfId="3092" xr:uid="{2F270B04-DAF0-4836-B934-9C3B29A3CDD7}"/>
    <cellStyle name="Comma 7 5 2 3" xfId="3093" xr:uid="{D5935F58-0422-421E-9E9B-E52FFFAD2D64}"/>
    <cellStyle name="Comma 7 5 3" xfId="3094" xr:uid="{F07D53F7-61BB-4FE3-B6E0-59A124D05F5C}"/>
    <cellStyle name="Comma 7 5 3 2" xfId="3095" xr:uid="{EC5A4F14-05D0-48AB-872B-1400C98BB6DF}"/>
    <cellStyle name="Comma 7 5 4" xfId="3096" xr:uid="{D22110DA-8BCA-4B0F-A52B-8F27C86A452A}"/>
    <cellStyle name="Comma 7 6" xfId="3097" xr:uid="{DCD374E7-4AD8-4841-9028-32B9B3B280D8}"/>
    <cellStyle name="Comma 7 6 2" xfId="3098" xr:uid="{2503AFDC-44B5-49FA-9432-E9739649E533}"/>
    <cellStyle name="Comma 7 6 2 2" xfId="3099" xr:uid="{6435062F-2458-4976-874D-78FFC87A45E4}"/>
    <cellStyle name="Comma 7 6 3" xfId="3100" xr:uid="{DFFEC3D2-F9CF-4955-9D56-0E71CF60E3B5}"/>
    <cellStyle name="Comma 7 7" xfId="3101" xr:uid="{6E070986-6ECF-4507-AEE4-AC215EE0D204}"/>
    <cellStyle name="Comma 7 7 2" xfId="3102" xr:uid="{8D206E7A-C829-4634-9398-2B5B9F0A1C9E}"/>
    <cellStyle name="Comma 7 7 2 2" xfId="3103" xr:uid="{9451BFB4-5330-413B-BA89-DE1C0E5E4426}"/>
    <cellStyle name="Comma 7 7 3" xfId="3104" xr:uid="{3622125D-9E5B-48A6-B56E-AF4D547D5E42}"/>
    <cellStyle name="Comma 7 8" xfId="3105" xr:uid="{65715749-7C3F-419D-90A2-C24EDAC200E7}"/>
    <cellStyle name="Comma 7 8 2" xfId="3106" xr:uid="{121D9BCC-3A2D-4C6B-84FF-382948F3F0CD}"/>
    <cellStyle name="Comma 7 9" xfId="3107" xr:uid="{4446446E-96E8-44E5-AEE1-9F787586685E}"/>
    <cellStyle name="Comma 8" xfId="3108" xr:uid="{65C7DC95-E3D8-4375-895C-FF796672E8AC}"/>
    <cellStyle name="Comma 8 2" xfId="3109" xr:uid="{7EDEB039-7601-48B7-9DF0-50360A19ECFC}"/>
    <cellStyle name="Comma 8 2 2" xfId="3110" xr:uid="{C052E5B6-C948-4F0E-9A32-6DDAEFA214F0}"/>
    <cellStyle name="Comma 8 2 2 2" xfId="3111" xr:uid="{D46C960B-80C2-4E31-AFDB-3F0D8CD71214}"/>
    <cellStyle name="Comma 8 2 2 2 2" xfId="3112" xr:uid="{386F6BB0-9724-48D3-9535-8977BA3322CC}"/>
    <cellStyle name="Comma 8 2 2 3" xfId="3113" xr:uid="{FD657830-3992-4D01-907D-F448684CF93E}"/>
    <cellStyle name="Comma 8 2 3" xfId="3114" xr:uid="{94588F49-9EEB-4A65-8580-93C2CA7A9592}"/>
    <cellStyle name="Comma 8 2 3 2" xfId="3115" xr:uid="{DEDECCF7-4E6D-4444-8917-2D4FAF60C563}"/>
    <cellStyle name="Comma 8 2 4" xfId="3116" xr:uid="{BF9F0767-B2DD-40D6-9C2E-43CE319DE8DD}"/>
    <cellStyle name="Comma 8 2 5" xfId="3117" xr:uid="{6E8DA016-71D9-4988-B8DB-489588BAA577}"/>
    <cellStyle name="Comma 8 3" xfId="3118" xr:uid="{C1D9CFB2-BC65-4D2E-98E8-5988904AE3EA}"/>
    <cellStyle name="Comma 8 4" xfId="3119" xr:uid="{2628D57B-33E6-4DA1-A55D-FD878A80B459}"/>
    <cellStyle name="Comma 8 4 2" xfId="3120" xr:uid="{B8A56EDA-371C-42A7-9586-06B21D4CD4C6}"/>
    <cellStyle name="Comma 8 4 2 2" xfId="3121" xr:uid="{BEB89A7D-82FE-4A4C-B4EB-450D6E2D0A0D}"/>
    <cellStyle name="Comma 8 4 3" xfId="3122" xr:uid="{90EEB844-3826-423C-A9A8-1B683B997A39}"/>
    <cellStyle name="Comma 8 5" xfId="3123" xr:uid="{80907106-10CC-4D8C-B42F-B5D78A2D713A}"/>
    <cellStyle name="Comma 8 5 2" xfId="3124" xr:uid="{7B229BF0-098C-472A-97BC-6AE3F6FCCBB7}"/>
    <cellStyle name="Comma 8 6" xfId="3125" xr:uid="{6B8FC24E-4F18-4410-98D5-6AF4A055ABC1}"/>
    <cellStyle name="Comma 8 6 2" xfId="3126" xr:uid="{1C2BAE84-AF68-4B1F-BBAF-E3B09AE9B372}"/>
    <cellStyle name="Comma 8 7" xfId="3127" xr:uid="{6EA88843-9144-4367-9D9A-654E1092521C}"/>
    <cellStyle name="Comma 8 8" xfId="3128" xr:uid="{FAE4EC8F-3CF2-4F93-A6C9-0280BA43E3CB}"/>
    <cellStyle name="Comma 9" xfId="3129" xr:uid="{6707939D-B787-40E1-8B24-C88A136FA28F}"/>
    <cellStyle name="Comma 9 2" xfId="3130" xr:uid="{19E95170-1215-4AA0-8E90-CBD7EA5F0110}"/>
    <cellStyle name="Comma 9 3" xfId="3131" xr:uid="{5CF147AE-9DFD-457B-9D3A-AADB210BD29D}"/>
    <cellStyle name="Comma 9 4" xfId="3132" xr:uid="{50D05247-6391-4BBD-A3CD-E057B2834E00}"/>
    <cellStyle name="Comma 9 5" xfId="3133" xr:uid="{16B470F0-6064-4D79-9384-6387FF6AD37F}"/>
    <cellStyle name="Comma 9 6" xfId="3134" xr:uid="{3C26AD01-73C8-47C4-94C6-E3500737CF15}"/>
    <cellStyle name="Comma0" xfId="3135" xr:uid="{94D88D8B-B824-45DE-BFDF-70A3E5CC82B2}"/>
    <cellStyle name="Comma0 2" xfId="3136" xr:uid="{3BCF4427-114C-45CA-9E73-A1D3513F9CA0}"/>
    <cellStyle name="Comma0 2 2" xfId="3137" xr:uid="{8F0024F7-C50B-40CD-9443-EF3BB2002115}"/>
    <cellStyle name="Comma0 2 3" xfId="3138" xr:uid="{FE522E64-795F-4BAB-8CC7-F55BAA0C43DD}"/>
    <cellStyle name="Comma0 2 3 2" xfId="3139" xr:uid="{4B165501-9FBD-4447-9B14-44764110D614}"/>
    <cellStyle name="Comma0 2 3 3" xfId="3140" xr:uid="{486F768B-D658-480D-9C36-F5031E9B5215}"/>
    <cellStyle name="Comma0 2 3 4" xfId="3141" xr:uid="{2A58FF8C-FF1E-459A-A77C-A7008B70CD57}"/>
    <cellStyle name="Comma0 2 4" xfId="3142" xr:uid="{D83B6666-1C13-486F-90C2-C950EA463599}"/>
    <cellStyle name="Comma0 2 4 2" xfId="3143" xr:uid="{B7CA0416-7452-4BAF-90DC-CE840A2C242C}"/>
    <cellStyle name="Comma0 2 4 3" xfId="3144" xr:uid="{1AA678F6-FBFA-4443-AF2E-2EE76A989D7C}"/>
    <cellStyle name="Comma0 2 5" xfId="3145" xr:uid="{CB326B46-FBB4-41E8-9A87-047B8CB669CD}"/>
    <cellStyle name="Comma0 3" xfId="3146" xr:uid="{9969277A-7AC3-46F5-B7EB-76AF3AC772F0}"/>
    <cellStyle name="Comma0 3 2" xfId="3147" xr:uid="{D80603AF-D3B5-4F29-A955-C93DFBFE10E3}"/>
    <cellStyle name="Comma0 3 2 2" xfId="3148" xr:uid="{ADF531C3-2637-42F8-959E-FBE15DA1CFB7}"/>
    <cellStyle name="Comma0 3 2 3" xfId="3149" xr:uid="{33C2DD92-2D86-4108-942D-DCC0E154B0E0}"/>
    <cellStyle name="Comma0 4" xfId="3150" xr:uid="{B57C802C-29BD-4F6B-9BE4-FCE7C0727081}"/>
    <cellStyle name="Comma0 4 2" xfId="3151" xr:uid="{540E63D1-C982-4BF8-ADF3-79C1839D69E7}"/>
    <cellStyle name="Comma0 4 3" xfId="3152" xr:uid="{019B0D0C-FA24-499F-83C2-FBEE163B189F}"/>
    <cellStyle name="Comma0 5" xfId="3153" xr:uid="{242E63E9-4922-4413-AFF8-BA1770C3C6F6}"/>
    <cellStyle name="Comma0 5 2" xfId="3154" xr:uid="{18E85868-5E16-4934-A264-7AB0164548D3}"/>
    <cellStyle name="Comma0 5 3" xfId="3155" xr:uid="{9C0787BA-DE97-4DB1-A85A-D6492A19CABD}"/>
    <cellStyle name="Comma0 5 3 2" xfId="3156" xr:uid="{BA7D0652-7F02-4DFB-B55C-7824E3E80469}"/>
    <cellStyle name="Comma0 5 4" xfId="3157" xr:uid="{5080A382-C307-411B-A63F-F02C62EB0B2C}"/>
    <cellStyle name="Comma0 6" xfId="3158" xr:uid="{5F174244-80FE-4F59-B411-2FB8866F8ED1}"/>
    <cellStyle name="Comma0 7" xfId="3159" xr:uid="{6E9B0A64-CF65-47F7-8B59-858C00EFD6FF}"/>
    <cellStyle name="Currency" xfId="20" builtinId="4"/>
    <cellStyle name="Currency 10" xfId="3160" xr:uid="{6FA15136-24DB-4CB0-BDB2-977623AEEC42}"/>
    <cellStyle name="Currency 10 2" xfId="3161" xr:uid="{BC0578E1-0DAF-4C10-81BA-CDA3160583CB}"/>
    <cellStyle name="Currency 11" xfId="3162" xr:uid="{9D63B8B9-4F73-4A5F-BD77-FE51E24C3C59}"/>
    <cellStyle name="Currency 12" xfId="3163" xr:uid="{FB5DBC41-B2FE-4555-9716-2D21A705E858}"/>
    <cellStyle name="Currency 13" xfId="3164" xr:uid="{1C99950F-52CE-4757-A3BE-FE6DF812C840}"/>
    <cellStyle name="Currency 14" xfId="8257" xr:uid="{DD35F461-A848-46D3-937B-30FE485DF0C7}"/>
    <cellStyle name="Currency 2" xfId="3165" xr:uid="{0CC1DFC0-F807-4C2C-AF97-EF33DD1DBCFC}"/>
    <cellStyle name="Currency 2 10" xfId="3166" xr:uid="{88F92033-543D-4820-B1D3-AA7EFCAF0EFA}"/>
    <cellStyle name="Currency 2 10 2" xfId="3167" xr:uid="{65EF6FC6-F1E7-4200-BDFB-753159E4AFE7}"/>
    <cellStyle name="Currency 2 10 3" xfId="3168" xr:uid="{E530DF1F-F7F3-40BF-B212-4E3BAFA70F48}"/>
    <cellStyle name="Currency 2 11" xfId="3169" xr:uid="{EA0F2E16-8569-41A5-B941-FF0F7FB4806B}"/>
    <cellStyle name="Currency 2 12" xfId="3170" xr:uid="{37943485-FB04-412D-A599-6ED0065D5C13}"/>
    <cellStyle name="Currency 2 13" xfId="3171" xr:uid="{10FA046D-7B25-4C6B-8CD6-32FAEA072FAB}"/>
    <cellStyle name="Currency 2 13 2" xfId="3172" xr:uid="{7110CF25-6666-45BA-AA26-46CC94C76E8F}"/>
    <cellStyle name="Currency 2 13 2 2" xfId="3173" xr:uid="{60017AE7-2142-4489-BA03-9875699D8057}"/>
    <cellStyle name="Currency 2 13 3" xfId="3174" xr:uid="{FE2BCADE-49A7-4744-BD66-5C6ABC7B0B06}"/>
    <cellStyle name="Currency 2 14" xfId="3175" xr:uid="{A6A8F7B4-C45E-42A8-A842-F6C13CF09AAB}"/>
    <cellStyle name="Currency 2 14 2" xfId="3176" xr:uid="{36F8D293-2C68-4A50-9A8E-7A393A9670FC}"/>
    <cellStyle name="Currency 2 15" xfId="3177" xr:uid="{70D33347-047C-448C-B587-D51B1C7501C4}"/>
    <cellStyle name="Currency 2 16" xfId="3178" xr:uid="{C8F34D5A-A699-412E-85F2-907DFBEA1DB6}"/>
    <cellStyle name="Currency 2 17" xfId="3179" xr:uid="{AAB2396D-2A24-42DC-B07A-D0E229974590}"/>
    <cellStyle name="Currency 2 18" xfId="3180" xr:uid="{28BCB192-F261-4B0F-9A5E-1D1327A7D282}"/>
    <cellStyle name="Currency 2 2" xfId="3181" xr:uid="{FD0FBF68-D211-43AB-AE6C-B17597AAF248}"/>
    <cellStyle name="Currency 2 2 2" xfId="3182" xr:uid="{1C6E3CE8-5A1D-4E21-B652-554554848ADB}"/>
    <cellStyle name="Currency 2 2 3" xfId="3183" xr:uid="{26CD4F56-D3C6-4C48-B873-ADF1337057DF}"/>
    <cellStyle name="Currency 2 2 3 2" xfId="3184" xr:uid="{F9D590AD-7E63-4772-8BA9-039BF380C685}"/>
    <cellStyle name="Currency 2 2 3 2 2" xfId="3185" xr:uid="{CD7AF39F-4BC5-4147-96D3-47F7C14EA82E}"/>
    <cellStyle name="Currency 2 2 3 2 2 2" xfId="3186" xr:uid="{587053BC-1B67-40C6-82AD-EBC2C3B6A570}"/>
    <cellStyle name="Currency 2 2 3 2 3" xfId="3187" xr:uid="{4424BF95-0D40-4B47-8630-A51FFDD3EB0B}"/>
    <cellStyle name="Currency 2 2 3 3" xfId="3188" xr:uid="{C259595A-EF95-4BC1-9364-4BCB6AEFABD6}"/>
    <cellStyle name="Currency 2 2 3 3 2" xfId="3189" xr:uid="{30C624B9-28DA-4DED-BD04-1356B78FCCD1}"/>
    <cellStyle name="Currency 2 2 3 4" xfId="3190" xr:uid="{6F25FA21-8B50-43DE-90BD-10562238218E}"/>
    <cellStyle name="Currency 2 2 4" xfId="3191" xr:uid="{CC1C032E-9551-4030-BFF0-EA27E28DAAF4}"/>
    <cellStyle name="Currency 2 2 4 2" xfId="3192" xr:uid="{17A02B9D-C038-4934-8301-C4EFDF9977AF}"/>
    <cellStyle name="Currency 2 2 4 2 2" xfId="3193" xr:uid="{940EC40E-F01A-47EC-B8B0-FED61686A1D6}"/>
    <cellStyle name="Currency 2 2 4 2 2 2" xfId="3194" xr:uid="{5924AB51-1E02-406B-BB67-0BC6F06C7D9E}"/>
    <cellStyle name="Currency 2 2 4 2 3" xfId="3195" xr:uid="{C7280C17-AC96-41ED-B49D-14498A993CB9}"/>
    <cellStyle name="Currency 2 2 4 3" xfId="3196" xr:uid="{4EBAA29A-C6AD-4C3F-A738-19E762E5E656}"/>
    <cellStyle name="Currency 2 2 4 3 2" xfId="3197" xr:uid="{9BB49AB8-8195-4843-B7FF-4F4281440631}"/>
    <cellStyle name="Currency 2 2 4 4" xfId="3198" xr:uid="{88F663E1-0849-4A0B-B695-DB656F3D055B}"/>
    <cellStyle name="Currency 2 2 5" xfId="3199" xr:uid="{E40DB7C8-5290-4DFB-85D0-7C4D0C7B842E}"/>
    <cellStyle name="Currency 2 2 5 2" xfId="3200" xr:uid="{D487907C-1AC4-47EF-AB71-109488135EAC}"/>
    <cellStyle name="Currency 2 2 5 2 2" xfId="3201" xr:uid="{D105CFF3-1076-43B4-ABB4-F669EFA8CA86}"/>
    <cellStyle name="Currency 2 2 5 3" xfId="3202" xr:uid="{1D24574A-9792-4EA6-B60E-556B1C032412}"/>
    <cellStyle name="Currency 2 2 6" xfId="3203" xr:uid="{18DFE9D1-2A2D-4FA2-A79B-1C2C0F19CEDF}"/>
    <cellStyle name="Currency 2 2 6 2" xfId="3204" xr:uid="{B7E050CC-C870-497D-8477-919038382E1A}"/>
    <cellStyle name="Currency 2 2 7" xfId="3205" xr:uid="{971C230A-D407-46B4-A638-C09871E1D048}"/>
    <cellStyle name="Currency 2 2 8" xfId="3206" xr:uid="{AF433358-70E6-4C68-BB33-3C9EFE231516}"/>
    <cellStyle name="Currency 2 2 9" xfId="3207" xr:uid="{7850DB20-F3FF-44A1-8381-985D3A21F841}"/>
    <cellStyle name="Currency 2 3" xfId="3208" xr:uid="{A6812662-538C-4FC3-9BF8-BCA357E8C13A}"/>
    <cellStyle name="Currency 2 3 2" xfId="3209" xr:uid="{26CFCD46-CAFE-41AE-8DB9-27A39BECE641}"/>
    <cellStyle name="Currency 2 3 2 2" xfId="3210" xr:uid="{758E8269-67E6-4798-9471-4E69A053C394}"/>
    <cellStyle name="Currency 2 3 2 3" xfId="3211" xr:uid="{54D1EA65-7B2E-4120-97C4-DC7F5E713F48}"/>
    <cellStyle name="Currency 2 3 3" xfId="3212" xr:uid="{937B32D4-6EB7-4D11-B356-F7F88C7CCA4B}"/>
    <cellStyle name="Currency 2 3 4" xfId="3213" xr:uid="{6F02F134-99A1-489E-A4CF-497141B61DF3}"/>
    <cellStyle name="Currency 2 4" xfId="3214" xr:uid="{428A51D7-0F41-4211-BF2C-546258EBABD8}"/>
    <cellStyle name="Currency 2 4 2" xfId="3215" xr:uid="{D86CFD0A-A1E2-49F5-AA1F-4C7798657146}"/>
    <cellStyle name="Currency 2 4 3" xfId="3216" xr:uid="{389B9C76-5991-45C3-907A-AE01E1522D0C}"/>
    <cellStyle name="Currency 2 4 4" xfId="3217" xr:uid="{32DC44FD-2F59-443C-B0D6-17280B50B3B4}"/>
    <cellStyle name="Currency 2 5" xfId="3218" xr:uid="{A65B41E4-C359-46BB-9009-3E5FC015663A}"/>
    <cellStyle name="Currency 2 5 2" xfId="3219" xr:uid="{3EFEEBF9-79B6-4151-B0CE-87880CEBEFDA}"/>
    <cellStyle name="Currency 2 5 3" xfId="3220" xr:uid="{0B52EB91-8CDA-4315-AFDD-91AED829042F}"/>
    <cellStyle name="Currency 2 5 3 2" xfId="3221" xr:uid="{7FEF6276-7906-4743-BB98-12470BC3C31F}"/>
    <cellStyle name="Currency 2 5 3 2 2" xfId="3222" xr:uid="{E0D677E1-B244-4204-A828-8F9F102E87F6}"/>
    <cellStyle name="Currency 2 5 3 2 2 2" xfId="3223" xr:uid="{667A122E-9779-4F54-AB08-D75375EDD071}"/>
    <cellStyle name="Currency 2 5 3 2 2 2 2" xfId="3224" xr:uid="{BB563AC5-AF24-452F-B287-DF674C10813D}"/>
    <cellStyle name="Currency 2 5 3 2 2 3" xfId="3225" xr:uid="{14692494-9D73-43CC-8BF7-2218A30075DD}"/>
    <cellStyle name="Currency 2 5 3 2 3" xfId="3226" xr:uid="{AFB74C1C-0F84-49A8-A358-F24F1DBE37F3}"/>
    <cellStyle name="Currency 2 5 3 2 3 2" xfId="3227" xr:uid="{0787E5DD-684E-4AF2-AC20-2D481EE4314F}"/>
    <cellStyle name="Currency 2 5 3 2 4" xfId="3228" xr:uid="{8A5E9987-9064-4BDB-8887-A1537B9B53C7}"/>
    <cellStyle name="Currency 2 5 3 3" xfId="3229" xr:uid="{B970DF64-BB0A-482A-9E39-44F6636A0875}"/>
    <cellStyle name="Currency 2 5 3 3 2" xfId="3230" xr:uid="{CBBC6DCD-C002-4F5D-ABCE-866480C0E6AC}"/>
    <cellStyle name="Currency 2 5 3 3 2 2" xfId="3231" xr:uid="{0D930FBA-CD07-41C7-B046-E4F45B6730A4}"/>
    <cellStyle name="Currency 2 5 3 3 2 2 2" xfId="3232" xr:uid="{445A10AE-3040-4D5E-97F5-E0DF602A28DD}"/>
    <cellStyle name="Currency 2 5 3 3 2 3" xfId="3233" xr:uid="{94F5D870-7E6D-40E6-A332-7468483607D3}"/>
    <cellStyle name="Currency 2 5 3 3 3" xfId="3234" xr:uid="{9C3C8D56-806B-44D9-840C-E0AB8AE37287}"/>
    <cellStyle name="Currency 2 5 3 3 3 2" xfId="3235" xr:uid="{4D144EA4-7337-46B1-B40B-043492E58FD5}"/>
    <cellStyle name="Currency 2 5 3 3 4" xfId="3236" xr:uid="{2AEBF32C-D00E-4761-83B8-D2DB3834B94D}"/>
    <cellStyle name="Currency 2 5 3 4" xfId="3237" xr:uid="{3B531D2E-260E-4DFF-8FC1-E077CF769174}"/>
    <cellStyle name="Currency 2 5 3 4 2" xfId="3238" xr:uid="{E15A82F9-1BFC-4DDA-9621-A8CC9373BAB5}"/>
    <cellStyle name="Currency 2 5 3 4 2 2" xfId="3239" xr:uid="{54AAD820-5084-422F-A6D3-B1B2574B8690}"/>
    <cellStyle name="Currency 2 5 3 4 3" xfId="3240" xr:uid="{C2D7F609-45F5-42CD-9E82-8564F4B12AC4}"/>
    <cellStyle name="Currency 2 5 3 5" xfId="3241" xr:uid="{7560A5CB-6CE4-438C-954E-02FDFDAC15D5}"/>
    <cellStyle name="Currency 2 5 3 5 2" xfId="3242" xr:uid="{D46BB46F-492D-41A3-98AD-B84B4E802D34}"/>
    <cellStyle name="Currency 2 5 3 6" xfId="3243" xr:uid="{6A188684-EAFB-409B-94B7-ED51F44EDB23}"/>
    <cellStyle name="Currency 2 5 4" xfId="3244" xr:uid="{6473F493-21E3-44C4-9A61-17D5C3EC3043}"/>
    <cellStyle name="Currency 2 5 4 2" xfId="3245" xr:uid="{8AB522C7-6E24-4E48-9382-AC5A02694547}"/>
    <cellStyle name="Currency 2 5 4 2 2" xfId="3246" xr:uid="{EAA89F98-E09C-40D7-904A-235AB2775E4B}"/>
    <cellStyle name="Currency 2 5 4 2 2 2" xfId="3247" xr:uid="{4C73BBE5-71F2-45E5-BCE6-D595D89EAAA1}"/>
    <cellStyle name="Currency 2 5 4 2 3" xfId="3248" xr:uid="{CD2E287A-A6F8-4A56-9510-A58EC14A9367}"/>
    <cellStyle name="Currency 2 5 4 3" xfId="3249" xr:uid="{C38CB242-B061-45E1-9DA6-491DF12D696C}"/>
    <cellStyle name="Currency 2 5 4 3 2" xfId="3250" xr:uid="{C489D901-4859-4037-B8BC-4DDF4B7502D9}"/>
    <cellStyle name="Currency 2 5 4 4" xfId="3251" xr:uid="{C5AC88FA-51A4-4E75-8DC4-DE3E6BDD9CCB}"/>
    <cellStyle name="Currency 2 5 5" xfId="3252" xr:uid="{77C350B4-4245-4EDB-B6D0-69BE9D51F38C}"/>
    <cellStyle name="Currency 2 5 5 2" xfId="3253" xr:uid="{10AA66E9-ED48-43D4-925E-108A091A24DB}"/>
    <cellStyle name="Currency 2 5 5 2 2" xfId="3254" xr:uid="{CE130781-96EA-4DB0-835D-0FA5DF6AAEE0}"/>
    <cellStyle name="Currency 2 5 5 2 2 2" xfId="3255" xr:uid="{CAB3F83C-3661-4CD2-8598-4439BF7C1638}"/>
    <cellStyle name="Currency 2 5 5 2 3" xfId="3256" xr:uid="{9E121E58-FD71-4D0E-9CA6-60F4BC6A2832}"/>
    <cellStyle name="Currency 2 5 5 3" xfId="3257" xr:uid="{CFF80948-9492-4C6F-A489-C3B9C270DA8C}"/>
    <cellStyle name="Currency 2 5 5 3 2" xfId="3258" xr:uid="{FD8C253C-8867-4E5A-AA1D-4D8E041E6FEE}"/>
    <cellStyle name="Currency 2 5 5 4" xfId="3259" xr:uid="{EE5C4A5D-85B7-4580-ABCF-261F00D350B5}"/>
    <cellStyle name="Currency 2 5 6" xfId="3260" xr:uid="{5403498A-C876-461D-AE45-4B2F10D8946C}"/>
    <cellStyle name="Currency 2 5 6 2" xfId="3261" xr:uid="{007A179E-B2A2-4C28-A261-C92328A38E2A}"/>
    <cellStyle name="Currency 2 5 6 2 2" xfId="3262" xr:uid="{089FD1A0-3E1C-42C7-A2C0-75E41FCEB683}"/>
    <cellStyle name="Currency 2 5 6 3" xfId="3263" xr:uid="{567E9B15-8E4B-492B-A7B2-1162D6034426}"/>
    <cellStyle name="Currency 2 5 7" xfId="3264" xr:uid="{A9D9868E-00B6-4AA5-B3BF-C4EC4DCEBD27}"/>
    <cellStyle name="Currency 2 5 7 2" xfId="3265" xr:uid="{D77060D4-DD3B-495B-AF99-64230C8143EA}"/>
    <cellStyle name="Currency 2 5 8" xfId="3266" xr:uid="{B241E822-F79E-42AF-87A5-DFB3579A07E0}"/>
    <cellStyle name="Currency 2 6" xfId="3267" xr:uid="{ECD86FC7-0BDD-467E-A290-4CCA3D1A8D46}"/>
    <cellStyle name="Currency 2 6 2" xfId="3268" xr:uid="{E911453F-6454-42B6-B9D3-E68D622704BE}"/>
    <cellStyle name="Currency 2 6 2 2" xfId="3269" xr:uid="{66B0EF8C-DD32-4671-96F5-5F8F5E01976D}"/>
    <cellStyle name="Currency 2 7" xfId="3270" xr:uid="{48299B97-FF88-49E7-8A75-00E339874283}"/>
    <cellStyle name="Currency 2 7 2" xfId="3271" xr:uid="{DD736D06-921B-46F1-A4E5-8AB44465FDDA}"/>
    <cellStyle name="Currency 2 7 2 2" xfId="3272" xr:uid="{11592991-5B79-4035-B4E5-3B63633293D5}"/>
    <cellStyle name="Currency 2 7 2 2 2" xfId="3273" xr:uid="{577DBE8C-78AC-433F-9C19-C16E65208879}"/>
    <cellStyle name="Currency 2 7 2 2 2 2" xfId="3274" xr:uid="{50373C9C-EB63-4DE4-847F-85A0C43A57BE}"/>
    <cellStyle name="Currency 2 7 2 2 3" xfId="3275" xr:uid="{6D4E7C91-9448-418D-957E-0D351A22952F}"/>
    <cellStyle name="Currency 2 7 2 3" xfId="3276" xr:uid="{E0E19B48-FD47-4611-A91C-BBA96BC798B6}"/>
    <cellStyle name="Currency 2 7 2 3 2" xfId="3277" xr:uid="{430AB8D7-89B2-48BF-A580-F0038036E931}"/>
    <cellStyle name="Currency 2 7 2 4" xfId="3278" xr:uid="{EB202517-5B93-432F-8030-100BD9D82D8F}"/>
    <cellStyle name="Currency 2 7 3" xfId="3279" xr:uid="{1FFABA5C-E2A0-459A-808E-BD1D528EA769}"/>
    <cellStyle name="Currency 2 7 3 2" xfId="3280" xr:uid="{3FB9DF3C-BC7C-453B-885B-A3B028569B0E}"/>
    <cellStyle name="Currency 2 7 3 2 2" xfId="3281" xr:uid="{6B4228BC-764C-4B1D-8FB8-C9290ECACD47}"/>
    <cellStyle name="Currency 2 7 3 2 2 2" xfId="3282" xr:uid="{277BE30C-EA81-4AD5-9A04-E49347F8EF10}"/>
    <cellStyle name="Currency 2 7 3 2 3" xfId="3283" xr:uid="{FE2A490D-04B0-4B3B-8F41-6C21059D72B7}"/>
    <cellStyle name="Currency 2 7 3 3" xfId="3284" xr:uid="{B22DC58E-35A2-4574-B14C-D6B2557C35F9}"/>
    <cellStyle name="Currency 2 7 3 3 2" xfId="3285" xr:uid="{A5542725-FD62-4A41-A2E0-DB82F24E8CFD}"/>
    <cellStyle name="Currency 2 7 3 4" xfId="3286" xr:uid="{6A989BF9-BF00-4687-9607-04941B57A649}"/>
    <cellStyle name="Currency 2 7 4" xfId="3287" xr:uid="{83D27ABA-E2E1-4835-87A7-90B0F03775E7}"/>
    <cellStyle name="Currency 2 7 4 2" xfId="3288" xr:uid="{089171A5-5B78-49E5-8071-EEC20472A205}"/>
    <cellStyle name="Currency 2 7 4 2 2" xfId="3289" xr:uid="{2E0DFCC8-9975-4ECE-9467-A57642271D34}"/>
    <cellStyle name="Currency 2 7 4 3" xfId="3290" xr:uid="{0A15F881-2F39-4CA7-8241-B9EA220D010D}"/>
    <cellStyle name="Currency 2 7 5" xfId="3291" xr:uid="{8BF9C630-AA3C-47AB-94F2-77C85C21E860}"/>
    <cellStyle name="Currency 2 7 5 2" xfId="3292" xr:uid="{993008D6-9BF3-436F-A66E-D8AE8E1DC72F}"/>
    <cellStyle name="Currency 2 7 6" xfId="3293" xr:uid="{5E4E3D16-D417-4CEA-8EE8-E4310471B1AF}"/>
    <cellStyle name="Currency 2 8" xfId="3294" xr:uid="{DF27F889-8989-42F9-98A3-6825582FE97A}"/>
    <cellStyle name="Currency 2 8 2" xfId="3295" xr:uid="{A6C59B69-6D73-4AA7-89D3-9BB4A89AEEC3}"/>
    <cellStyle name="Currency 2 8 2 2" xfId="3296" xr:uid="{501D49C7-1681-41D2-98AA-0B19EC95702E}"/>
    <cellStyle name="Currency 2 8 2 2 2" xfId="3297" xr:uid="{46CDD346-54FC-4CF0-82CE-A44F671A143A}"/>
    <cellStyle name="Currency 2 8 2 3" xfId="3298" xr:uid="{4BF341A8-5611-4B0B-B4A6-AF8299D911AF}"/>
    <cellStyle name="Currency 2 8 3" xfId="3299" xr:uid="{A846761E-0FFE-4998-8FB3-D105262B8F41}"/>
    <cellStyle name="Currency 2 8 3 2" xfId="3300" xr:uid="{69BFFC45-15A0-4AA1-BC5A-0A98C130EECC}"/>
    <cellStyle name="Currency 2 8 4" xfId="3301" xr:uid="{95D595B6-F746-4289-81B1-8B541D9B7147}"/>
    <cellStyle name="Currency 2 9" xfId="3302" xr:uid="{17A575B3-1D58-4D24-B301-DE983B644417}"/>
    <cellStyle name="Currency 2 9 2" xfId="3303" xr:uid="{3453DA1F-745F-4060-BEC4-1CE501D24F6B}"/>
    <cellStyle name="Currency 2 9 2 2" xfId="3304" xr:uid="{CB1BFAD4-ED3B-4D6A-B999-33268D1BAA7B}"/>
    <cellStyle name="Currency 2 9 2 2 2" xfId="3305" xr:uid="{65E5FC73-D766-4F98-AADB-DBBFFD921D4E}"/>
    <cellStyle name="Currency 2 9 2 3" xfId="3306" xr:uid="{68D23F62-55C7-4370-9666-CDAB5577709A}"/>
    <cellStyle name="Currency 2 9 3" xfId="3307" xr:uid="{44B0B871-3FE1-4F87-8E04-94F17A57069F}"/>
    <cellStyle name="Currency 2 9 3 2" xfId="3308" xr:uid="{441A9BFA-B9A1-435E-9CD2-CE562B9893CA}"/>
    <cellStyle name="Currency 2 9 4" xfId="3309" xr:uid="{C094490F-EA3D-43D1-B25C-CF18DBC56CAD}"/>
    <cellStyle name="Currency 3" xfId="3310" xr:uid="{3E084F91-4E36-4C92-AA33-E1F5DBA31C98}"/>
    <cellStyle name="Currency 3 2" xfId="3311" xr:uid="{7027019F-BB8E-4991-879A-D50E86C9F516}"/>
    <cellStyle name="Currency 3 2 2" xfId="3312" xr:uid="{7340C109-BC97-46FC-A9D9-82C9639261DA}"/>
    <cellStyle name="Currency 3 2 2 2" xfId="3313" xr:uid="{E50DD950-F2FB-4EEC-91DF-5720B7076568}"/>
    <cellStyle name="Currency 3 2 3" xfId="3314" xr:uid="{307D1C77-3918-4291-AB07-212DCAE333B2}"/>
    <cellStyle name="Currency 3 2 4" xfId="3315" xr:uid="{A522905D-4A9D-4C46-BCF6-20A55B8ADE8C}"/>
    <cellStyle name="Currency 3 2 5" xfId="3316" xr:uid="{3DA692E4-447A-41DD-B402-15438CC586A1}"/>
    <cellStyle name="Currency 3 3" xfId="3317" xr:uid="{C3C3D13B-6390-40BA-A729-64CCBC9F5669}"/>
    <cellStyle name="Currency 3 3 2" xfId="3318" xr:uid="{E027A40E-F847-424E-BD35-9F30C71C4D03}"/>
    <cellStyle name="Currency 3 3 3" xfId="3319" xr:uid="{C038BCA3-8978-4839-8AB3-F27BF48D4799}"/>
    <cellStyle name="Currency 3 3 4" xfId="3320" xr:uid="{AD789CCB-A7EA-420F-8EC4-1C12D5D28913}"/>
    <cellStyle name="Currency 4" xfId="3321" xr:uid="{CA8989FF-BDF9-4AFE-8632-C2D87D354F89}"/>
    <cellStyle name="Currency 4 10" xfId="3322" xr:uid="{E5813F04-E5D1-4423-85E6-550E1E53FA92}"/>
    <cellStyle name="Currency 4 11" xfId="3323" xr:uid="{C749BB45-F4DC-466E-AC83-076F48ACADFB}"/>
    <cellStyle name="Currency 4 12" xfId="3324" xr:uid="{EDB91ACB-1DFF-46D9-ADAD-1508F7B07A32}"/>
    <cellStyle name="Currency 4 13" xfId="3325" xr:uid="{29E6ADB3-D872-4C95-94D0-38B5C84D146D}"/>
    <cellStyle name="Currency 4 2" xfId="3326" xr:uid="{7ABDFEE6-BAAB-4279-9701-325B9CECDC15}"/>
    <cellStyle name="Currency 4 2 2" xfId="3327" xr:uid="{551C62E7-7C37-4C05-A16B-97EB1FB6F79C}"/>
    <cellStyle name="Currency 4 2 2 2" xfId="3328" xr:uid="{D90946A0-143E-4F72-B7A2-C8DE485B7136}"/>
    <cellStyle name="Currency 4 2 2 2 2" xfId="3329" xr:uid="{3EA7CE08-099F-47EE-84CD-6CA9BEA86E8B}"/>
    <cellStyle name="Currency 4 2 2 2 2 2" xfId="3330" xr:uid="{8777067B-7010-41FC-9075-CD8A1FCF0AE9}"/>
    <cellStyle name="Currency 4 2 2 2 3" xfId="3331" xr:uid="{CD263440-5BE3-40C8-AF5B-D52FB8503B63}"/>
    <cellStyle name="Currency 4 2 2 3" xfId="3332" xr:uid="{43A28176-E654-4739-A991-5F4DD0F6C5C9}"/>
    <cellStyle name="Currency 4 2 2 3 2" xfId="3333" xr:uid="{E297EEE8-51E0-41CF-BBA4-F2ED31C41936}"/>
    <cellStyle name="Currency 4 2 2 4" xfId="3334" xr:uid="{A8E9996A-A6B4-4144-9CD8-08ED911C7DD8}"/>
    <cellStyle name="Currency 4 2 3" xfId="3335" xr:uid="{FF484782-B2D2-4BA6-9523-1736D5365356}"/>
    <cellStyle name="Currency 4 2 3 2" xfId="3336" xr:uid="{F054773E-3EDD-4882-8D03-AB947FE83761}"/>
    <cellStyle name="Currency 4 2 3 2 2" xfId="3337" xr:uid="{95A53149-BCA4-4504-877A-43BAC9B234E5}"/>
    <cellStyle name="Currency 4 2 3 2 2 2" xfId="3338" xr:uid="{08AF65F1-4B47-4B31-8221-DDA3D735030D}"/>
    <cellStyle name="Currency 4 2 3 2 3" xfId="3339" xr:uid="{1AB240FC-FA2A-4807-AAFD-933B1EAA401C}"/>
    <cellStyle name="Currency 4 2 3 3" xfId="3340" xr:uid="{94FBA51F-EE2D-4E24-9C22-9F24B809DAFE}"/>
    <cellStyle name="Currency 4 2 3 3 2" xfId="3341" xr:uid="{67DF946E-5E89-4D0B-BBDB-33083A1BB790}"/>
    <cellStyle name="Currency 4 2 3 4" xfId="3342" xr:uid="{8D7BE034-271F-4AEA-99EC-A01920F17BD9}"/>
    <cellStyle name="Currency 4 2 4" xfId="3343" xr:uid="{DCBD6A23-3CB2-4CA7-83DE-F9340406FFE4}"/>
    <cellStyle name="Currency 4 2 4 2" xfId="3344" xr:uid="{5C5D92F6-4619-4229-A750-D01C0D1D203F}"/>
    <cellStyle name="Currency 4 2 4 2 2" xfId="3345" xr:uid="{53E96991-A150-42FD-AE54-1D6496AA28B9}"/>
    <cellStyle name="Currency 4 2 4 3" xfId="3346" xr:uid="{F24493E3-58F6-459D-8EB5-64C4F1927559}"/>
    <cellStyle name="Currency 4 2 5" xfId="3347" xr:uid="{2D3B530C-1F97-4259-A911-B47FABA14499}"/>
    <cellStyle name="Currency 4 2 5 2" xfId="3348" xr:uid="{E72C155F-473F-4351-A282-2BBEC1BE3844}"/>
    <cellStyle name="Currency 4 2 6" xfId="3349" xr:uid="{DC2963D6-8585-40E0-AA9C-852647DB376E}"/>
    <cellStyle name="Currency 4 2 7" xfId="3350" xr:uid="{C3D09546-3D5D-464C-AF65-102EA832AE37}"/>
    <cellStyle name="Currency 4 3" xfId="3351" xr:uid="{64D05755-DCD3-4414-8155-1B0068CEAA3C}"/>
    <cellStyle name="Currency 4 3 2" xfId="3352" xr:uid="{F3697F33-DB4D-4173-B585-32A9CFF03213}"/>
    <cellStyle name="Currency 4 3 2 2" xfId="3353" xr:uid="{658A4263-FF52-4921-A66D-D7510E594203}"/>
    <cellStyle name="Currency 4 3 2 2 2" xfId="3354" xr:uid="{715B4869-1E0A-4539-8C5B-EC8590315BE8}"/>
    <cellStyle name="Currency 4 3 2 3" xfId="3355" xr:uid="{62779827-CAC7-4743-9D93-6B791CF74D7D}"/>
    <cellStyle name="Currency 4 3 3" xfId="3356" xr:uid="{20F66E2E-47B0-45B9-B20F-3F0C860F3DD8}"/>
    <cellStyle name="Currency 4 3 3 2" xfId="3357" xr:uid="{116FB8CA-8413-4486-9FC8-C92A58C98C22}"/>
    <cellStyle name="Currency 4 3 4" xfId="3358" xr:uid="{3461A034-1D00-4193-9743-1F2135CD44B5}"/>
    <cellStyle name="Currency 4 4" xfId="3359" xr:uid="{3C067BA0-391A-438C-A9C9-69B63DCD7E1D}"/>
    <cellStyle name="Currency 4 4 2" xfId="3360" xr:uid="{39EA4027-AFF3-4C1D-A4C6-746725D3AB77}"/>
    <cellStyle name="Currency 4 4 2 2" xfId="3361" xr:uid="{2292C183-A4F3-44F9-8C22-9A55AEF88E60}"/>
    <cellStyle name="Currency 4 4 2 2 2" xfId="3362" xr:uid="{929651F4-7335-40DE-9636-E90110BD0E97}"/>
    <cellStyle name="Currency 4 4 2 3" xfId="3363" xr:uid="{B6843A75-00AC-43DF-83A8-B0C651BF4761}"/>
    <cellStyle name="Currency 4 4 3" xfId="3364" xr:uid="{85E336A5-871C-4368-B378-77CA0B9DB9FC}"/>
    <cellStyle name="Currency 4 4 3 2" xfId="3365" xr:uid="{3B002820-9D43-471E-91EB-14581C847494}"/>
    <cellStyle name="Currency 4 4 4" xfId="3366" xr:uid="{2B8B3E69-2B30-41DC-8BAF-6AA9A2D2E0F6}"/>
    <cellStyle name="Currency 4 5" xfId="3367" xr:uid="{74457BB4-E396-4406-8FFD-3DE39993B574}"/>
    <cellStyle name="Currency 4 5 2" xfId="3368" xr:uid="{F186C9C6-EF64-43D2-8E90-60F7FE753F4A}"/>
    <cellStyle name="Currency 4 5 2 2" xfId="3369" xr:uid="{3F802C62-70EF-48DB-BE2D-B8159921F22B}"/>
    <cellStyle name="Currency 4 6" xfId="3370" xr:uid="{A867A8AB-8B02-4D22-94FB-EF91BB051126}"/>
    <cellStyle name="Currency 4 7" xfId="3371" xr:uid="{DB08B8BC-7427-4C25-81F6-039BD5A07A85}"/>
    <cellStyle name="Currency 4 7 2" xfId="3372" xr:uid="{108B1E72-AF30-4F28-B7AF-E57E36B4AAB6}"/>
    <cellStyle name="Currency 4 7 2 2" xfId="3373" xr:uid="{D7BC2584-3033-435A-8F67-0B656A29E407}"/>
    <cellStyle name="Currency 4 7 3" xfId="3374" xr:uid="{36BE5A1E-1064-4AC4-A59F-B585063F073A}"/>
    <cellStyle name="Currency 4 8" xfId="3375" xr:uid="{6F682999-7C4F-4BD3-9460-3F8C4BEE86E0}"/>
    <cellStyle name="Currency 4 8 2" xfId="3376" xr:uid="{03AB7208-20B9-4913-AFC4-6B5CDEBF659A}"/>
    <cellStyle name="Currency 4 9" xfId="3377" xr:uid="{98193624-F832-4283-A020-099656BAF693}"/>
    <cellStyle name="Currency 5" xfId="3378" xr:uid="{AE39D825-6FDF-45D8-AD98-D99ABB9039E6}"/>
    <cellStyle name="Currency 5 2" xfId="3379" xr:uid="{A7FEE2C5-67D2-4040-985B-1FBD7B65B977}"/>
    <cellStyle name="Currency 5 2 2" xfId="3380" xr:uid="{F1AAB216-E84C-47CB-98FD-24A430B6D727}"/>
    <cellStyle name="Currency 5 2 3" xfId="3381" xr:uid="{1C490A4C-9FC2-4459-A5F2-8AF7998FC2BE}"/>
    <cellStyle name="Currency 5 3" xfId="3382" xr:uid="{0CEE6505-C77B-4DD7-9FA3-C126063C15E4}"/>
    <cellStyle name="Currency 5 3 2" xfId="3383" xr:uid="{938A8F64-567A-4ED5-8094-DF91685BB481}"/>
    <cellStyle name="Currency 6" xfId="3384" xr:uid="{404939CE-4A4C-4C85-9D5B-D3BA1CD5C2FE}"/>
    <cellStyle name="Currency 6 2" xfId="3385" xr:uid="{A1ACC82B-749B-4FB2-8488-C4AF41A00A75}"/>
    <cellStyle name="Currency 6 2 2" xfId="3386" xr:uid="{17CA19EA-743A-498C-AC33-1578B7A13AF0}"/>
    <cellStyle name="Currency 6 3" xfId="3387" xr:uid="{D6BCD773-4B37-4F66-88F8-4557D923C592}"/>
    <cellStyle name="Currency 6 4" xfId="3388" xr:uid="{EB52FA36-7C20-4825-855F-B55DEFE795F7}"/>
    <cellStyle name="Currency 7" xfId="3389" xr:uid="{03821BC2-8298-4E10-BD4E-EA6BC91A9B42}"/>
    <cellStyle name="Currency 7 2" xfId="3390" xr:uid="{ED8970EF-3567-4B92-B1DE-142A6D3EF57D}"/>
    <cellStyle name="Currency 7 2 2" xfId="3391" xr:uid="{0936B74F-ECA8-48C9-B22B-206ED687703B}"/>
    <cellStyle name="Currency 7 3" xfId="3392" xr:uid="{CBA00974-F060-43DD-A587-D794BD28D7ED}"/>
    <cellStyle name="Currency 8" xfId="3393" xr:uid="{7446A525-73F6-467D-93F2-60EAA4D5252D}"/>
    <cellStyle name="Currency 8 2" xfId="3394" xr:uid="{3FC800A6-0994-4F31-A4ED-D69952C32D62}"/>
    <cellStyle name="Currency 9" xfId="3395" xr:uid="{2A6B28CE-A5AA-4EBE-B96B-C4A05DB9D318}"/>
    <cellStyle name="Currency 9 2" xfId="3396" xr:uid="{4B76FF3A-3530-4196-B979-20B82BBBA984}"/>
    <cellStyle name="Currency0" xfId="3397" xr:uid="{F969DD1A-0AC8-4907-B7D6-50C2BEC3465D}"/>
    <cellStyle name="Currency0 2" xfId="3398" xr:uid="{4433438D-CAE6-43DA-9DC4-FD4AFDFB3114}"/>
    <cellStyle name="Currency0 2 2" xfId="3399" xr:uid="{212BDA8A-88D7-404C-A1E0-578D73BB5B9D}"/>
    <cellStyle name="Currency0 2 3" xfId="3400" xr:uid="{65FC00FD-6CAF-4565-978B-F933E7B4CAC8}"/>
    <cellStyle name="Currency0 2 3 2" xfId="3401" xr:uid="{83577490-B23F-4720-B6E8-AD319D3A894A}"/>
    <cellStyle name="Currency0 2 4" xfId="3402" xr:uid="{3D0E03A3-30D3-4DEC-A7C6-4338D23A60D2}"/>
    <cellStyle name="Currency0 2 5" xfId="3403" xr:uid="{69B84C31-E755-4CD6-99B5-775EDB771C6D}"/>
    <cellStyle name="Currency0 3" xfId="3404" xr:uid="{1634B683-CFAA-4166-A0F2-AEAFC09B5B40}"/>
    <cellStyle name="Currency0 3 2" xfId="3405" xr:uid="{C2DD68C8-9A7E-48B9-843C-F1AA0CA38903}"/>
    <cellStyle name="Currency0 4" xfId="3406" xr:uid="{8C9FB4F4-5105-42C7-8DF9-4161A96F1682}"/>
    <cellStyle name="Currency0 4 2" xfId="3407" xr:uid="{F622D49A-26E8-4C9D-97C0-CD4BDEDC8E04}"/>
    <cellStyle name="Currency0 4 3" xfId="3408" xr:uid="{B134FD33-65B2-42B8-9CCF-75C8B9ADC9DF}"/>
    <cellStyle name="Currency0 5" xfId="3409" xr:uid="{0872C68E-F985-433F-A2C6-D49717320CA6}"/>
    <cellStyle name="Currency0 5 2" xfId="3410" xr:uid="{FA1A9557-B0CB-4F97-8968-978BBF317172}"/>
    <cellStyle name="Currency0 6" xfId="3411" xr:uid="{0012153F-048A-44F1-BA85-5527379E01F5}"/>
    <cellStyle name="Date" xfId="3412" xr:uid="{7A840A4C-9482-4A41-A341-A3AF3435FD25}"/>
    <cellStyle name="Date 2" xfId="3413" xr:uid="{7F8AE3A7-C20A-4AF2-BFC1-D70C683B4A5D}"/>
    <cellStyle name="Date 2 2" xfId="3414" xr:uid="{151CFE03-501B-4794-87BC-D6FAE90C34F4}"/>
    <cellStyle name="Date 2 2 2" xfId="3415" xr:uid="{64C85EAB-A1EB-4303-AB58-9B13547C2563}"/>
    <cellStyle name="Date 2 2 2 2" xfId="3416" xr:uid="{76484D50-0C02-4F0F-823C-FAECE2F5AD24}"/>
    <cellStyle name="Date 2 2 2 3" xfId="3417" xr:uid="{F180CE68-4C5A-4811-AF8F-0F863C8AD1C1}"/>
    <cellStyle name="Date 2 3" xfId="3418" xr:uid="{2BC7CE50-6742-4D5F-998E-A523D64A19E0}"/>
    <cellStyle name="Date 2 3 2" xfId="3419" xr:uid="{804C6E7A-B549-4EC1-AB75-3527ECC34423}"/>
    <cellStyle name="Date 2 3 2 2" xfId="3420" xr:uid="{D4449642-99B1-4814-95D4-F67C7545C6CC}"/>
    <cellStyle name="Date 2 3 3" xfId="3421" xr:uid="{EF821343-1443-4249-B3D8-B2D96789E303}"/>
    <cellStyle name="Date 2 3 4" xfId="3422" xr:uid="{14DA6CD3-709A-4DA1-9329-1CA9B315EC67}"/>
    <cellStyle name="Date 2 3 5" xfId="3423" xr:uid="{C9087AB0-F041-4ABB-8D05-6BE97CA55606}"/>
    <cellStyle name="Date 2 4" xfId="3424" xr:uid="{5BC13F01-8812-41C8-9B2A-B617FFBA22B5}"/>
    <cellStyle name="Date 2 5" xfId="3425" xr:uid="{9572D48C-BF4C-491B-9ACD-C51C07D3FFEA}"/>
    <cellStyle name="Date 2_Assets-Liab 5-6" xfId="3426" xr:uid="{3EDC3EC6-EFCB-4A46-880D-DEA7BDC245C8}"/>
    <cellStyle name="Date 3" xfId="3427" xr:uid="{DE423D96-8CE0-449E-8F4B-58644F34B1EA}"/>
    <cellStyle name="Date 3 2" xfId="3428" xr:uid="{32B7B703-51E1-482D-9DF2-6AE3D8F20116}"/>
    <cellStyle name="Date 3 3" xfId="3429" xr:uid="{5099EAB3-131B-4A5F-8AC9-0E28C9039C75}"/>
    <cellStyle name="Date 4" xfId="3430" xr:uid="{487233F7-5952-43BF-8542-DE62BC5F4A61}"/>
    <cellStyle name="Date 4 2" xfId="3431" xr:uid="{C1797B88-EA44-4EB2-B68C-623549AEE9FE}"/>
    <cellStyle name="Date 4 3" xfId="3432" xr:uid="{EE4350D7-E5F6-4382-A84E-103AE4B892F8}"/>
    <cellStyle name="Date 4 4" xfId="3433" xr:uid="{16EEDB30-50A2-471A-92B8-88E802923E0E}"/>
    <cellStyle name="Date 5" xfId="3434" xr:uid="{2F94118A-1344-43E5-9809-5C12EAE98B85}"/>
    <cellStyle name="Date 5 2" xfId="3435" xr:uid="{CD67426F-1F31-4072-AC0F-792C66C176A2}"/>
    <cellStyle name="Date 5 3" xfId="3436" xr:uid="{2D99A437-33CE-4F8A-A909-1E15AA0C9E11}"/>
    <cellStyle name="Date 6" xfId="3437" xr:uid="{250FB3AB-F758-4863-A1CD-B90EEEBC31BD}"/>
    <cellStyle name="Date 7" xfId="3438" xr:uid="{1CBCE3AF-C87D-4572-939E-4DFDF4D98C43}"/>
    <cellStyle name="Date_Debt" xfId="3439" xr:uid="{8A744EE2-065E-4386-8A1E-A848632E45FF}"/>
    <cellStyle name="Decimal 2 (e.g. 1,000.00)" xfId="3440" xr:uid="{7AB898B4-E35F-4DE6-94C1-FC5F989BFB18}"/>
    <cellStyle name="Double Underline" xfId="3441" xr:uid="{3D452882-AC26-42AA-9EB0-3732BCFE0465}"/>
    <cellStyle name="Double Underscore" xfId="3442" xr:uid="{0D62CF01-DD7C-441B-9AA4-3C2130F78C25}"/>
    <cellStyle name="Emphasis 1" xfId="3443" xr:uid="{7F379096-87C9-4426-8844-D6C1BCE5C8A5}"/>
    <cellStyle name="Emphasis 2" xfId="3444" xr:uid="{96D37310-FF44-4A0D-B4F1-30938620FA0C}"/>
    <cellStyle name="Emphasis 3" xfId="3445" xr:uid="{77FDDA8D-BD8A-4AC1-9E36-AB9A4AE4B235}"/>
    <cellStyle name="Explanatory Text 2" xfId="3447" xr:uid="{1EAC3990-F521-4A8D-A253-77BF0367F7E0}"/>
    <cellStyle name="Explanatory Text 2 2" xfId="3448" xr:uid="{08D3C6FC-66BB-4BDA-8A41-FC8CB6607AD9}"/>
    <cellStyle name="Explanatory Text 2 2 2" xfId="3449" xr:uid="{634DAA15-122A-45FB-B73D-4477827A89D7}"/>
    <cellStyle name="Explanatory Text 2 2 3" xfId="3450" xr:uid="{E406B8BC-1170-40EC-A021-FC50A64534AA}"/>
    <cellStyle name="Explanatory Text 2 2 4" xfId="3451" xr:uid="{ED945033-8089-4D31-AB32-E7C6AEB8ABE8}"/>
    <cellStyle name="Explanatory Text 2 3" xfId="3452" xr:uid="{F201C2C6-E70F-461F-B3E3-B7BC9BACF24E}"/>
    <cellStyle name="Explanatory Text 3" xfId="3453" xr:uid="{FF0F121B-47ED-48AA-A8A7-AF6CC441CC6A}"/>
    <cellStyle name="Explanatory Text 3 2" xfId="3454" xr:uid="{333D5B34-D536-4E7A-A44F-C369EBBC7E16}"/>
    <cellStyle name="Explanatory Text 4" xfId="3455" xr:uid="{2D38CA8B-06CB-4381-BDB4-A22FB5B985BB}"/>
    <cellStyle name="Explanatory Text 5" xfId="3456" xr:uid="{910E12CB-9E3E-4E19-8F02-8AD08EC6D8EB}"/>
    <cellStyle name="Explanatory Text 6" xfId="3457" xr:uid="{2099A9D2-D955-450B-BFC2-A7D04E5C172B}"/>
    <cellStyle name="Explanatory Text 7" xfId="3458" xr:uid="{7EE37496-E65D-45B3-B795-09ECC044519C}"/>
    <cellStyle name="Explanatory Text 8" xfId="3446" xr:uid="{5F05C5F4-8DF7-43F7-A351-79DAE6C104BC}"/>
    <cellStyle name="F2" xfId="3459" xr:uid="{D019681C-6FEF-44BA-9D56-3797BBED3AD6}"/>
    <cellStyle name="F2 2" xfId="3460" xr:uid="{ADB6939F-BA93-4786-95D9-23CE7227752B}"/>
    <cellStyle name="F2 2 2" xfId="3461" xr:uid="{8CABF3A4-1C87-4A93-BF71-C0E563FB6B7B}"/>
    <cellStyle name="F2 2 2 2" xfId="3462" xr:uid="{D4B881FF-1F4B-431C-BE46-D62B9DAB5889}"/>
    <cellStyle name="F2 2 3" xfId="3463" xr:uid="{D84D9202-A378-40ED-A45D-D6084F482971}"/>
    <cellStyle name="F2 2 3 2" xfId="3464" xr:uid="{3B2DB0B6-302E-4616-B5E0-91DF53C0F57B}"/>
    <cellStyle name="F2 2 3 2 2" xfId="3465" xr:uid="{4CD8EE94-53E2-4B59-ABEB-67D82A775669}"/>
    <cellStyle name="F2 2 3 3" xfId="3466" xr:uid="{2C53D050-EC05-4C46-B8A4-CD573CF099AB}"/>
    <cellStyle name="F2 2 4" xfId="3467" xr:uid="{CDC9A8E6-ECC1-4236-A03B-BAAC5ED6F3E3}"/>
    <cellStyle name="F2 2_Assets-Liab 5-6" xfId="3468" xr:uid="{4EC7BE32-BE4D-488A-BD27-70E03A2FBC38}"/>
    <cellStyle name="F2 3" xfId="3469" xr:uid="{66A0A6F1-F5E7-49DA-94D0-0ABC80C56EFB}"/>
    <cellStyle name="F2 3 2" xfId="3470" xr:uid="{4BAC76BD-558E-4090-A17B-701A056F40EC}"/>
    <cellStyle name="F2 3 2 2" xfId="3471" xr:uid="{25745F15-A100-4A5F-9F5D-5B8C86C2412F}"/>
    <cellStyle name="F2 3 3" xfId="3472" xr:uid="{663A6E39-E6BB-40BE-B31D-5FDDA5799D8A}"/>
    <cellStyle name="F2 4" xfId="3473" xr:uid="{CD8CD9EE-FC79-4DD2-B3A9-2E3FC20929C6}"/>
    <cellStyle name="F2 4 2" xfId="3474" xr:uid="{8898D449-56E4-474E-B2E5-A01750E570DE}"/>
    <cellStyle name="F2 4 2 2" xfId="3475" xr:uid="{DA4FF434-EAD8-42B8-B2EA-FAFC356C4962}"/>
    <cellStyle name="F2 4 3" xfId="3476" xr:uid="{0265873D-6E70-4AED-94D6-05E59FACE0D9}"/>
    <cellStyle name="F2 5" xfId="3477" xr:uid="{04B56DCF-0DF3-462F-9BE4-315E9F767C70}"/>
    <cellStyle name="F2 5 2" xfId="3478" xr:uid="{4BCABCC3-042B-4416-962F-3B88C8555351}"/>
    <cellStyle name="F2 5 2 2" xfId="3479" xr:uid="{F3A11AD2-6E82-472A-83B3-37D0292E73E7}"/>
    <cellStyle name="F2 5 3" xfId="3480" xr:uid="{DE89B454-E800-44F5-B6D6-6FDCFF1730A1}"/>
    <cellStyle name="F2 6" xfId="3481" xr:uid="{55BBB9B3-C0B0-4110-AE00-3AED8413A6A7}"/>
    <cellStyle name="F2 6 2" xfId="3482" xr:uid="{4225DFBC-30EC-4B0E-B8D4-36C381683721}"/>
    <cellStyle name="F2 6 3" xfId="3483" xr:uid="{7E3B0D47-AE45-49C1-B119-69229CCDF275}"/>
    <cellStyle name="F2 6 3 2" xfId="3484" xr:uid="{A3372807-0FB5-4BE9-A2C2-91F85C6F4F4B}"/>
    <cellStyle name="F2 7" xfId="3485" xr:uid="{86C7FC5A-5FBB-4EE7-AD46-35D152F7BF64}"/>
    <cellStyle name="F2 7 2" xfId="3486" xr:uid="{540DE367-9830-458A-8D2F-931998F1906E}"/>
    <cellStyle name="F2 7 2 2" xfId="3487" xr:uid="{EA9C4A3F-FE07-41EF-B15C-F094F25A498D}"/>
    <cellStyle name="F2 8" xfId="3488" xr:uid="{75C48DAB-07DC-4DE7-B3B9-AE6DF767825B}"/>
    <cellStyle name="F2 8 2" xfId="3489" xr:uid="{3867550C-3BF8-4A4F-AE1F-FE15C35AACFC}"/>
    <cellStyle name="F2 8 2 2" xfId="3490" xr:uid="{C67D8EDD-6055-44BD-AFE7-91373A8B6023}"/>
    <cellStyle name="F2_Debt" xfId="3491" xr:uid="{152A0314-1D4C-4134-968D-FEECB8864DA6}"/>
    <cellStyle name="F3" xfId="3492" xr:uid="{AA300F1B-0515-406E-9A05-96F90CDE691B}"/>
    <cellStyle name="F3 2" xfId="3493" xr:uid="{2C2DF0ED-572E-4C8A-9A4E-456C9AD4AB0E}"/>
    <cellStyle name="F3 2 2" xfId="3494" xr:uid="{02A0EEFD-6186-4304-8B08-B38E085B71EE}"/>
    <cellStyle name="F3 2 3" xfId="3495" xr:uid="{EEF09420-9DC6-4693-A15C-B0120AD48624}"/>
    <cellStyle name="F3 2 3 2" xfId="3496" xr:uid="{6D3D53B4-2088-4887-B354-A29DF51C295F}"/>
    <cellStyle name="F3 2_Assets-Liab 5-6" xfId="3497" xr:uid="{2D9D9E4B-15A8-4E3C-8603-6F8D25F88883}"/>
    <cellStyle name="F3 3" xfId="3498" xr:uid="{3E439EBC-1027-46DC-914F-20EC5F5EAA51}"/>
    <cellStyle name="F3 4" xfId="3499" xr:uid="{7F0B03C9-F800-4906-8D41-1113E9B6D4FC}"/>
    <cellStyle name="F3_Debt" xfId="3500" xr:uid="{561F3FD0-7563-447F-8BAF-EAECB308EC82}"/>
    <cellStyle name="F4" xfId="3501" xr:uid="{70B7499E-1680-46B3-8A4F-32B8ACB512C9}"/>
    <cellStyle name="F4 2" xfId="3502" xr:uid="{E521ADE2-5105-435E-92CD-4C429411BFCF}"/>
    <cellStyle name="F4 2 2" xfId="3503" xr:uid="{12E3C0F1-8B5B-43BD-A4ED-9CD2FD273939}"/>
    <cellStyle name="F4 2 3" xfId="3504" xr:uid="{03FB53BA-9591-4988-993B-ADF070E0C92A}"/>
    <cellStyle name="F4 2 3 2" xfId="3505" xr:uid="{6BDDCA37-8183-463F-8FB6-4B6F699509A2}"/>
    <cellStyle name="F4 2_Assets-Liab 5-6" xfId="3506" xr:uid="{3CB3C7D5-9DB5-4F57-830E-EA358F66B974}"/>
    <cellStyle name="F4 3" xfId="3507" xr:uid="{673ACAE8-12B7-4DC1-B8ED-CB6FDCFCFAE5}"/>
    <cellStyle name="F4 4" xfId="3508" xr:uid="{17B176A0-C497-4B6E-B557-FA128298CC8E}"/>
    <cellStyle name="F4_Debt" xfId="3509" xr:uid="{EEFF4C5D-670D-4637-AC08-3B8357A5410E}"/>
    <cellStyle name="F5" xfId="3510" xr:uid="{B5ECC824-029F-4390-AF64-033BC8846FA7}"/>
    <cellStyle name="F5 2" xfId="3511" xr:uid="{C9629960-B5EF-4C58-95B7-FF25E26DD1A8}"/>
    <cellStyle name="F5 2 2" xfId="3512" xr:uid="{296A5008-91F3-423A-872A-44FA4B6D4E10}"/>
    <cellStyle name="F5 2 3" xfId="3513" xr:uid="{24E00ECA-3E86-46FA-9C83-52CFB73D349A}"/>
    <cellStyle name="F5 2 3 2" xfId="3514" xr:uid="{734DFFFA-0990-45B9-AEB6-93A30E980ABA}"/>
    <cellStyle name="F5 2_Assets-Liab 5-6" xfId="3515" xr:uid="{9F19297C-6AD0-47C9-B5EA-2509D1D74921}"/>
    <cellStyle name="F5 3" xfId="3516" xr:uid="{F1376D7B-1899-4A29-96A0-73F8925729CA}"/>
    <cellStyle name="F5 4" xfId="3517" xr:uid="{A3F6D416-CE7C-4ADA-ADB0-BB2A8DF25E5F}"/>
    <cellStyle name="F5_Debt" xfId="3518" xr:uid="{5554D34F-7B97-4261-B085-9A3BB8966AEC}"/>
    <cellStyle name="F6" xfId="3519" xr:uid="{0BA620B7-72F1-4EB5-9462-CE4C9E794861}"/>
    <cellStyle name="F6 2" xfId="3520" xr:uid="{2F83C80C-6DF6-4723-A7D4-EA8B9FCB120C}"/>
    <cellStyle name="F6 2 2" xfId="3521" xr:uid="{644B815E-856A-45B7-AFD7-1CD3C5D3AB68}"/>
    <cellStyle name="F6 2 3" xfId="3522" xr:uid="{1A6D88F9-B6DD-47A2-A8BA-F20557769B6A}"/>
    <cellStyle name="F6 2 3 2" xfId="3523" xr:uid="{49B1E7FE-7BC4-45EE-9DC6-278F2A7112AC}"/>
    <cellStyle name="F6 2_Assets-Liab 5-6" xfId="3524" xr:uid="{7C98B276-0164-46D0-9631-12A9B2AFE144}"/>
    <cellStyle name="F6 3" xfId="3525" xr:uid="{A67E0E82-9214-4C52-802F-B61821C81184}"/>
    <cellStyle name="F6 4" xfId="3526" xr:uid="{17B66198-E9D2-4325-BAA5-0F09E747E315}"/>
    <cellStyle name="F6_Debt" xfId="3527" xr:uid="{67AFF48B-7F87-42EA-A3F9-BC7C3281EFE5}"/>
    <cellStyle name="F7" xfId="3528" xr:uid="{785661AA-086E-4D3E-A5EB-901A6C4B9FFF}"/>
    <cellStyle name="F7 2" xfId="3529" xr:uid="{BCD8F114-D8EF-4B08-8D9F-EF8CAE93978E}"/>
    <cellStyle name="F7 2 2" xfId="3530" xr:uid="{8232FB7B-A526-4BBB-90E7-E2A9110EDEEE}"/>
    <cellStyle name="F7 2 3" xfId="3531" xr:uid="{96688399-6784-4FFF-B8D4-D91E9A6DA361}"/>
    <cellStyle name="F7 2 3 2" xfId="3532" xr:uid="{D0BDA5EA-F3AD-4A62-BD45-DCDCB34A71E2}"/>
    <cellStyle name="F7 2_Assets-Liab 5-6" xfId="3533" xr:uid="{4383036D-35B4-4914-9B9C-A7F723200613}"/>
    <cellStyle name="F7 3" xfId="3534" xr:uid="{C27FA237-E25C-48F4-9E3E-C794AADFA4CB}"/>
    <cellStyle name="F7 4" xfId="3535" xr:uid="{9F641725-79F5-477D-8F55-712632925B45}"/>
    <cellStyle name="F7_Debt" xfId="3536" xr:uid="{B256B4B7-AF42-4465-A805-DD1C499A5DCF}"/>
    <cellStyle name="F8" xfId="3537" xr:uid="{443A2379-A3B6-4563-96A0-989A2F7B0C83}"/>
    <cellStyle name="F8 2" xfId="3538" xr:uid="{A651296B-F76B-4E6F-9098-4958C1729025}"/>
    <cellStyle name="F8 2 2" xfId="3539" xr:uid="{2ECD2EE3-1161-4CEE-A255-10AB5F0B5061}"/>
    <cellStyle name="F8 2 3" xfId="3540" xr:uid="{78584969-A8EB-409C-9361-40F4DCE955B6}"/>
    <cellStyle name="F8 2 3 2" xfId="3541" xr:uid="{E5E8C212-7550-4003-AB69-868AFA4D1DC5}"/>
    <cellStyle name="F8 2_Assets-Liab 5-6" xfId="3542" xr:uid="{1F930897-837E-4868-99C9-0771241DEABF}"/>
    <cellStyle name="F8 3" xfId="3543" xr:uid="{A500ABE4-E12A-4F61-B399-D925561E5F91}"/>
    <cellStyle name="F8 4" xfId="3544" xr:uid="{262C517F-A8E4-4250-95F3-A7324C0D1D4B}"/>
    <cellStyle name="F8_Debt" xfId="3545" xr:uid="{A4643B11-0B10-4321-B7C2-213965EF32C4}"/>
    <cellStyle name="Fixed" xfId="3546" xr:uid="{E1F2AA82-018C-49D9-A0AF-D8A7AEF6F5F9}"/>
    <cellStyle name="Fixed 2" xfId="3547" xr:uid="{495A5C38-7919-48C7-A8BB-C21C118B79C6}"/>
    <cellStyle name="Fixed 2 2" xfId="3548" xr:uid="{66E4D81F-5B4A-4974-926D-7B596419143D}"/>
    <cellStyle name="Fixed 2 2 2" xfId="3549" xr:uid="{F2B77960-596E-43A6-A6AD-B4506D844B1C}"/>
    <cellStyle name="Fixed 2 2 2 2" xfId="3550" xr:uid="{49C0EE0E-FF5F-4F03-A451-58528383A8B9}"/>
    <cellStyle name="Fixed 2 2 2 3" xfId="3551" xr:uid="{6901766C-FDF5-4EFA-A214-C4B87F5AAE3D}"/>
    <cellStyle name="Fixed 2 3" xfId="3552" xr:uid="{46E8C146-953C-4E81-B23E-13245D83F924}"/>
    <cellStyle name="Fixed 2 3 2" xfId="3553" xr:uid="{29F666C1-2313-4F13-9B1B-09155DA99FD3}"/>
    <cellStyle name="Fixed 2 3 2 2" xfId="3554" xr:uid="{CAA34EE4-1E1E-4339-B828-D377EF912D7F}"/>
    <cellStyle name="Fixed 2 3 3" xfId="3555" xr:uid="{5D1FC5AC-3E9E-4A3C-9ECB-69FDA57CDEBB}"/>
    <cellStyle name="Fixed 2 3 4" xfId="3556" xr:uid="{4C7BE6AB-7739-4F66-808B-1AD5B1592E3E}"/>
    <cellStyle name="Fixed 2 3 5" xfId="3557" xr:uid="{BA2DBCBF-A2D2-4FF8-8D66-4E029415BCBC}"/>
    <cellStyle name="Fixed 2 4" xfId="3558" xr:uid="{61391D26-BA4E-406B-92D6-9998A44517C4}"/>
    <cellStyle name="Fixed 2 5" xfId="3559" xr:uid="{F54E5898-B17C-457B-996B-1EA35AF12366}"/>
    <cellStyle name="Fixed 2_Assets-Liab 5-6" xfId="3560" xr:uid="{68F593AD-AD33-4B9D-AB9F-4C1510A22CE0}"/>
    <cellStyle name="Fixed 3" xfId="3561" xr:uid="{22138752-75F4-4216-AC0E-876CA93D4807}"/>
    <cellStyle name="Fixed 3 2" xfId="3562" xr:uid="{ECA7EAED-2257-49BB-BAE6-EE305B279D5F}"/>
    <cellStyle name="Fixed 3 3" xfId="3563" xr:uid="{A726C3B0-0650-4B20-BDEB-A079B15F679E}"/>
    <cellStyle name="Fixed 4" xfId="3564" xr:uid="{3F4821CA-385C-47E4-958A-C3C959E98A1F}"/>
    <cellStyle name="Fixed 4 2" xfId="3565" xr:uid="{79B28FBD-107A-469C-AECE-C1B8AC7984B4}"/>
    <cellStyle name="Fixed 4 3" xfId="3566" xr:uid="{5603CD9D-5220-4570-8658-88C3AF82A248}"/>
    <cellStyle name="Fixed 4 4" xfId="3567" xr:uid="{7C610458-2D2E-4B4E-A552-3C6E9F11862E}"/>
    <cellStyle name="Fixed 5" xfId="3568" xr:uid="{91699118-2D52-4D1F-8B81-07887705DE32}"/>
    <cellStyle name="Fixed 5 2" xfId="3569" xr:uid="{059AB38A-F584-43C0-B0D6-A5705A0C9F45}"/>
    <cellStyle name="Fixed 5 3" xfId="3570" xr:uid="{8EAAFA85-E0CC-484C-BBD3-313C6FBDD91C}"/>
    <cellStyle name="Fixed 6" xfId="3571" xr:uid="{74C80534-769D-499C-BE6D-A621FB90CB78}"/>
    <cellStyle name="Fixed 7" xfId="3572" xr:uid="{E4C62BFE-41C4-4D1A-A4B7-0A740CD4A8E9}"/>
    <cellStyle name="Fixed_Debt" xfId="3573" xr:uid="{10814436-5321-4A3A-B6BE-8FC70E288B0B}"/>
    <cellStyle name="FundHeaderRowCol.*" xfId="3574" xr:uid="{E459F58A-FED2-4F5A-A6DE-D11EE79D1D4C}"/>
    <cellStyle name="FundHeaderRowCol.1" xfId="3575" xr:uid="{FE05210D-9B58-4909-AF5D-A7C2D69B9789}"/>
    <cellStyle name="FundHeaderRowCol.1 2" xfId="3576" xr:uid="{A17E8EE1-5CDA-44B1-9A62-4E7E656CE3F8}"/>
    <cellStyle name="FundHeaderRowCol.2" xfId="3577" xr:uid="{B4A2182A-14E5-411B-80FF-5FE269BB9C69}"/>
    <cellStyle name="FundHeaderRowCol.Desc" xfId="3578" xr:uid="{46830E03-3BC4-4EF4-B731-B2985AAD2953}"/>
    <cellStyle name="FundSectionHeaderRowDescCol" xfId="3579" xr:uid="{F165C7F7-660C-4460-93A1-666274BC01BD}"/>
    <cellStyle name="FundSectionHeaderRowJERefCol" xfId="3580" xr:uid="{1843BE2D-38F9-4161-B564-B834B19C128A}"/>
    <cellStyle name="FundSectionHeaderRowNameCol" xfId="3581" xr:uid="{A0213888-FB8C-469C-AE4A-B40E12028A11}"/>
    <cellStyle name="Good 2" xfId="3583" xr:uid="{6F7224BC-BAE0-4334-AAE4-64125BBEC99F}"/>
    <cellStyle name="Good 2 2" xfId="3584" xr:uid="{76234FC0-C5DB-4E55-9681-CF4C352169AD}"/>
    <cellStyle name="Good 2 2 2" xfId="3585" xr:uid="{7B217BC5-989C-470D-B754-DA99CC7480ED}"/>
    <cellStyle name="Good 2 3" xfId="3586" xr:uid="{FFB373DA-BD0E-44A2-89A9-9ED6C3DCD524}"/>
    <cellStyle name="Good 2 3 2" xfId="3587" xr:uid="{48D2155A-FB55-4F19-961C-3145188F07A5}"/>
    <cellStyle name="Good 2 4" xfId="3588" xr:uid="{559159B5-BF35-418B-9FC9-C9D1D4184991}"/>
    <cellStyle name="Good 2 4 2" xfId="3589" xr:uid="{6B2C6833-65EE-411E-8CAA-81441332D997}"/>
    <cellStyle name="Good 2 4 3" xfId="3590" xr:uid="{173E52D1-532C-4C77-94D6-23AA2FA2E523}"/>
    <cellStyle name="Good 2 4 4" xfId="3591" xr:uid="{65191BA9-9D2D-4305-A20B-76A0C9E67188}"/>
    <cellStyle name="Good 2 5" xfId="3592" xr:uid="{CA3207CA-709B-4ECD-9D7C-A6DB4E9E0FE3}"/>
    <cellStyle name="Good 3" xfId="3593" xr:uid="{8F219515-0191-4F64-A8A3-B86780EFCEEA}"/>
    <cellStyle name="Good 3 2" xfId="3594" xr:uid="{88B6E515-20A4-4CF7-BA93-72B0EB4DF074}"/>
    <cellStyle name="Good 3 2 2" xfId="3595" xr:uid="{9AF21585-CC1F-428A-BC45-AD9BB782424D}"/>
    <cellStyle name="Good 3 3" xfId="3596" xr:uid="{30CCC37A-1607-4997-BD51-CF65BEE214EC}"/>
    <cellStyle name="Good 4" xfId="3597" xr:uid="{781D7518-3107-46A6-8C4F-2647C6375CF6}"/>
    <cellStyle name="Good 4 2" xfId="3598" xr:uid="{539BEBFE-6C32-4E6F-8DC5-7DC4EF566EAB}"/>
    <cellStyle name="Good 5" xfId="3599" xr:uid="{A5AC5E4C-6D83-4FB5-844F-1ECA495CFA37}"/>
    <cellStyle name="Good 6" xfId="3600" xr:uid="{574ECFB6-AA6C-42F3-A16A-2BDD560CE6A0}"/>
    <cellStyle name="Good 7" xfId="3601" xr:uid="{446E0436-2B99-421F-9C04-4A0B20A62B81}"/>
    <cellStyle name="Good 8" xfId="3582" xr:uid="{23AEB62E-AD05-479C-9BBD-A48623D28511}"/>
    <cellStyle name="GroupSectionHeaderRowBalance" xfId="3602" xr:uid="{3B0DB81B-F0EC-4B24-9CB8-9C897A85D835}"/>
    <cellStyle name="GroupSectionHeaderRowDescCol" xfId="3603" xr:uid="{D2343CA4-FA59-4C16-8BC1-40AB8E5265F1}"/>
    <cellStyle name="GroupSectionHeaderRowDescCol 2" xfId="3604" xr:uid="{C9F33703-0E9F-43CE-B98A-971AE5D7DDFF}"/>
    <cellStyle name="GroupSectionHeaderRowNameCol" xfId="3605" xr:uid="{7D8B4215-3D88-40F6-B264-5D31FB8DD116}"/>
    <cellStyle name="GroupSectionHeaderRowNameCol 2" xfId="3606" xr:uid="{9F9C9E49-D8F9-4701-A492-AE08DF3C7FFF}"/>
    <cellStyle name="GroupSelectionHeaderRowJERefCol" xfId="3607" xr:uid="{984ACDCB-C150-4B82-84F2-814E623FB73D}"/>
    <cellStyle name="Heading 1 2" xfId="3609" xr:uid="{532E28F5-A64F-43CC-93A0-C0CEBD6CAD5A}"/>
    <cellStyle name="Heading 1 2 2" xfId="3610" xr:uid="{53F96E88-E2B4-442C-8CAF-9E1A747B84AE}"/>
    <cellStyle name="Heading 1 2 2 2" xfId="3611" xr:uid="{BFBE7D09-BA92-4E96-9349-1F22582A4A05}"/>
    <cellStyle name="Heading 1 2 2 2 2" xfId="3612" xr:uid="{4014D049-F93E-4395-96B2-B69CF452AF20}"/>
    <cellStyle name="Heading 1 2 2 2 3" xfId="3613" xr:uid="{2E492741-BFD2-4AD4-B86B-2F78A61BF540}"/>
    <cellStyle name="Heading 1 2 2 3" xfId="3614" xr:uid="{6A79DC38-F37C-41F3-9B39-7DA83E078C77}"/>
    <cellStyle name="Heading 1 2 2 4" xfId="3615" xr:uid="{0DC60750-2D41-4B20-B1E4-CBBC871B0EC0}"/>
    <cellStyle name="Heading 1 2 3" xfId="3616" xr:uid="{D377473F-F1D8-40D8-9834-3F7C45FE08BB}"/>
    <cellStyle name="Heading 1 2 3 2" xfId="3617" xr:uid="{17701732-5BCB-4446-9521-DEEBC9F4B818}"/>
    <cellStyle name="Heading 1 2 3 3" xfId="3618" xr:uid="{76AD9E86-EE5E-421C-8E58-6406591A4183}"/>
    <cellStyle name="Heading 1 2 3 4" xfId="3619" xr:uid="{E0DC1F5C-2F45-4ABB-B909-4A6C15A9AD69}"/>
    <cellStyle name="Heading 1 2 3 5" xfId="3620" xr:uid="{E5408BF2-9ED5-40EC-8718-59F6AD185C90}"/>
    <cellStyle name="Heading 1 2 4" xfId="3621" xr:uid="{4D5CE1D2-8BD2-4374-BF65-54964CD16DD5}"/>
    <cellStyle name="Heading 1 2 4 2" xfId="3622" xr:uid="{33036066-8410-4575-B731-F11ABD7F95F3}"/>
    <cellStyle name="Heading 1 2 4 3" xfId="3623" xr:uid="{D246C6A9-2CE8-43A5-BE9D-CD04A170CBCE}"/>
    <cellStyle name="Heading 1 2 4 4" xfId="3624" xr:uid="{67328958-1074-4B5F-80CE-3D41DEEEB609}"/>
    <cellStyle name="Heading 1 2 5" xfId="3625" xr:uid="{B418F4DA-82E3-4C83-949B-5E1283335DF7}"/>
    <cellStyle name="Heading 1 2 5 2" xfId="3626" xr:uid="{3C119D52-C4A2-442A-A2F3-C667F7215BBA}"/>
    <cellStyle name="Heading 1 2 5 3" xfId="3627" xr:uid="{C4F917E0-D301-41F8-A516-82704C65A09C}"/>
    <cellStyle name="Heading 1 2 6" xfId="3628" xr:uid="{CBB83080-4A57-4E1A-9B96-025206C36C7D}"/>
    <cellStyle name="Heading 1 2 6 2" xfId="3629" xr:uid="{71613E0D-3796-47A8-B792-2D139253F0F6}"/>
    <cellStyle name="Heading 1 2 6 2 2" xfId="3630" xr:uid="{F7943BC7-C695-410A-8D1D-168B02EF901D}"/>
    <cellStyle name="Heading 1 2 6 3" xfId="3631" xr:uid="{9378FD6C-C313-468D-9942-82448FE0560E}"/>
    <cellStyle name="Heading 1 2 7" xfId="3632" xr:uid="{317B5BB3-A281-41D7-B325-37DC7D3AEF0D}"/>
    <cellStyle name="Heading 1 2 8" xfId="3633" xr:uid="{3F5B9F3D-8889-4CD6-9C5B-6BA6E07F0A5B}"/>
    <cellStyle name="Heading 1 2_Assets-Liab 5-6" xfId="3634" xr:uid="{72B615C2-4DA7-4131-8DE2-12632427307B}"/>
    <cellStyle name="Heading 1 3" xfId="3635" xr:uid="{E3121D74-0751-4EE8-AE65-C013489B2FD7}"/>
    <cellStyle name="Heading 1 3 2" xfId="3636" xr:uid="{0EE1B5EC-1055-4F3C-A66A-4CA8C4E0CB31}"/>
    <cellStyle name="Heading 1 3 2 2" xfId="3637" xr:uid="{633B3159-DCF5-4C7D-AE3B-9AA038C1BC75}"/>
    <cellStyle name="Heading 1 3 2 3" xfId="3638" xr:uid="{8D70B904-8D7F-4254-A0B2-7B266CC67A61}"/>
    <cellStyle name="Heading 1 3 3" xfId="3639" xr:uid="{91B1265B-A5A2-4F11-BEAE-CAF75FB97C67}"/>
    <cellStyle name="Heading 1 3 3 2" xfId="3640" xr:uid="{6D1FA4A5-EDC1-46C3-803A-2E30B898C3FF}"/>
    <cellStyle name="Heading 1 3 3 3" xfId="3641" xr:uid="{F35D4E2E-DDEB-4A06-8690-22BCA81CD9AC}"/>
    <cellStyle name="Heading 1 3 4" xfId="3642" xr:uid="{B2A2F7E5-4718-4DA4-9078-DD154BF8511F}"/>
    <cellStyle name="Heading 1 3 4 2" xfId="3643" xr:uid="{5479F119-C22B-4048-B326-B95143409780}"/>
    <cellStyle name="Heading 1 3 4 3" xfId="3644" xr:uid="{1196D1CD-2FB1-4089-A523-1DF27C93F51F}"/>
    <cellStyle name="Heading 1 3 5" xfId="3645" xr:uid="{52E6901B-9A6C-4A55-B6A4-D647891C23B0}"/>
    <cellStyle name="Heading 1 3 6" xfId="3646" xr:uid="{307B878F-680B-46BD-AAAD-F41620652AFB}"/>
    <cellStyle name="Heading 1 4" xfId="3647" xr:uid="{5CA9D659-E918-414F-A2ED-38F8AC1B9864}"/>
    <cellStyle name="Heading 1 4 2" xfId="3648" xr:uid="{13A9F0F1-4646-4E4E-AC32-417489851949}"/>
    <cellStyle name="Heading 1 4 2 2" xfId="3649" xr:uid="{E681E0C6-DA7C-4E11-BE49-B728A39A6A04}"/>
    <cellStyle name="Heading 1 4 3" xfId="3650" xr:uid="{A464509C-E0AD-4110-A6FF-E94CA0A1E21C}"/>
    <cellStyle name="Heading 1 4 4" xfId="3651" xr:uid="{4BE5AD5E-96CF-440B-8E8A-8A737F436155}"/>
    <cellStyle name="Heading 1 4 5" xfId="3652" xr:uid="{2F48E579-B517-4964-AEEF-7DA9DEDE0EB6}"/>
    <cellStyle name="Heading 1 5" xfId="3653" xr:uid="{86246086-E552-4048-911C-3D0960E4E860}"/>
    <cellStyle name="Heading 1 5 2" xfId="3654" xr:uid="{2A7FF25E-8194-4A40-9804-4B4B30147347}"/>
    <cellStyle name="Heading 1 5 2 2" xfId="3655" xr:uid="{3FD92D84-C4D5-442A-9B1E-A04689E04CFD}"/>
    <cellStyle name="Heading 1 5 3" xfId="3656" xr:uid="{C5645904-D760-4D45-AC56-E33BBAC07BE5}"/>
    <cellStyle name="Heading 1 5 4" xfId="3657" xr:uid="{62DD846E-8D83-41E1-9036-1883CD1FBE6D}"/>
    <cellStyle name="Heading 1 6" xfId="3658" xr:uid="{76160964-4EBC-4968-890D-4AAA2EB5B66C}"/>
    <cellStyle name="Heading 1 7" xfId="3659" xr:uid="{3D0362D5-100F-4DC6-BAC8-7FBC5C6DFFAE}"/>
    <cellStyle name="Heading 1 8" xfId="3660" xr:uid="{19795AA7-2733-410C-ABD6-0823AA72BCC2}"/>
    <cellStyle name="Heading 1 9" xfId="3608" xr:uid="{9B8296A3-3A49-4C1B-95E8-F8FCD947BC15}"/>
    <cellStyle name="Heading 2 2" xfId="3662" xr:uid="{6ECEAEAB-8434-4FB6-A946-FFD9657C078D}"/>
    <cellStyle name="Heading 2 2 2" xfId="3663" xr:uid="{CC294186-1A6D-427C-A867-07DFD9C5AAFD}"/>
    <cellStyle name="Heading 2 2 2 2" xfId="3664" xr:uid="{5014A7A8-D97D-411F-807A-CCE760297DCB}"/>
    <cellStyle name="Heading 2 2 2 2 2" xfId="3665" xr:uid="{7025FB46-663C-4891-9C1A-14040C89512A}"/>
    <cellStyle name="Heading 2 2 2 2 3" xfId="3666" xr:uid="{4748044C-4E6C-4CF4-BF78-A05214FECAB8}"/>
    <cellStyle name="Heading 2 2 2 3" xfId="3667" xr:uid="{69697FF8-43E2-4C6B-B253-4412CBAC8B6C}"/>
    <cellStyle name="Heading 2 2 2 4" xfId="3668" xr:uid="{1C7794D0-6D1C-4F57-9177-A8BA70FCC98D}"/>
    <cellStyle name="Heading 2 2 3" xfId="3669" xr:uid="{20E6BDEF-9348-412C-B778-D1F4B0C8D79E}"/>
    <cellStyle name="Heading 2 2 3 2" xfId="3670" xr:uid="{0687DECB-C548-4E0E-9FFE-79E87D84C44C}"/>
    <cellStyle name="Heading 2 2 3 3" xfId="3671" xr:uid="{5DBF627E-180D-4170-8529-25004CF07EC5}"/>
    <cellStyle name="Heading 2 2 3 4" xfId="3672" xr:uid="{1D6DC548-D334-4CC4-A58C-A259A65BBC61}"/>
    <cellStyle name="Heading 2 2 3 5" xfId="3673" xr:uid="{E5C969E8-3222-4310-925D-761F2CB3E448}"/>
    <cellStyle name="Heading 2 2 4" xfId="3674" xr:uid="{81ABF2C6-770E-4FDB-80A1-2E1EF29D5305}"/>
    <cellStyle name="Heading 2 2 4 2" xfId="3675" xr:uid="{D9F23F83-0B70-4782-8CAB-43CCB0E86C16}"/>
    <cellStyle name="Heading 2 2 4 3" xfId="3676" xr:uid="{21DB6E06-81CA-4B6E-A126-88D5CB32FD03}"/>
    <cellStyle name="Heading 2 2 4 4" xfId="3677" xr:uid="{04F577B4-F3ED-4AE5-A549-C05F503A89B1}"/>
    <cellStyle name="Heading 2 2 5" xfId="3678" xr:uid="{067BB7D4-EEDA-4D31-AF76-3D390ACD7F41}"/>
    <cellStyle name="Heading 2 2 5 2" xfId="3679" xr:uid="{FC9A5748-DFB4-452B-BAAC-3E69119052E8}"/>
    <cellStyle name="Heading 2 2 5 3" xfId="3680" xr:uid="{E8C9485F-FBE9-46C5-BA38-4A2D99CF7BA0}"/>
    <cellStyle name="Heading 2 2 6" xfId="3681" xr:uid="{1C664874-6F40-4207-B4DB-3EBCC96AF284}"/>
    <cellStyle name="Heading 2 2 6 2" xfId="3682" xr:uid="{EBD1B1FF-F851-4FA9-A140-B6E246CB7273}"/>
    <cellStyle name="Heading 2 2 6 2 2" xfId="3683" xr:uid="{C967A8F1-1CB9-4D22-8054-E29DA7DD66C6}"/>
    <cellStyle name="Heading 2 2 6 3" xfId="3684" xr:uid="{BF4CB3F7-E6EC-4719-8A2E-84398DD6A10D}"/>
    <cellStyle name="Heading 2 2 7" xfId="3685" xr:uid="{CB2E49F3-738B-4A34-95E9-32484E2E5FEA}"/>
    <cellStyle name="Heading 2 2 8" xfId="3686" xr:uid="{527C9847-705F-4B64-8EFA-A7C3DA9BF2E4}"/>
    <cellStyle name="Heading 2 2_Assets-Liab 5-6" xfId="3687" xr:uid="{D96E4085-83FB-445A-852C-F503CD323B71}"/>
    <cellStyle name="Heading 2 3" xfId="3688" xr:uid="{1DD2D4A5-09AC-4B69-AA6E-D299291F84CC}"/>
    <cellStyle name="Heading 2 3 2" xfId="3689" xr:uid="{D6E69D10-B2BA-47F3-ADA5-258E0940AFB5}"/>
    <cellStyle name="Heading 2 3 2 2" xfId="3690" xr:uid="{64D17F10-0E77-4FC4-A3C7-C99287F91877}"/>
    <cellStyle name="Heading 2 3 2 3" xfId="3691" xr:uid="{D0EEBB77-3519-4A93-AD78-A379D679C6CA}"/>
    <cellStyle name="Heading 2 3 3" xfId="3692" xr:uid="{B0F94571-6A07-4CDF-BC77-9E359E0C6B10}"/>
    <cellStyle name="Heading 2 3 3 2" xfId="3693" xr:uid="{682228C2-7B35-4B2F-B29C-A640C3AD7726}"/>
    <cellStyle name="Heading 2 3 3 3" xfId="3694" xr:uid="{419BFB75-6656-420C-9B1C-D816FE43C42C}"/>
    <cellStyle name="Heading 2 3 4" xfId="3695" xr:uid="{4F816B68-28DB-40E1-B3FE-C4CABBFDFE93}"/>
    <cellStyle name="Heading 2 3 4 2" xfId="3696" xr:uid="{D84F0D80-998F-4267-8C69-46055DB2811A}"/>
    <cellStyle name="Heading 2 3 4 3" xfId="3697" xr:uid="{D6EF3F74-FF1C-464D-9F00-077480FDF17C}"/>
    <cellStyle name="Heading 2 3 5" xfId="3698" xr:uid="{74523EC7-1F43-4298-93D0-C7F499F65F24}"/>
    <cellStyle name="Heading 2 3 6" xfId="3699" xr:uid="{73090C11-D2E9-473B-BD86-025E862D8190}"/>
    <cellStyle name="Heading 2 4" xfId="3700" xr:uid="{7D2DB02C-37E9-4A2B-A668-3D97DC8EC216}"/>
    <cellStyle name="Heading 2 4 2" xfId="3701" xr:uid="{36B11807-6489-438F-9527-3E0D8092670D}"/>
    <cellStyle name="Heading 2 4 2 2" xfId="3702" xr:uid="{2D2C2E4D-1D45-4EDF-B6C2-2C607F11D861}"/>
    <cellStyle name="Heading 2 4 3" xfId="3703" xr:uid="{F0E77EBB-F96E-47E9-9093-EB31043CA4FF}"/>
    <cellStyle name="Heading 2 4 4" xfId="3704" xr:uid="{4A5918AA-42F4-4A7D-9A0E-1BDB1A6793A1}"/>
    <cellStyle name="Heading 2 4 5" xfId="3705" xr:uid="{4E3246E2-AD76-46F5-8112-CC2C42D300E3}"/>
    <cellStyle name="Heading 2 5" xfId="3706" xr:uid="{65F1C4B3-A6AA-4866-ABE9-C970AD41E20E}"/>
    <cellStyle name="Heading 2 5 2" xfId="3707" xr:uid="{3D9F2582-C286-40F9-AE51-835494F258D5}"/>
    <cellStyle name="Heading 2 5 2 2" xfId="3708" xr:uid="{8DDB62C3-A376-4F33-8EE0-DB94FEAAA75B}"/>
    <cellStyle name="Heading 2 5 3" xfId="3709" xr:uid="{39699777-69AF-4F9A-94B1-BE79E85CA791}"/>
    <cellStyle name="Heading 2 5 4" xfId="3710" xr:uid="{19778049-E06E-473D-B177-9229AD3171ED}"/>
    <cellStyle name="Heading 2 6" xfId="3711" xr:uid="{A910C52C-523E-4884-A251-16382061B865}"/>
    <cellStyle name="Heading 2 7" xfId="3712" xr:uid="{50476120-2D1C-4A84-8C84-31BAFF767513}"/>
    <cellStyle name="Heading 2 8" xfId="3713" xr:uid="{9BBD56AB-E0B7-4134-8C54-BFBB241F25FB}"/>
    <cellStyle name="Heading 2 9" xfId="3661" xr:uid="{48D759A2-6E40-4FA3-9F12-5EDE04E621D3}"/>
    <cellStyle name="Heading 3 2" xfId="3715" xr:uid="{82B30F40-EE43-4681-8042-0695D7C25C1B}"/>
    <cellStyle name="Heading 3 2 2" xfId="3716" xr:uid="{63321DC4-D4D7-4C15-8DEC-04D9C7F8550C}"/>
    <cellStyle name="Heading 3 2 2 2" xfId="3717" xr:uid="{0253F935-5260-49B1-9748-3FE6306812A5}"/>
    <cellStyle name="Heading 3 2 2 3" xfId="3718" xr:uid="{1803F671-EA83-4DE4-8CBB-8F9665A5AFE7}"/>
    <cellStyle name="Heading 3 2 2 4" xfId="3719" xr:uid="{F8595FCB-EE30-4556-ADFF-0F9A541E39E6}"/>
    <cellStyle name="Heading 3 2 3" xfId="3720" xr:uid="{47EA0797-EFAF-4958-830D-D2C8C1F0D810}"/>
    <cellStyle name="Heading 3 2 3 2" xfId="3721" xr:uid="{E8DAF81D-B020-43E3-9473-5C78F761DDE1}"/>
    <cellStyle name="Heading 3 2 4" xfId="3722" xr:uid="{D7761E62-791F-4BAC-A45B-84A5F3777491}"/>
    <cellStyle name="Heading 3 2 4 2" xfId="3723" xr:uid="{1D53F92B-CF3B-44FC-BAB9-A5FF50D5734B}"/>
    <cellStyle name="Heading 3 2 4 3" xfId="3724" xr:uid="{430BAFDE-7BFD-4EC0-A5DB-D751913A9CF8}"/>
    <cellStyle name="Heading 3 2 4 4" xfId="3725" xr:uid="{27D96274-124C-4E5B-9A20-52C3DEA88418}"/>
    <cellStyle name="Heading 3 2 5" xfId="3726" xr:uid="{21EBAAE4-09AB-422A-87E7-EAF1F73DE931}"/>
    <cellStyle name="Heading 3 2 6" xfId="3727" xr:uid="{792E0AFC-F9E0-45C2-94B9-65DC34FA4D42}"/>
    <cellStyle name="Heading 3 3" xfId="3728" xr:uid="{3B1890AF-6ED2-4BB3-A2AE-DE33980AEF20}"/>
    <cellStyle name="Heading 3 3 2" xfId="3729" xr:uid="{0C503C48-9503-42E0-AA0F-07E06C763C6E}"/>
    <cellStyle name="Heading 3 3 2 2" xfId="3730" xr:uid="{0DB51841-622E-4102-B031-2D01CF5DDF71}"/>
    <cellStyle name="Heading 3 3 3" xfId="3731" xr:uid="{988CDC56-7C2F-44FC-8F37-BC5BE34D42B9}"/>
    <cellStyle name="Heading 3 4" xfId="3732" xr:uid="{9BE45D15-4761-4D01-A7BF-3E5817DAC665}"/>
    <cellStyle name="Heading 3 4 2" xfId="3733" xr:uid="{77A447BD-4E40-4A86-B160-DB8171869AE7}"/>
    <cellStyle name="Heading 3 5" xfId="3734" xr:uid="{366F3B1E-CB7B-466F-BF91-C8F5654C7DED}"/>
    <cellStyle name="Heading 3 6" xfId="3735" xr:uid="{20CFFADE-2A33-4C43-A0E0-ABBBFA8DB1D7}"/>
    <cellStyle name="Heading 3 7" xfId="3736" xr:uid="{F841B5EF-1D53-4796-959B-0B24A1229AA8}"/>
    <cellStyle name="Heading 3 8" xfId="3714" xr:uid="{98FD4020-1FB0-4246-9B62-D5634E9E5545}"/>
    <cellStyle name="Heading 4 2" xfId="3738" xr:uid="{1E351D6B-CEB9-481B-A378-3F02C2EC5D1F}"/>
    <cellStyle name="Heading 4 2 2" xfId="3739" xr:uid="{7D3A9B46-9911-461F-8284-F91543E5FBDE}"/>
    <cellStyle name="Heading 4 2 2 2" xfId="3740" xr:uid="{B2E86D22-0886-4938-86FE-F932188AB87A}"/>
    <cellStyle name="Heading 4 2 2 3" xfId="3741" xr:uid="{37C7CC90-00C9-4676-ADF4-195C10C8CD9B}"/>
    <cellStyle name="Heading 4 2 2 4" xfId="3742" xr:uid="{40E2C57D-0A65-4956-9C47-867930087755}"/>
    <cellStyle name="Heading 4 2 3" xfId="3743" xr:uid="{1FB9A116-3A0A-44BB-B97E-361AAC6D8058}"/>
    <cellStyle name="Heading 4 2 4" xfId="3744" xr:uid="{DAD2168C-CD11-4E77-B27B-68F77C31D309}"/>
    <cellStyle name="Heading 4 2 4 2" xfId="3745" xr:uid="{0D1F2D01-4E92-4FBF-8893-A3E0671FE298}"/>
    <cellStyle name="Heading 4 2 4 3" xfId="3746" xr:uid="{0B0E6DCB-2114-44FC-A38A-513DD30EB717}"/>
    <cellStyle name="Heading 4 3" xfId="3747" xr:uid="{1CA6B3C7-0CB0-4FFD-801B-834BD6C7CDB3}"/>
    <cellStyle name="Heading 4 3 2" xfId="3748" xr:uid="{F1DF384A-52DB-4F1D-B8CD-F787A477136E}"/>
    <cellStyle name="Heading 4 3 2 2" xfId="3749" xr:uid="{017BD9F7-EFAE-405F-B76B-D9AC6234B54C}"/>
    <cellStyle name="Heading 4 3 3" xfId="3750" xr:uid="{6C44CA79-083A-47D7-B277-95C55B28A123}"/>
    <cellStyle name="Heading 4 4" xfId="3751" xr:uid="{65CCE51C-49B7-492E-90DD-F2CACEF08242}"/>
    <cellStyle name="Heading 4 4 2" xfId="3752" xr:uid="{72F0AB94-92F4-48A4-839C-5ABE5FC46919}"/>
    <cellStyle name="Heading 4 5" xfId="3753" xr:uid="{0937729C-7523-4D26-B6E6-05A5DC516726}"/>
    <cellStyle name="Heading 4 6" xfId="3754" xr:uid="{A446A99D-06F9-4C3C-91E3-3E5FB5011394}"/>
    <cellStyle name="Heading 4 7" xfId="3737" xr:uid="{6A147264-5F49-470B-88B4-6C7FE13286D3}"/>
    <cellStyle name="HEADING1" xfId="3755" xr:uid="{8B89438C-994D-46EC-9C42-D647F608AB19}"/>
    <cellStyle name="HEADING1 2" xfId="3756" xr:uid="{27DB847F-EBA2-47EB-ADA1-3F68B88589FD}"/>
    <cellStyle name="HEADING1 2 2" xfId="3757" xr:uid="{CC0BCF99-B9DE-4DF0-AB42-2190C1546CD8}"/>
    <cellStyle name="HEADING1 2 2 2" xfId="3758" xr:uid="{6D076B61-77E8-461B-9468-A398FDD97EB9}"/>
    <cellStyle name="HEADING1 2 3" xfId="3759" xr:uid="{47165BF5-E0F5-472C-92C1-B9A55610B0CB}"/>
    <cellStyle name="HEADING1 2 3 2" xfId="3760" xr:uid="{BDCC966E-EFB8-4A65-B261-5A2C525E0DDB}"/>
    <cellStyle name="HEADING1 2 3 2 2" xfId="3761" xr:uid="{406B7927-59CB-43EA-B17D-ECCF5D5C7F21}"/>
    <cellStyle name="HEADING1 2 3 3" xfId="3762" xr:uid="{63A27184-ACB2-4623-BA65-8A679D70C307}"/>
    <cellStyle name="HEADING1 2 4" xfId="3763" xr:uid="{0D946A1A-DD4A-457D-A67F-A7C24CFD20FA}"/>
    <cellStyle name="HEADING1 2_Assets-Liab 5-6" xfId="3764" xr:uid="{687A74FF-B07B-446B-B346-D940B84B4E54}"/>
    <cellStyle name="HEADING1 3" xfId="3765" xr:uid="{BE1AE573-65E1-404C-9E86-2F68B2D0EF6A}"/>
    <cellStyle name="HEADING1 3 2" xfId="3766" xr:uid="{FFB7AD20-CE4D-41BC-A557-FDE52C23015F}"/>
    <cellStyle name="HEADING1 3 2 2" xfId="3767" xr:uid="{D3B871A0-FC8F-444F-806B-24F36F893E40}"/>
    <cellStyle name="HEADING1 3 3" xfId="3768" xr:uid="{72CE3135-3CC3-4544-9469-76D96687B5A6}"/>
    <cellStyle name="HEADING1 4" xfId="3769" xr:uid="{90CFE8BD-41F7-4A1C-950D-AC948260B922}"/>
    <cellStyle name="HEADING1 4 2" xfId="3770" xr:uid="{38694866-8332-4581-B85F-141A105F2591}"/>
    <cellStyle name="HEADING1 4 2 2" xfId="3771" xr:uid="{B015F60E-3861-4F5D-BCD0-AC553E7D6432}"/>
    <cellStyle name="HEADING1 4 3" xfId="3772" xr:uid="{EDB2A4D0-C328-42EB-9742-EF561BB795A8}"/>
    <cellStyle name="HEADING1 5" xfId="3773" xr:uid="{1532DEC9-110E-482D-9FB8-2BCFE2F5D644}"/>
    <cellStyle name="HEADING1 5 2" xfId="3774" xr:uid="{74D4EB56-EC1C-4240-8AFC-2E5865F5301A}"/>
    <cellStyle name="HEADING1 5 2 2" xfId="3775" xr:uid="{DBD60A85-6CFC-42F5-BEB4-BF101275B88A}"/>
    <cellStyle name="HEADING1 5 3" xfId="3776" xr:uid="{80548D7C-72DD-49A4-BD06-293ABB1DD6DB}"/>
    <cellStyle name="HEADING1 6" xfId="3777" xr:uid="{A35DF2E5-C2ED-4024-B973-03AFAC801CAA}"/>
    <cellStyle name="HEADING1 6 2" xfId="3778" xr:uid="{E71C87DC-FBEA-4C2C-B37E-27441FF3C881}"/>
    <cellStyle name="HEADING1 6 3" xfId="3779" xr:uid="{AFF699C4-82F1-438A-A89B-CEE864E7E44D}"/>
    <cellStyle name="HEADING1 6 3 2" xfId="3780" xr:uid="{B20033BE-1E2C-4D44-9C4E-EB4DC6EA4894}"/>
    <cellStyle name="HEADING1 7" xfId="3781" xr:uid="{3861A96F-5C7D-45DD-AC7E-BF5F094DF23F}"/>
    <cellStyle name="HEADING1 7 2" xfId="3782" xr:uid="{854EA2CC-F7E6-4D6F-A32F-E6B7EB73E940}"/>
    <cellStyle name="HEADING1 7 2 2" xfId="3783" xr:uid="{CD823E23-879E-4657-AF3D-05B5ACED2926}"/>
    <cellStyle name="HEADING1 8" xfId="3784" xr:uid="{D97F613F-656A-4A89-BDB0-ED68D2D46ACA}"/>
    <cellStyle name="HEADING1 8 2" xfId="3785" xr:uid="{B8FC98C6-E94B-496D-BF48-1978E95CC821}"/>
    <cellStyle name="HEADING1 8 2 2" xfId="3786" xr:uid="{8B6D6ED7-C621-4AF8-B837-B9C11D8C1ADB}"/>
    <cellStyle name="HEADING1_Debt" xfId="3787" xr:uid="{EA9FD8BA-1AD6-4B39-B7B7-1625AB50E970}"/>
    <cellStyle name="HEADING2" xfId="3788" xr:uid="{17921E92-B10F-4C29-BA57-58BBAF4556BF}"/>
    <cellStyle name="HEADING2 2" xfId="3789" xr:uid="{D8E89A08-CD41-43C3-9445-3811C6373522}"/>
    <cellStyle name="HEADING2 2 2" xfId="3790" xr:uid="{0EECBF31-D050-475C-A69F-E5FC1F5F47D7}"/>
    <cellStyle name="HEADING2 2 2 2" xfId="3791" xr:uid="{0C7F7E1E-6B5A-44B4-8BA6-4FF44CC0FD44}"/>
    <cellStyle name="HEADING2 2 3" xfId="3792" xr:uid="{16431E35-6C06-4373-8B0D-6098EB74F519}"/>
    <cellStyle name="HEADING2 2 3 2" xfId="3793" xr:uid="{2B5604D4-8C56-4E17-8FE7-52F177029BB0}"/>
    <cellStyle name="HEADING2 2 3 2 2" xfId="3794" xr:uid="{CF845D98-ADBD-4313-B64D-C70E3DEFE015}"/>
    <cellStyle name="HEADING2 2 3 3" xfId="3795" xr:uid="{7022EA3E-D810-4387-B5E3-5B4A785FACDC}"/>
    <cellStyle name="HEADING2 2 4" xfId="3796" xr:uid="{14C254D4-BA46-4166-8569-956062E65AD6}"/>
    <cellStyle name="HEADING2 2_Assets-Liab 5-6" xfId="3797" xr:uid="{20F9621E-4DF8-40CE-884E-EEEA4DBD7269}"/>
    <cellStyle name="HEADING2 3" xfId="3798" xr:uid="{B69E1783-BB76-4383-B706-5643DD79BEF4}"/>
    <cellStyle name="HEADING2 3 2" xfId="3799" xr:uid="{3F46002F-9ADB-43B2-843E-EF4E7F7F64DE}"/>
    <cellStyle name="HEADING2 3 2 2" xfId="3800" xr:uid="{C6B3927D-80B7-40FE-8F09-13AE55B59A53}"/>
    <cellStyle name="HEADING2 3 3" xfId="3801" xr:uid="{8CD3AF99-0D4A-4669-97D6-46ABC0EAAD49}"/>
    <cellStyle name="HEADING2 4" xfId="3802" xr:uid="{42A4A874-257F-4E3E-AE17-585F1476D8A7}"/>
    <cellStyle name="HEADING2 4 2" xfId="3803" xr:uid="{826DBF97-6FD2-47FE-8A51-64CFD2DD1FCF}"/>
    <cellStyle name="HEADING2 4 2 2" xfId="3804" xr:uid="{117F749D-E7C3-4E78-9B72-DB37E1076F1A}"/>
    <cellStyle name="HEADING2 4 3" xfId="3805" xr:uid="{62DBC53F-FFE3-4BB2-A778-722902FF71D2}"/>
    <cellStyle name="HEADING2 5" xfId="3806" xr:uid="{3E871591-51D7-4818-8571-78EB77B5F124}"/>
    <cellStyle name="HEADING2 5 2" xfId="3807" xr:uid="{0C1E232C-1F3B-470E-80F7-2701A3B1E2F8}"/>
    <cellStyle name="HEADING2 5 2 2" xfId="3808" xr:uid="{226C489A-704D-4060-87F6-EB6A12ACCC7A}"/>
    <cellStyle name="HEADING2 5 3" xfId="3809" xr:uid="{2DCB6B6A-43A2-4C39-AB5F-C9E470C8D3C9}"/>
    <cellStyle name="HEADING2 6" xfId="3810" xr:uid="{A27046FA-F462-4D0E-975B-948E1453107D}"/>
    <cellStyle name="HEADING2 6 2" xfId="3811" xr:uid="{ECAD024E-8A11-42B6-870E-CC050AC19289}"/>
    <cellStyle name="HEADING2 6 3" xfId="3812" xr:uid="{896B2A6B-48BA-424D-A3F0-E7A5518F1E0E}"/>
    <cellStyle name="HEADING2 6 3 2" xfId="3813" xr:uid="{BEB06780-19C7-4E18-9A7D-D2B02FE04447}"/>
    <cellStyle name="HEADING2 7" xfId="3814" xr:uid="{79B5CE81-8D21-494E-84F1-9BFC8EB63B9C}"/>
    <cellStyle name="HEADING2 7 2" xfId="3815" xr:uid="{EA4F0A83-8647-4B81-88C7-532E2EA77C6B}"/>
    <cellStyle name="HEADING2 7 2 2" xfId="3816" xr:uid="{2353C1B0-698E-44F0-80FF-A7D93BE01EC5}"/>
    <cellStyle name="HEADING2 8" xfId="3817" xr:uid="{A8D9B5DA-6189-49AC-9BED-057D1DEA31D6}"/>
    <cellStyle name="HEADING2 8 2" xfId="3818" xr:uid="{D8C16A3E-C84D-40F4-B888-68E0824ABC54}"/>
    <cellStyle name="HEADING2 8 2 2" xfId="3819" xr:uid="{F001FA94-5CB3-47AE-A1E6-308B6CF85286}"/>
    <cellStyle name="HEADING2_Debt" xfId="3820" xr:uid="{424AD508-C861-475F-8D38-F4D5EF1E9BD5}"/>
    <cellStyle name="Hyperlink" xfId="2" builtinId="8"/>
    <cellStyle name="Hyperlink 2" xfId="15" xr:uid="{00000000-0005-0000-0000-000002000000}"/>
    <cellStyle name="Hyperlink 2 10" xfId="3821" xr:uid="{8A14A655-136E-41EE-BC0D-01C58561342E}"/>
    <cellStyle name="Hyperlink 2 11" xfId="8243" xr:uid="{26D3C84F-5B34-4184-8121-3CE4C6886446}"/>
    <cellStyle name="Hyperlink 2 2" xfId="3822" xr:uid="{FFD090EA-76F4-41A4-8F8E-0B09A29E041D}"/>
    <cellStyle name="Hyperlink 2 2 2" xfId="3823" xr:uid="{9A01E8AC-4D3D-4F79-89BF-DF61DE19733E}"/>
    <cellStyle name="Hyperlink 2 2 3" xfId="3824" xr:uid="{11B385A0-708D-48C4-B55D-E8B9CFFB907C}"/>
    <cellStyle name="Hyperlink 2 3" xfId="3825" xr:uid="{79D5292E-3E03-4264-9939-19820336B72D}"/>
    <cellStyle name="Hyperlink 2 4" xfId="3826" xr:uid="{39485A6D-AE81-4802-8466-6A491344069E}"/>
    <cellStyle name="Hyperlink 2 5" xfId="3827" xr:uid="{F8085C21-FB07-446A-B97A-BC8D304C5468}"/>
    <cellStyle name="Hyperlink 2 6" xfId="3828" xr:uid="{9FD7D376-77FE-4764-9000-219D510814F6}"/>
    <cellStyle name="Hyperlink 2 7" xfId="3829" xr:uid="{5D61902E-5B62-4CAC-912C-A199713B81E1}"/>
    <cellStyle name="Hyperlink 2 8" xfId="3830" xr:uid="{DFC82F56-66B2-4749-B716-584F234E2EB6}"/>
    <cellStyle name="Hyperlink 2 9" xfId="3831" xr:uid="{CA7505B8-E4D6-410B-B405-3FDF4EB30318}"/>
    <cellStyle name="Hyperlink 2_Assets-Liab 5-6" xfId="3832" xr:uid="{9543BFCE-6F09-48F7-ACA8-48230CF91246}"/>
    <cellStyle name="Hyperlink 3" xfId="3833" xr:uid="{6E6492EF-F758-4028-A984-98E438E8FA1B}"/>
    <cellStyle name="Hyperlink 3 2" xfId="3834" xr:uid="{692190D2-6183-4E5D-978B-4D8913574AA1}"/>
    <cellStyle name="Hyperlink 3 3" xfId="3835" xr:uid="{F15AE4B5-D5F3-4245-80D0-B0267DBE933E}"/>
    <cellStyle name="Hyperlink 3 4" xfId="3836" xr:uid="{D97B421D-7AE3-4741-9FC0-056E3F0E5DEF}"/>
    <cellStyle name="Hyperlink 4" xfId="3837" xr:uid="{EEDE3A2F-B6F5-4F29-A810-878ADD39D2C9}"/>
    <cellStyle name="Hyperlink 5" xfId="3838" xr:uid="{EFA99D9B-1110-427B-A5E9-1B7E20F053A1}"/>
    <cellStyle name="In 000s (Convert to 000s)" xfId="3839" xr:uid="{785C4C34-2E9A-414D-BCDA-6ED803A51F9B}"/>
    <cellStyle name="Input 2" xfId="3841" xr:uid="{1BE9CB1F-CAE3-4357-876A-CFB0E0611552}"/>
    <cellStyle name="Input 2 2" xfId="3842" xr:uid="{72A2F7A1-684F-46A2-85B9-8A3464EF6887}"/>
    <cellStyle name="Input 2 2 2" xfId="3843" xr:uid="{8442039D-4D94-4E3C-A822-D014BDB85EC1}"/>
    <cellStyle name="Input 2 3" xfId="3844" xr:uid="{DB29535C-238F-4F3D-8681-D26AC4B4190C}"/>
    <cellStyle name="Input 2 3 2" xfId="3845" xr:uid="{9654E249-4F55-41FC-80C2-30F5B8742ABD}"/>
    <cellStyle name="Input 2 4" xfId="3846" xr:uid="{F5DA3A67-4232-4C2A-B9E6-CBCDDDEE99EE}"/>
    <cellStyle name="Input 2 4 2" xfId="3847" xr:uid="{13123F41-8DC8-45FE-8B6A-AFF76F754525}"/>
    <cellStyle name="Input 2 4 3" xfId="3848" xr:uid="{ACC4E4D8-112C-43FF-97C3-D4DEE5F3E87E}"/>
    <cellStyle name="Input 2 4 4" xfId="3849" xr:uid="{E64EFB33-B9FE-48D9-AACB-5BC34385E4FE}"/>
    <cellStyle name="Input 2 5" xfId="3850" xr:uid="{220BF5A4-48A3-445B-AE74-CEF28952BF79}"/>
    <cellStyle name="Input 3" xfId="3851" xr:uid="{6FB8F16D-5B86-41BD-B420-F9437C36544D}"/>
    <cellStyle name="Input 3 2" xfId="3852" xr:uid="{0B665248-2099-42D6-8B70-27AD4275F76F}"/>
    <cellStyle name="Input 3 2 2" xfId="3853" xr:uid="{70A1908C-BCD1-472B-8CC5-F90C695833D9}"/>
    <cellStyle name="Input 3 3" xfId="3854" xr:uid="{40BE60D4-9C7E-4DBF-8975-DD8FA313F035}"/>
    <cellStyle name="Input 4" xfId="3855" xr:uid="{CBF0D68B-73D4-49E3-B4E4-CC8B89AAAC63}"/>
    <cellStyle name="Input 4 2" xfId="3856" xr:uid="{715A57C0-3BA0-48DF-B649-D7E3FB9BA8CB}"/>
    <cellStyle name="Input 5" xfId="3857" xr:uid="{ECCCA008-E92E-4BE0-B872-C4C39C32BBC1}"/>
    <cellStyle name="Input 6" xfId="3858" xr:uid="{518E7A38-5207-4132-92E7-63C76FB6C468}"/>
    <cellStyle name="Input 7" xfId="3859" xr:uid="{5C156A27-A835-4AB6-9F37-AB9E5B7BA5BF}"/>
    <cellStyle name="Input 8" xfId="3840" xr:uid="{6AF49479-6F3B-41EE-95B4-AB876F9D2E1C}"/>
    <cellStyle name="JEDescriptionRowNameCol" xfId="3860" xr:uid="{BEA56034-6730-410A-90AC-A41FE5FBC323}"/>
    <cellStyle name="JEDescriptionRowNameCol 2" xfId="3861" xr:uid="{30506882-D885-42DA-9175-F353EB3BB184}"/>
    <cellStyle name="JEDetailRowCreditCol" xfId="3862" xr:uid="{2A4396A4-2615-497D-A519-D9DA871B048C}"/>
    <cellStyle name="JEDetailRowDebitCol" xfId="3863" xr:uid="{0BE332FB-EE45-40EA-8094-78F508CB6B91}"/>
    <cellStyle name="JEDetailRowDescCol" xfId="3864" xr:uid="{6C47171B-24AA-4905-BEFC-7DD6805ED89D}"/>
    <cellStyle name="JEDetailRowNameCol" xfId="3865" xr:uid="{D26ABA14-9A48-44B3-9A3F-674CA89BDE16}"/>
    <cellStyle name="JEDetailRowSpacerCol" xfId="3866" xr:uid="{289685DC-38A9-40E8-808F-33EF7888997E}"/>
    <cellStyle name="JEDetailRowWPRefCol" xfId="3867" xr:uid="{653105AE-D139-41E6-9525-3A19FB17E9ED}"/>
    <cellStyle name="JEFundSectionHeaderRowDescCol" xfId="3868" xr:uid="{513C633B-0EDD-4F57-8EF6-B3AD3BE7E4C3}"/>
    <cellStyle name="JEFundSectionHeaderRowNameCol" xfId="3869" xr:uid="{7A49D6F6-8217-40F2-B957-7C5ADBAA0940}"/>
    <cellStyle name="JEIdentityRowDescCol" xfId="3870" xr:uid="{CA0E8177-7DB6-4DC5-B689-3258A783312F}"/>
    <cellStyle name="JEIdentityRowNameCol" xfId="3871" xr:uid="{43054A65-D38A-4D38-AE9E-8E4CEFE86A92}"/>
    <cellStyle name="JEIdentityRowSpacerCol" xfId="3872" xr:uid="{20415936-F2AC-4702-8ADF-0BCC5A6A1D90}"/>
    <cellStyle name="JEIdentityRowWPRefCol" xfId="3873" xr:uid="{9B6996CE-C4DC-45F9-A04E-433D7EB327BF}"/>
    <cellStyle name="JETotalRowCreditCol" xfId="3874" xr:uid="{7D7D2D45-8E33-46FD-8578-253A90608F47}"/>
    <cellStyle name="JETotalRowDebitCol" xfId="3875" xr:uid="{0291B0F2-1BC4-4303-9461-C4F9005B117F}"/>
    <cellStyle name="JETotalRowDescCol" xfId="3876" xr:uid="{ACFF7CFE-2A2D-4DCF-8339-FFDADE5511F0}"/>
    <cellStyle name="JETotalRowNameCol" xfId="3877" xr:uid="{C369B666-89B0-4AC1-8826-C5BFFC58A4E2}"/>
    <cellStyle name="JETotalRowSpacerCol" xfId="3878" xr:uid="{05D777AC-8467-40FE-B99E-126BC93D2769}"/>
    <cellStyle name="JETotalRowWPRefCol" xfId="3879" xr:uid="{0FF19E9B-717C-4186-8F5A-758814FEAB4F}"/>
    <cellStyle name="JETypeDescriptionRowDescCol" xfId="3880" xr:uid="{0F6EBED3-04AD-4FA5-A257-57BA37B02E50}"/>
    <cellStyle name="JETypeDescriptionRowNameCol" xfId="3881" xr:uid="{C9B76219-1F4D-4D33-A261-E8BF1D6348F7}"/>
    <cellStyle name="Linked Cell 2" xfId="3883" xr:uid="{43C2AF79-7012-4A2E-87CE-C1EEA1F73479}"/>
    <cellStyle name="Linked Cell 2 2" xfId="3884" xr:uid="{ED26B14B-987C-4A7C-86A2-5239B1971B5A}"/>
    <cellStyle name="Linked Cell 2 2 2" xfId="3885" xr:uid="{E6927B2B-6B13-49F2-A916-59F8F53FC0B9}"/>
    <cellStyle name="Linked Cell 2 3" xfId="3886" xr:uid="{1AC2B952-31CD-4685-9B8F-5071731F8632}"/>
    <cellStyle name="Linked Cell 2 3 2" xfId="3887" xr:uid="{4F3F2C93-E420-4B9E-9F42-B24D3F0A1D4E}"/>
    <cellStyle name="Linked Cell 2 4" xfId="3888" xr:uid="{033BC42F-638D-4F24-815A-706B2F35E370}"/>
    <cellStyle name="Linked Cell 2 4 2" xfId="3889" xr:uid="{C4E43437-761F-4A0A-B02D-ACE2F8C000E6}"/>
    <cellStyle name="Linked Cell 2 4 3" xfId="3890" xr:uid="{742ED983-8D1D-4CD8-AFFE-556D6E4B17DA}"/>
    <cellStyle name="Linked Cell 2 4 4" xfId="3891" xr:uid="{284262AD-DA1A-41DC-B96B-75568F175FDC}"/>
    <cellStyle name="Linked Cell 2 5" xfId="3892" xr:uid="{8E448FFB-33A1-4967-894C-E547CD30951E}"/>
    <cellStyle name="Linked Cell 3" xfId="3893" xr:uid="{E02F3AF7-A726-4148-9B39-92A24C5A149D}"/>
    <cellStyle name="Linked Cell 3 2" xfId="3894" xr:uid="{32B8C65C-EB6A-42B6-B0DD-10ABBA223F3E}"/>
    <cellStyle name="Linked Cell 3 2 2" xfId="3895" xr:uid="{ABB4C4E8-8247-4669-A712-03F4549E3407}"/>
    <cellStyle name="Linked Cell 3 3" xfId="3896" xr:uid="{8C1AACF1-AE63-4E85-99A9-7C92E5DCB341}"/>
    <cellStyle name="Linked Cell 4" xfId="3897" xr:uid="{E257F91B-BFB4-4CB3-9490-66C52DA48F90}"/>
    <cellStyle name="Linked Cell 4 2" xfId="3898" xr:uid="{0C54760D-714D-4630-BA63-A47546A653CB}"/>
    <cellStyle name="Linked Cell 5" xfId="3899" xr:uid="{417E1158-C544-4F36-ADE1-FD22503DCAA5}"/>
    <cellStyle name="Linked Cell 6" xfId="3900" xr:uid="{C509279F-15C4-4DA9-8AC8-E2D3D1EFC920}"/>
    <cellStyle name="Linked Cell 7" xfId="3901" xr:uid="{91648478-D791-4C16-9B0D-5B68394CEA5D}"/>
    <cellStyle name="Linked Cell 8" xfId="3882" xr:uid="{55CE68EB-B778-4794-ACB8-C06669015A8C}"/>
    <cellStyle name="NetIncomeLossRowBalance" xfId="3902" xr:uid="{B4D3B9C6-973C-4726-A233-633A137D9BC7}"/>
    <cellStyle name="NetIncomeLossRowBalanceCol" xfId="3903" xr:uid="{CA9C458D-88CA-453C-BB8D-91C27204BE09}"/>
    <cellStyle name="NetIncomeLossRowDescCol" xfId="3904" xr:uid="{23A800F4-58E5-43A8-8CF4-647CC8A952F9}"/>
    <cellStyle name="NetIncomeLossRowDescCol 2" xfId="3905" xr:uid="{79EB1CEA-7F85-4FA9-9657-8CFF3568DE93}"/>
    <cellStyle name="NetIncomeLossRowDescCol 3" xfId="3906" xr:uid="{C8ABCB0E-0D75-4590-B29E-D8C2BE0D20B5}"/>
    <cellStyle name="NetIncomeLossRowJERefCol" xfId="3907" xr:uid="{A507544F-1D9D-4B10-8CF9-C24FECDD3DFE}"/>
    <cellStyle name="NetIncomeLossRowNameCol" xfId="3908" xr:uid="{026AEAEE-92FB-4B1A-8D70-EF1912B419C7}"/>
    <cellStyle name="NetIncomeLossRowNameCol 2" xfId="3909" xr:uid="{4A71012A-A2EA-484A-BDF3-C0F5C476E59B}"/>
    <cellStyle name="NetIncomeLossRowNameCol 3" xfId="3910" xr:uid="{C9266D76-4E9F-478C-8AF4-2F9DBC86B52A}"/>
    <cellStyle name="NetIncomeLossRowSpacerCol" xfId="3911" xr:uid="{79238D72-052F-4BF1-9130-156602C24936}"/>
    <cellStyle name="NetIncomeLossRowVarPectCol" xfId="3912" xr:uid="{2BE2B805-1C51-42C8-AFFC-96E0D520C2FB}"/>
    <cellStyle name="NetIncomeLossRowVarPectCol 2" xfId="3913" xr:uid="{877E1B83-57D6-4204-9CA3-AC001EEC27E5}"/>
    <cellStyle name="NetIncomeLossRowWPRefCol" xfId="3914" xr:uid="{E2BAC085-A1F8-4BB9-91E5-8843E4388DA4}"/>
    <cellStyle name="Neutral 2" xfId="3916" xr:uid="{B06DC8FB-9B0B-4634-9936-9B52C1C6E7CF}"/>
    <cellStyle name="Neutral 2 2" xfId="3917" xr:uid="{FEBC05D3-0681-4218-93CB-B45AD01352B0}"/>
    <cellStyle name="Neutral 2 2 2" xfId="3918" xr:uid="{2E21DC24-E32F-45CF-AFD9-981015128BD5}"/>
    <cellStyle name="Neutral 2 2 2 2" xfId="3919" xr:uid="{205ADD0C-F25A-48B5-A643-6B2295D9B25D}"/>
    <cellStyle name="Neutral 2 2 3" xfId="3920" xr:uid="{96E18B24-291E-409E-9C0F-D9477027C13D}"/>
    <cellStyle name="Neutral 2 2 4" xfId="3921" xr:uid="{CFBB3EC3-8F11-4D5D-948A-D1B082C36378}"/>
    <cellStyle name="Neutral 2 3" xfId="3922" xr:uid="{34115E2F-D9C1-470C-BE0D-0583057FD9AF}"/>
    <cellStyle name="Neutral 2 3 2" xfId="3923" xr:uid="{6CA01AD3-9343-40CE-BA56-6B7C38BE3083}"/>
    <cellStyle name="Neutral 2 4" xfId="3924" xr:uid="{14F0F4B3-6CF8-4718-9CD8-9E0ADAD9F0F0}"/>
    <cellStyle name="Neutral 2 4 2" xfId="3925" xr:uid="{5A8D013F-F8FB-4FCC-BE7F-7B40B7D0F71C}"/>
    <cellStyle name="Neutral 2 4 3" xfId="3926" xr:uid="{C6C6E6E0-1AB2-484B-B57F-FF1BD8D815EB}"/>
    <cellStyle name="Neutral 2 4 4" xfId="3927" xr:uid="{5789F27E-1F4E-448F-8E88-FD76A9F86F75}"/>
    <cellStyle name="Neutral 2 5" xfId="3928" xr:uid="{0C736B02-3860-4E5C-A32E-4B5A8110354A}"/>
    <cellStyle name="Neutral 2 6" xfId="3929" xr:uid="{D9699C1F-DB90-4D01-8EC8-65FB41297A0E}"/>
    <cellStyle name="Neutral 3" xfId="3930" xr:uid="{D5E1A706-D464-4D8C-B43A-9375E71C3513}"/>
    <cellStyle name="Neutral 3 2" xfId="3931" xr:uid="{4BDA059C-34E4-4770-B6FD-F97593928670}"/>
    <cellStyle name="Neutral 3 2 2" xfId="3932" xr:uid="{1654BD1B-5ED1-44BE-AB38-3ABFD8A389CA}"/>
    <cellStyle name="Neutral 3 3" xfId="3933" xr:uid="{52F9078C-C543-4563-8F3D-3B39D650087D}"/>
    <cellStyle name="Neutral 4" xfId="3934" xr:uid="{E7EE9EAA-37E1-4EA7-80DE-3BB04EB8FE73}"/>
    <cellStyle name="Neutral 4 2" xfId="3935" xr:uid="{CFF56C1D-C693-4EF4-8CA1-8DB2F477645C}"/>
    <cellStyle name="Neutral 5" xfId="3936" xr:uid="{7FDA1E9E-BB60-46EE-918F-942EC1C1CCE0}"/>
    <cellStyle name="Neutral 6" xfId="3937" xr:uid="{50F24038-B1C7-4A23-BDDA-5917A2EE302C}"/>
    <cellStyle name="Neutral 7" xfId="3915" xr:uid="{185E1323-E9B4-4329-989F-F6CE79483447}"/>
    <cellStyle name="No Border" xfId="3938" xr:uid="{CA7647AD-03BF-4AD9-88E4-3C9D9C8B7042}"/>
    <cellStyle name="Normal" xfId="0" builtinId="0"/>
    <cellStyle name="Normal 10" xfId="3939" xr:uid="{3395AF90-37CF-46F7-992B-69D362531606}"/>
    <cellStyle name="Normal 10 2" xfId="3940" xr:uid="{E43FA0D4-8D67-4F70-B581-720CF1C66ED0}"/>
    <cellStyle name="Normal 10 3" xfId="3941" xr:uid="{4235BE5E-BBCC-45FC-A3B9-AA7F1E229BC0}"/>
    <cellStyle name="Normal 10 4" xfId="3942" xr:uid="{864BB8F0-FCF8-42FB-A67E-D9DC341F3945}"/>
    <cellStyle name="Normal 10 5" xfId="3943" xr:uid="{775F8532-6510-44EF-9911-99261B9C49CB}"/>
    <cellStyle name="Normal 10 5 2" xfId="9730" xr:uid="{3ADF8051-FDB9-4D94-A0D3-55FFE5B22932}"/>
    <cellStyle name="Normal 11" xfId="3944" xr:uid="{4F3DEFFB-335C-4361-9954-D8FA5524C4C7}"/>
    <cellStyle name="Normal 11 10" xfId="3945" xr:uid="{FB449862-D1E9-4EA7-A9FE-45A617DCB62E}"/>
    <cellStyle name="Normal 11 10 2" xfId="9732" xr:uid="{3FF8E82A-D3E1-4343-A5C8-647B0AB31372}"/>
    <cellStyle name="Normal 11 11" xfId="9731" xr:uid="{6EDEC9D9-EF9E-4395-B114-B9F1A72E956B}"/>
    <cellStyle name="Normal 11 2" xfId="3946" xr:uid="{AB2470C8-E7F8-49D4-B51D-4251EDAD8BFC}"/>
    <cellStyle name="Normal 11 2 2" xfId="3947" xr:uid="{3B833B4E-9878-40AD-8A55-A3036D98B46B}"/>
    <cellStyle name="Normal 11 2 2 2" xfId="3948" xr:uid="{C9F44C17-485C-4A2F-95E1-C2553173D63C}"/>
    <cellStyle name="Normal 11 2 2 2 2" xfId="3949" xr:uid="{829ADD8B-A093-476F-A11D-F9561E78C4AB}"/>
    <cellStyle name="Normal 11 2 2 2 2 2" xfId="3950" xr:uid="{26FAAD99-E2E3-4819-BECB-48CEEF740A99}"/>
    <cellStyle name="Normal 11 2 2 2 2 2 2" xfId="3951" xr:uid="{2B5CCFA2-46BB-4E0C-B2B8-7658F3611B2A}"/>
    <cellStyle name="Normal 11 2 2 2 2 2 2 2" xfId="9738" xr:uid="{CAC5224B-EBC3-4D31-A03A-36A66CD300D2}"/>
    <cellStyle name="Normal 11 2 2 2 2 2 3" xfId="9737" xr:uid="{9F2CFE73-6BFA-4F4C-AFAC-A887762D4A71}"/>
    <cellStyle name="Normal 11 2 2 2 2 3" xfId="3952" xr:uid="{C71809F9-2207-4CEC-AD8B-7B3CD3066531}"/>
    <cellStyle name="Normal 11 2 2 2 2 3 2" xfId="9739" xr:uid="{49523DE2-806C-41ED-B326-FA66BBF85F7F}"/>
    <cellStyle name="Normal 11 2 2 2 2 4" xfId="9736" xr:uid="{C94BB0A7-4BAD-4269-938A-0273D5493461}"/>
    <cellStyle name="Normal 11 2 2 2 3" xfId="3953" xr:uid="{2F479A15-1C7D-41A7-9D34-A741AB16083C}"/>
    <cellStyle name="Normal 11 2 2 2 3 2" xfId="3954" xr:uid="{F021B247-1F2D-4458-89F9-FCEBCD30D3C9}"/>
    <cellStyle name="Normal 11 2 2 2 3 2 2" xfId="9741" xr:uid="{1E596E45-86D2-4899-BAD4-BF36F7802DDA}"/>
    <cellStyle name="Normal 11 2 2 2 3 3" xfId="9740" xr:uid="{904A673F-A8B9-44C1-9185-B6189B5180E6}"/>
    <cellStyle name="Normal 11 2 2 2 4" xfId="3955" xr:uid="{641A0A36-038C-4DB7-8F09-23B06C49E64A}"/>
    <cellStyle name="Normal 11 2 2 2 4 2" xfId="9742" xr:uid="{14E97870-3111-4807-85FC-F3F98BDD228A}"/>
    <cellStyle name="Normal 11 2 2 2 5" xfId="9735" xr:uid="{BC389BA5-23AB-4CF1-9709-027BEAF68BCE}"/>
    <cellStyle name="Normal 11 2 2 3" xfId="3956" xr:uid="{9D7E6A00-B60B-4293-B1A7-C8819EBCF92C}"/>
    <cellStyle name="Normal 11 2 2 3 2" xfId="3957" xr:uid="{A3FB1F4F-7C4A-42C4-9126-38AA1A915105}"/>
    <cellStyle name="Normal 11 2 2 3 2 2" xfId="3958" xr:uid="{1CC57936-EAB4-4A53-AD1D-BAA3D5D12554}"/>
    <cellStyle name="Normal 11 2 2 3 2 2 2" xfId="3959" xr:uid="{A214C15F-892E-4945-814D-F4C3AFF56BDA}"/>
    <cellStyle name="Normal 11 2 2 3 2 2 2 2" xfId="9746" xr:uid="{3B774737-06AE-4DF0-9FF8-46361ABE6BC0}"/>
    <cellStyle name="Normal 11 2 2 3 2 2 3" xfId="9745" xr:uid="{868B74D4-2C40-4B54-91D1-1376F8A0B2BE}"/>
    <cellStyle name="Normal 11 2 2 3 2 3" xfId="3960" xr:uid="{53764565-9B87-4A73-820B-75FA818FFA00}"/>
    <cellStyle name="Normal 11 2 2 3 2 3 2" xfId="9747" xr:uid="{EC133623-EDEC-48EE-BA02-C5BD893F6E10}"/>
    <cellStyle name="Normal 11 2 2 3 2 4" xfId="9744" xr:uid="{10021105-E4E4-4418-8ABD-CE461DB37C56}"/>
    <cellStyle name="Normal 11 2 2 3 3" xfId="3961" xr:uid="{6341A5C3-BC2F-4104-9B20-D13FC1A9541A}"/>
    <cellStyle name="Normal 11 2 2 3 3 2" xfId="3962" xr:uid="{E28EC5A2-5B99-4B32-8E9B-34F56012D0AF}"/>
    <cellStyle name="Normal 11 2 2 3 3 2 2" xfId="9749" xr:uid="{11FC8816-88A7-47E8-A7C1-CD553F57CF42}"/>
    <cellStyle name="Normal 11 2 2 3 3 3" xfId="9748" xr:uid="{A8111D32-53B1-48D2-B3AC-94EE121348AE}"/>
    <cellStyle name="Normal 11 2 2 3 4" xfId="3963" xr:uid="{F41B5920-3E02-47B0-A18E-AEEBE4530AC4}"/>
    <cellStyle name="Normal 11 2 2 3 4 2" xfId="9750" xr:uid="{3A35D270-2EA4-45DC-B7F3-35B8CB176998}"/>
    <cellStyle name="Normal 11 2 2 3 5" xfId="9743" xr:uid="{A06C9EF5-C0FB-4310-9511-8F1B5D90F7F4}"/>
    <cellStyle name="Normal 11 2 2 4" xfId="3964" xr:uid="{DF02A23F-4345-490D-9FA9-AD0FDE1555A1}"/>
    <cellStyle name="Normal 11 2 2 4 2" xfId="3965" xr:uid="{C7BBFAD8-6E91-4340-A4AF-3BA17CE9D6EF}"/>
    <cellStyle name="Normal 11 2 2 4 2 2" xfId="3966" xr:uid="{195D135A-837C-419E-B14A-4333045EBABB}"/>
    <cellStyle name="Normal 11 2 2 4 2 2 2" xfId="9753" xr:uid="{7438B467-3446-442F-A819-C8A91EE1075B}"/>
    <cellStyle name="Normal 11 2 2 4 2 3" xfId="9752" xr:uid="{F59ED43A-EC24-4FBA-B5C5-976A0C0A9F8F}"/>
    <cellStyle name="Normal 11 2 2 4 3" xfId="3967" xr:uid="{62A38D6B-A513-4198-A95F-A45F2D97C92B}"/>
    <cellStyle name="Normal 11 2 2 4 3 2" xfId="9754" xr:uid="{CFEEB1DC-B374-4CFE-B3BB-34A28C130777}"/>
    <cellStyle name="Normal 11 2 2 4 4" xfId="9751" xr:uid="{A5C151D4-6910-444B-B82C-707569511785}"/>
    <cellStyle name="Normal 11 2 2 5" xfId="3968" xr:uid="{D76FD1FC-3110-46A1-9D0A-AFC32E05A1B6}"/>
    <cellStyle name="Normal 11 2 2 5 2" xfId="3969" xr:uid="{9E8088A8-D14A-438B-BB14-F8F915E5A723}"/>
    <cellStyle name="Normal 11 2 2 5 2 2" xfId="9756" xr:uid="{BC9BB5A9-665C-40A3-9904-534E8A1D2596}"/>
    <cellStyle name="Normal 11 2 2 5 3" xfId="9755" xr:uid="{8D9810C5-DA0A-45EE-AF10-783F0D24CAD0}"/>
    <cellStyle name="Normal 11 2 2 6" xfId="3970" xr:uid="{84523DB7-733E-4379-8E2E-B3E28262FE70}"/>
    <cellStyle name="Normal 11 2 2 6 2" xfId="9757" xr:uid="{A8B715FF-14E9-4FCD-A4AE-BAE6D66A5056}"/>
    <cellStyle name="Normal 11 2 2 7" xfId="9734" xr:uid="{77571B2F-34B9-4A83-8C0D-FE109209A0BD}"/>
    <cellStyle name="Normal 11 2 3" xfId="3971" xr:uid="{3AC87CE9-D63F-47E8-9D34-694B0330194F}"/>
    <cellStyle name="Normal 11 2 3 2" xfId="3972" xr:uid="{94579029-C896-42E1-9901-FBA0F995A20B}"/>
    <cellStyle name="Normal 11 2 3 2 2" xfId="3973" xr:uid="{AA4A8E0B-CD50-4FFB-86A1-52CE97440B82}"/>
    <cellStyle name="Normal 11 2 3 2 2 2" xfId="3974" xr:uid="{7FA49A48-6570-4ACE-B85A-987EF9776FA7}"/>
    <cellStyle name="Normal 11 2 3 2 2 2 2" xfId="9761" xr:uid="{70A9CA76-AB18-4431-9BD0-D6B2F97EA8DA}"/>
    <cellStyle name="Normal 11 2 3 2 2 3" xfId="9760" xr:uid="{A80443AF-D60B-4D1B-B0BA-9BF909918F00}"/>
    <cellStyle name="Normal 11 2 3 2 3" xfId="3975" xr:uid="{BE467A47-21CA-4C74-9FC1-5229EBF5EE0A}"/>
    <cellStyle name="Normal 11 2 3 2 3 2" xfId="9762" xr:uid="{BD7BAAAC-9BFD-4BB4-891A-910E985DEB6D}"/>
    <cellStyle name="Normal 11 2 3 2 4" xfId="9759" xr:uid="{56B14E74-A0D5-4E00-8F60-88A660B53463}"/>
    <cellStyle name="Normal 11 2 3 3" xfId="3976" xr:uid="{1CE9B225-98CD-42C9-BFCE-BD90264FA8BA}"/>
    <cellStyle name="Normal 11 2 3 3 2" xfId="3977" xr:uid="{37624329-332F-4E1B-9D32-1672277802A9}"/>
    <cellStyle name="Normal 11 2 3 3 2 2" xfId="9764" xr:uid="{ACCDA2BB-177F-4887-857B-FA68ECC1D8BD}"/>
    <cellStyle name="Normal 11 2 3 3 3" xfId="9763" xr:uid="{A9365153-BB17-4194-81FE-36FE56DCB38E}"/>
    <cellStyle name="Normal 11 2 3 4" xfId="3978" xr:uid="{4367D163-CB10-49D4-AFE4-9DBC41FC9A74}"/>
    <cellStyle name="Normal 11 2 3 4 2" xfId="9765" xr:uid="{30C85657-6FBF-43F2-99AE-6BAF4F9C0CF4}"/>
    <cellStyle name="Normal 11 2 3 5" xfId="9758" xr:uid="{1A9D5BDF-9F21-4F4D-86C2-C97F9AB20F1B}"/>
    <cellStyle name="Normal 11 2 4" xfId="3979" xr:uid="{7ECC3E87-4D23-449E-9249-860089B20482}"/>
    <cellStyle name="Normal 11 2 4 2" xfId="3980" xr:uid="{12ED9795-846F-478A-B805-CBFB84BD5B59}"/>
    <cellStyle name="Normal 11 2 4 2 2" xfId="3981" xr:uid="{6F195E46-9814-41C6-94A5-703D3E0C6A02}"/>
    <cellStyle name="Normal 11 2 4 2 2 2" xfId="3982" xr:uid="{84671407-FD28-4090-828C-0D5BB275F3E1}"/>
    <cellStyle name="Normal 11 2 4 2 2 2 2" xfId="9769" xr:uid="{90CFE728-12FD-46FA-8F39-53AE29E06A08}"/>
    <cellStyle name="Normal 11 2 4 2 2 3" xfId="9768" xr:uid="{A2D461C0-D9A3-4C80-8737-6D6FFCDFA0FE}"/>
    <cellStyle name="Normal 11 2 4 2 3" xfId="3983" xr:uid="{D9980AA8-7621-4ADA-99E2-2058CC879B0B}"/>
    <cellStyle name="Normal 11 2 4 2 3 2" xfId="9770" xr:uid="{00EA626F-3D2A-4B1A-A4D8-D0B6D7769957}"/>
    <cellStyle name="Normal 11 2 4 2 4" xfId="9767" xr:uid="{A8D97F87-5A76-43BC-84D8-872A4A00B249}"/>
    <cellStyle name="Normal 11 2 4 3" xfId="3984" xr:uid="{D7CA8349-7AC3-4A3D-9DCB-4CB8037D365A}"/>
    <cellStyle name="Normal 11 2 4 3 2" xfId="3985" xr:uid="{80102BFC-1B16-429D-9DDE-497331CC8DDF}"/>
    <cellStyle name="Normal 11 2 4 3 2 2" xfId="9772" xr:uid="{8891CD99-CDD1-4136-B272-7F0535967057}"/>
    <cellStyle name="Normal 11 2 4 3 3" xfId="9771" xr:uid="{26580A38-4D85-4DE4-A5C1-5296C4695EC3}"/>
    <cellStyle name="Normal 11 2 4 4" xfId="3986" xr:uid="{527E36B5-85CF-4F5D-8376-4CB801EBC246}"/>
    <cellStyle name="Normal 11 2 4 4 2" xfId="9773" xr:uid="{7B141C51-031D-42CD-AF57-41EC32BB8858}"/>
    <cellStyle name="Normal 11 2 4 5" xfId="9766" xr:uid="{E79213BD-3F70-41BB-891E-CE91261103A0}"/>
    <cellStyle name="Normal 11 2 5" xfId="3987" xr:uid="{B5CAAB35-8007-491C-B729-652E43BBC27E}"/>
    <cellStyle name="Normal 11 2 5 2" xfId="3988" xr:uid="{A437C7AB-8486-48C6-9246-4ACB1C8E66C3}"/>
    <cellStyle name="Normal 11 2 5 2 2" xfId="3989" xr:uid="{E14712CB-09B7-4A64-A8E7-032D7D4A2CAD}"/>
    <cellStyle name="Normal 11 2 5 2 2 2" xfId="9776" xr:uid="{DED58E71-5D2A-4D93-BE9C-6D54D88966F8}"/>
    <cellStyle name="Normal 11 2 5 2 3" xfId="9775" xr:uid="{3FB1DD5F-9162-401C-9809-B570C7C5068D}"/>
    <cellStyle name="Normal 11 2 5 3" xfId="3990" xr:uid="{ABDEAE8B-505F-4F8B-A8CB-D6095567B4A8}"/>
    <cellStyle name="Normal 11 2 5 3 2" xfId="9777" xr:uid="{7A8BC17F-BF75-495D-8A90-A5C1D6C1FA3C}"/>
    <cellStyle name="Normal 11 2 5 4" xfId="9774" xr:uid="{43650E6E-43E8-4009-9D49-C4261BA8F4AB}"/>
    <cellStyle name="Normal 11 2 6" xfId="3991" xr:uid="{6815D7ED-53BB-413F-BB30-C5FC20FCF841}"/>
    <cellStyle name="Normal 11 2 6 2" xfId="3992" xr:uid="{EB32D827-8493-4EEE-A839-2D7925CF8B49}"/>
    <cellStyle name="Normal 11 2 6 2 2" xfId="9779" xr:uid="{EE1BAAE7-DF6E-4C42-89E7-823B28C367AE}"/>
    <cellStyle name="Normal 11 2 6 3" xfId="9778" xr:uid="{3FDEDA28-1A55-4ACC-BF29-920FD87345E3}"/>
    <cellStyle name="Normal 11 2 7" xfId="3993" xr:uid="{70028FF1-A087-4D2B-BA9F-6A7E1CCABDFD}"/>
    <cellStyle name="Normal 11 2 8" xfId="3994" xr:uid="{031E3C10-E712-4AAC-814F-4F4AFA6DE89D}"/>
    <cellStyle name="Normal 11 2 8 2" xfId="9780" xr:uid="{7A34A774-E6CF-42B0-893D-93B1AA3CEBB0}"/>
    <cellStyle name="Normal 11 2 9" xfId="9733" xr:uid="{BF0A6BD5-4C15-46A8-AA93-071A89F10F42}"/>
    <cellStyle name="Normal 11 3" xfId="3995" xr:uid="{F1A2250F-875E-4DDF-9CD0-9DF89A01E9D5}"/>
    <cellStyle name="Normal 11 3 2" xfId="3996" xr:uid="{7F93CC84-4DB3-4A71-B0D9-8569363EFFCF}"/>
    <cellStyle name="Normal 11 3 2 2" xfId="3997" xr:uid="{6B217AE7-1C92-4A7B-ADF4-51F40F05411E}"/>
    <cellStyle name="Normal 11 3 2 2 2" xfId="3998" xr:uid="{998D185D-688A-4C2C-A274-CDD7A05BF31A}"/>
    <cellStyle name="Normal 11 3 2 2 2 2" xfId="3999" xr:uid="{7C0EE438-8EBE-4531-97B5-12895F528E58}"/>
    <cellStyle name="Normal 11 3 2 2 2 2 2" xfId="9785" xr:uid="{39C540DE-D89F-48A0-8CE3-EB6B2AA38DA4}"/>
    <cellStyle name="Normal 11 3 2 2 2 3" xfId="9784" xr:uid="{6876BFEB-40FC-4E17-BDEE-B3A36741C408}"/>
    <cellStyle name="Normal 11 3 2 2 3" xfId="4000" xr:uid="{AEEB367C-CA17-4C37-9F66-8A331872EF60}"/>
    <cellStyle name="Normal 11 3 2 2 3 2" xfId="9786" xr:uid="{43C6E3F6-BB4B-4EA3-95CD-ABEE2076A0BB}"/>
    <cellStyle name="Normal 11 3 2 2 4" xfId="9783" xr:uid="{00BC40F1-3F91-48C9-A0B5-856D663155E7}"/>
    <cellStyle name="Normal 11 3 2 3" xfId="4001" xr:uid="{6E9E14C5-85C5-404C-A7CC-8E6474EA238F}"/>
    <cellStyle name="Normal 11 3 2 3 2" xfId="4002" xr:uid="{863B38EA-A626-495B-89C5-06897637A67D}"/>
    <cellStyle name="Normal 11 3 2 3 2 2" xfId="9788" xr:uid="{005C0C4C-B626-4901-8800-D1698CFD1F79}"/>
    <cellStyle name="Normal 11 3 2 3 3" xfId="9787" xr:uid="{6653E89D-1030-4E35-96A1-A4D9FAA24EE3}"/>
    <cellStyle name="Normal 11 3 2 4" xfId="4003" xr:uid="{72F18708-3B69-4B50-B974-1DF1C38681C7}"/>
    <cellStyle name="Normal 11 3 2 4 2" xfId="9789" xr:uid="{2F3BCA48-A640-42B2-BC79-41E82A7A3F59}"/>
    <cellStyle name="Normal 11 3 2 5" xfId="9782" xr:uid="{443C6C20-32F5-4C35-BD6B-77EC72A07B5A}"/>
    <cellStyle name="Normal 11 3 3" xfId="4004" xr:uid="{14CC2FFB-783B-4B3C-B047-78FCAD0F0A54}"/>
    <cellStyle name="Normal 11 3 3 2" xfId="4005" xr:uid="{BD886674-738C-4091-8E58-4A133EA9B4C7}"/>
    <cellStyle name="Normal 11 3 3 2 2" xfId="4006" xr:uid="{C0CA0D92-0F21-4EB1-B496-EDFD956C4A2D}"/>
    <cellStyle name="Normal 11 3 3 2 2 2" xfId="4007" xr:uid="{B120247E-4B69-41C0-8D50-6A6F3F8AA95B}"/>
    <cellStyle name="Normal 11 3 3 2 2 2 2" xfId="9793" xr:uid="{22C7F020-DDF0-4788-AC0D-BA0E16E0C66C}"/>
    <cellStyle name="Normal 11 3 3 2 2 3" xfId="9792" xr:uid="{33460A18-81EF-47DE-9E9E-ABBC38AAEE22}"/>
    <cellStyle name="Normal 11 3 3 2 3" xfId="4008" xr:uid="{D2F459A1-DEBA-456F-A004-2FAE609423C0}"/>
    <cellStyle name="Normal 11 3 3 2 3 2" xfId="9794" xr:uid="{E9BDF12E-778F-42D6-8AEB-534AF0DAAB5A}"/>
    <cellStyle name="Normal 11 3 3 2 4" xfId="9791" xr:uid="{81A3CDBC-3F4A-4E50-9946-F8E41AEA9D29}"/>
    <cellStyle name="Normal 11 3 3 3" xfId="4009" xr:uid="{653F30D8-450F-433A-91FD-20234D4B082F}"/>
    <cellStyle name="Normal 11 3 3 3 2" xfId="4010" xr:uid="{63C6FC36-5C8E-4906-8808-00232B35FAD6}"/>
    <cellStyle name="Normal 11 3 3 3 2 2" xfId="9796" xr:uid="{E960F3CE-FF23-41B9-857B-35F4617A1EE4}"/>
    <cellStyle name="Normal 11 3 3 3 3" xfId="9795" xr:uid="{1D0B509A-00D6-42A8-8132-48FAAFD09854}"/>
    <cellStyle name="Normal 11 3 3 4" xfId="4011" xr:uid="{BF384FC3-3316-4641-8129-5E90B3998420}"/>
    <cellStyle name="Normal 11 3 3 4 2" xfId="9797" xr:uid="{AEB8047E-1541-4867-9782-C40B02EEBE18}"/>
    <cellStyle name="Normal 11 3 3 5" xfId="9790" xr:uid="{54F402B9-6137-4710-A85F-689C553D171B}"/>
    <cellStyle name="Normal 11 3 4" xfId="4012" xr:uid="{3C64C5BE-B892-4CB2-B28F-476993763537}"/>
    <cellStyle name="Normal 11 3 4 2" xfId="4013" xr:uid="{76D1EEBF-4668-4B9D-8359-2BF9145C583C}"/>
    <cellStyle name="Normal 11 3 4 2 2" xfId="4014" xr:uid="{794E0525-E82F-47C8-BC61-1F920E2E4A69}"/>
    <cellStyle name="Normal 11 3 4 2 2 2" xfId="9800" xr:uid="{8976E351-C521-4AF1-98DD-0FED040FA329}"/>
    <cellStyle name="Normal 11 3 4 2 3" xfId="9799" xr:uid="{42AA1C44-4350-47D4-A156-DEE4D0DDE111}"/>
    <cellStyle name="Normal 11 3 4 3" xfId="4015" xr:uid="{6F92D9FB-0D39-4F0F-86B8-53D6C8FFC367}"/>
    <cellStyle name="Normal 11 3 4 3 2" xfId="9801" xr:uid="{732A1A13-DD13-4146-B23E-208A856F72DF}"/>
    <cellStyle name="Normal 11 3 4 4" xfId="9798" xr:uid="{66FA0E4E-3AB7-42B1-BA38-1E4B59C10A0C}"/>
    <cellStyle name="Normal 11 3 5" xfId="4016" xr:uid="{BE52304E-974D-4D9A-A1EA-9B52E56E8414}"/>
    <cellStyle name="Normal 11 3 5 2" xfId="4017" xr:uid="{C7CF3942-E027-4E68-804E-FCCBC45F636F}"/>
    <cellStyle name="Normal 11 3 5 2 2" xfId="9803" xr:uid="{2C62ED98-79EF-42A1-8D56-8EE6922F85F8}"/>
    <cellStyle name="Normal 11 3 5 3" xfId="9802" xr:uid="{8EC3E585-9352-49F1-94F6-C71E31C194B2}"/>
    <cellStyle name="Normal 11 3 6" xfId="4018" xr:uid="{02B27836-9968-4699-BEFC-3B8562C91E05}"/>
    <cellStyle name="Normal 11 3 7" xfId="4019" xr:uid="{054A0B95-65E9-4010-91F7-31033FC97C53}"/>
    <cellStyle name="Normal 11 3 7 2" xfId="9804" xr:uid="{0AA2C78D-0F30-4C81-AD16-D47FAD9432F3}"/>
    <cellStyle name="Normal 11 3 8" xfId="9781" xr:uid="{78C599A3-2167-44CE-ACAB-C191946E8A92}"/>
    <cellStyle name="Normal 11 4" xfId="4020" xr:uid="{B4493E1E-194A-43DB-B7D6-28DBD215A7AB}"/>
    <cellStyle name="Normal 11 4 2" xfId="4021" xr:uid="{05DC53B9-587C-4F67-98D8-94B39FF1FA2D}"/>
    <cellStyle name="Normal 11 4 2 2" xfId="4022" xr:uid="{7DE4DCDE-53B3-4FA3-92EF-D10620E2DC67}"/>
    <cellStyle name="Normal 11 4 2 2 2" xfId="4023" xr:uid="{D7B63D35-A77F-470C-A817-5C86DFBA6B06}"/>
    <cellStyle name="Normal 11 4 2 2 2 2" xfId="9808" xr:uid="{E24B521F-63ED-45C1-A16F-10703BBB4207}"/>
    <cellStyle name="Normal 11 4 2 2 3" xfId="9807" xr:uid="{2AB99907-0C90-4C32-87D7-941DD00F0B83}"/>
    <cellStyle name="Normal 11 4 2 3" xfId="4024" xr:uid="{E2DC3A6B-BC6F-4513-A603-E7F34A9BC56C}"/>
    <cellStyle name="Normal 11 4 2 3 2" xfId="9809" xr:uid="{4A18D2D8-E5F2-4717-91E5-3CB76286781D}"/>
    <cellStyle name="Normal 11 4 2 4" xfId="9806" xr:uid="{0EC6FA05-8E1D-479F-99A3-ED9BD292E251}"/>
    <cellStyle name="Normal 11 4 3" xfId="4025" xr:uid="{8F50DAD7-167A-4E37-A614-14CAE09E3566}"/>
    <cellStyle name="Normal 11 4 3 2" xfId="4026" xr:uid="{58564545-2106-4BFC-8506-B64A9B0577E4}"/>
    <cellStyle name="Normal 11 4 3 2 2" xfId="9811" xr:uid="{023FDDD0-C7D7-450D-952C-BD9CCFB9B91F}"/>
    <cellStyle name="Normal 11 4 3 3" xfId="9810" xr:uid="{2317CD37-D663-4F77-ADA0-ECC0E3FFD771}"/>
    <cellStyle name="Normal 11 4 4" xfId="4027" xr:uid="{5CB6B8AB-9AB4-4926-A2BC-E3A57880F6E0}"/>
    <cellStyle name="Normal 11 4 4 2" xfId="9812" xr:uid="{D0B2CAC7-C157-4D58-831A-A294099ECDDA}"/>
    <cellStyle name="Normal 11 4 5" xfId="9805" xr:uid="{217DFBBA-742A-412C-AEA0-AE9C2F1F7A5D}"/>
    <cellStyle name="Normal 11 5" xfId="4028" xr:uid="{B65B954B-C402-4760-8C8D-3413F92F8F5E}"/>
    <cellStyle name="Normal 11 5 2" xfId="4029" xr:uid="{F74FB81E-F1FD-4E0A-A3C1-859B77D3252D}"/>
    <cellStyle name="Normal 11 5 2 2" xfId="4030" xr:uid="{66CFC36E-8A9E-4A11-BE33-AE2E4C6959B6}"/>
    <cellStyle name="Normal 11 5 2 2 2" xfId="4031" xr:uid="{889264E7-E1CF-4FA4-98C4-2F3A009BCAC7}"/>
    <cellStyle name="Normal 11 5 2 2 2 2" xfId="9816" xr:uid="{F662C5ED-8994-40DC-BF04-4E240CCE1B1A}"/>
    <cellStyle name="Normal 11 5 2 2 3" xfId="9815" xr:uid="{0175E5D9-FA78-4ED7-9494-84F5D2D6CC24}"/>
    <cellStyle name="Normal 11 5 2 3" xfId="4032" xr:uid="{0B2D0A7C-181E-4815-A9F2-80B44C6DFD2B}"/>
    <cellStyle name="Normal 11 5 2 3 2" xfId="9817" xr:uid="{7AB0074A-0F2F-452F-9F8A-26F742F21413}"/>
    <cellStyle name="Normal 11 5 2 4" xfId="9814" xr:uid="{11137DEA-D93B-45D0-BEFA-B4DB4DF28870}"/>
    <cellStyle name="Normal 11 5 3" xfId="4033" xr:uid="{7F5646E5-7911-49B8-B76A-35A3E2B06465}"/>
    <cellStyle name="Normal 11 5 3 2" xfId="4034" xr:uid="{62D026E9-1FCA-4E69-A630-1A19BF6AE52A}"/>
    <cellStyle name="Normal 11 5 3 2 2" xfId="9819" xr:uid="{345B0C7D-B5E4-4B1D-8664-43301BE3FFD6}"/>
    <cellStyle name="Normal 11 5 3 3" xfId="9818" xr:uid="{551D1376-55BF-4ED3-9A79-A7C0DB754F8B}"/>
    <cellStyle name="Normal 11 5 4" xfId="4035" xr:uid="{B7177B6C-5EBA-4C07-9887-9FF67E0E4033}"/>
    <cellStyle name="Normal 11 5 4 2" xfId="9820" xr:uid="{85F53FB1-09F7-46F9-B214-7EED29058A12}"/>
    <cellStyle name="Normal 11 5 5" xfId="9813" xr:uid="{AFBECD4D-A96B-4630-9828-C4D0CEE4E754}"/>
    <cellStyle name="Normal 11 6" xfId="4036" xr:uid="{4851D8FC-1641-44BA-A3C3-D1D5A5DD2DEC}"/>
    <cellStyle name="Normal 11 6 2" xfId="4037" xr:uid="{B48A7F6E-7024-4A43-91A0-A75C1B3917FD}"/>
    <cellStyle name="Normal 11 6 2 2" xfId="4038" xr:uid="{75FED8D9-E4E4-4C1C-BA1C-E584AAA9DC58}"/>
    <cellStyle name="Normal 11 6 2 2 2" xfId="9823" xr:uid="{C549003D-B57F-4F6C-972B-28215FA4F967}"/>
    <cellStyle name="Normal 11 6 2 3" xfId="9822" xr:uid="{32D53826-538E-4889-A97C-8473DC15B4C6}"/>
    <cellStyle name="Normal 11 6 3" xfId="4039" xr:uid="{57A5A92A-EBE3-4158-9D96-527E3E125F5B}"/>
    <cellStyle name="Normal 11 6 3 2" xfId="9824" xr:uid="{A2FD1ECF-879E-4E5D-B2BB-D98DCC8DB74E}"/>
    <cellStyle name="Normal 11 6 4" xfId="9821" xr:uid="{7BF62883-222A-4FE0-B3A6-01FB7542B166}"/>
    <cellStyle name="Normal 11 7" xfId="4040" xr:uid="{2C32AD4A-1A83-404E-A2D6-0083F87121D3}"/>
    <cellStyle name="Normal 11 7 2" xfId="4041" xr:uid="{75204B84-0715-4730-9F6B-6CBF4DDD4022}"/>
    <cellStyle name="Normal 11 7 2 2" xfId="9826" xr:uid="{47F8227F-8FEF-4A5D-A544-AD7F0C0F4432}"/>
    <cellStyle name="Normal 11 7 3" xfId="9825" xr:uid="{5E01B290-AC6E-4406-8B11-2C2D10BF92FC}"/>
    <cellStyle name="Normal 11 8" xfId="4042" xr:uid="{8B7EA8E4-0572-4319-A5AD-EDFE1087B94F}"/>
    <cellStyle name="Normal 11 9" xfId="4043" xr:uid="{5FFCCA45-D4C9-49F9-A3EE-80FCEDB24CCD}"/>
    <cellStyle name="Normal 11 9 2" xfId="9827" xr:uid="{6881BE2D-5FE2-4000-93E9-3C240BDE320D}"/>
    <cellStyle name="Normal 12" xfId="4044" xr:uid="{6340F295-B915-4033-8227-31EFA837D3D0}"/>
    <cellStyle name="Normal 12 2" xfId="4045" xr:uid="{902EFFE0-DF7D-44FC-980B-C5B9D50DD868}"/>
    <cellStyle name="Normal 13" xfId="4046" xr:uid="{A91E74C5-9301-4106-893B-C2A8E43B405C}"/>
    <cellStyle name="Normal 13 2" xfId="4047" xr:uid="{09D781C5-06B7-4054-AF58-C62F5298537E}"/>
    <cellStyle name="Normal 13 3" xfId="4048" xr:uid="{C59C0D2C-3447-431D-A695-BA2A7B1C426E}"/>
    <cellStyle name="Normal 14" xfId="4049" xr:uid="{ABBAADF3-9CDE-4AF2-BCA5-27A14439BC74}"/>
    <cellStyle name="Normal 15" xfId="4050" xr:uid="{2B87BF07-5A95-46F4-A339-A7917F7233F5}"/>
    <cellStyle name="Normal 15 2" xfId="4051" xr:uid="{F7415460-54A2-48C9-AD15-B267421DF2A5}"/>
    <cellStyle name="Normal 15 2 2" xfId="4052" xr:uid="{84134907-C5CE-4D38-AB0A-A55F34184769}"/>
    <cellStyle name="Normal 15 2 2 2" xfId="4053" xr:uid="{E1F4E8DE-907C-406B-8382-59D19C3E0249}"/>
    <cellStyle name="Normal 15 2 2 2 2" xfId="4054" xr:uid="{2ABD9E9D-C762-465E-B78B-A39E71B73FC3}"/>
    <cellStyle name="Normal 15 2 2 2 2 2" xfId="4055" xr:uid="{CC2FACD8-32C9-4C3E-AAE9-57F0C88D81EA}"/>
    <cellStyle name="Normal 15 2 2 2 2 2 2" xfId="9833" xr:uid="{96474B67-5ED1-4A2A-9280-8F2C950E8975}"/>
    <cellStyle name="Normal 15 2 2 2 2 3" xfId="9832" xr:uid="{BC7EB1B2-5E8F-40CB-A3B6-3C9C48664555}"/>
    <cellStyle name="Normal 15 2 2 2 3" xfId="4056" xr:uid="{9959C3D7-86A5-4E26-A268-C2ADEAAF176D}"/>
    <cellStyle name="Normal 15 2 2 2 3 2" xfId="9834" xr:uid="{FB35ECE4-6E79-42BF-885D-EF9DE88264B2}"/>
    <cellStyle name="Normal 15 2 2 2 4" xfId="9831" xr:uid="{0F51868E-DE12-451A-8D32-B46CA20F450B}"/>
    <cellStyle name="Normal 15 2 2 3" xfId="4057" xr:uid="{B30B261A-8A80-4E95-8A1E-4EC0DC7D660F}"/>
    <cellStyle name="Normal 15 2 2 3 2" xfId="4058" xr:uid="{F0BEE8B9-3693-4300-87FD-CF3A1A3C35AA}"/>
    <cellStyle name="Normal 15 2 2 3 3" xfId="9835" xr:uid="{7C0C7A8C-B3C3-40ED-ACAB-0614727D84B0}"/>
    <cellStyle name="Normal 15 2 2 4" xfId="4059" xr:uid="{049FD1EB-D2E7-447D-8C24-F7577E74A0A5}"/>
    <cellStyle name="Normal 15 2 2 5" xfId="9830" xr:uid="{BB45D8F0-6A6C-4942-94F9-66729934B9F4}"/>
    <cellStyle name="Normal 15 2 3" xfId="4060" xr:uid="{18DA34FA-E02F-4927-8915-21F0C02E333A}"/>
    <cellStyle name="Normal 15 2 3 2" xfId="4061" xr:uid="{B17B3F2F-3BAD-46AB-881C-E24C0216ED22}"/>
    <cellStyle name="Normal 15 2 3 2 2" xfId="4062" xr:uid="{0A2F5C45-7A0F-4B44-8F73-7B79A00414E9}"/>
    <cellStyle name="Normal 15 2 3 2 2 2" xfId="4063" xr:uid="{48155143-58C0-4775-B852-34A2F8226440}"/>
    <cellStyle name="Normal 15 2 3 2 3" xfId="4064" xr:uid="{83120158-6D53-42B7-A6A2-E5B790A6B045}"/>
    <cellStyle name="Normal 15 2 3 3" xfId="4065" xr:uid="{6C4C670E-78D4-4ACF-8C63-B1F1D7771484}"/>
    <cellStyle name="Normal 15 2 3 3 2" xfId="4066" xr:uid="{29882E0C-2A40-4568-B7D4-26666C7BDA65}"/>
    <cellStyle name="Normal 15 2 3 4" xfId="4067" xr:uid="{D1547BEC-7AFA-4D3E-9370-2E4F0C82C6DE}"/>
    <cellStyle name="Normal 15 2 4" xfId="4068" xr:uid="{9DD2CDBF-E370-444C-98AF-28513BFF9EB7}"/>
    <cellStyle name="Normal 15 2 4 2" xfId="4069" xr:uid="{3AE4939F-0324-49B2-912D-830645C53941}"/>
    <cellStyle name="Normal 15 2 4 2 2" xfId="4070" xr:uid="{32F8C28E-6B21-4EB8-95B2-0A6E53F3C319}"/>
    <cellStyle name="Normal 15 2 4 3" xfId="4071" xr:uid="{33058E81-244D-44ED-9E0E-7AFB853E0286}"/>
    <cellStyle name="Normal 15 2 5" xfId="4072" xr:uid="{C14682D2-B64D-4B2B-91DB-F721E23290C9}"/>
    <cellStyle name="Normal 15 2 5 2" xfId="4073" xr:uid="{2C7794DD-A53E-4F56-965E-DE4E17714ACA}"/>
    <cellStyle name="Normal 15 2 6" xfId="4074" xr:uid="{684E6B6C-9DA3-4F2A-B9C9-BFB782C98476}"/>
    <cellStyle name="Normal 15 2 7" xfId="9829" xr:uid="{E91AA7C1-A50A-4BA8-AB7C-0214C3A40AA4}"/>
    <cellStyle name="Normal 15 3" xfId="4075" xr:uid="{E45881F0-C9F5-4321-94ED-C943C395EF86}"/>
    <cellStyle name="Normal 15 3 2" xfId="4076" xr:uid="{D8329AEE-E417-48D9-9B26-BCC522CAE5C5}"/>
    <cellStyle name="Normal 15 3 2 2" xfId="4077" xr:uid="{DAF268EF-70D1-45FF-B6B4-17BCA7DF95A4}"/>
    <cellStyle name="Normal 15 3 2 2 2" xfId="4078" xr:uid="{D7C779CB-32FF-445B-BF56-5419C76FA22A}"/>
    <cellStyle name="Normal 15 3 2 3" xfId="4079" xr:uid="{F34407F5-4985-4D57-B863-F45C64C95377}"/>
    <cellStyle name="Normal 15 3 3" xfId="4080" xr:uid="{A44270D4-E785-431D-A04E-79291F9B8EA8}"/>
    <cellStyle name="Normal 15 3 3 2" xfId="4081" xr:uid="{D76E4701-9559-495F-ABA8-AC2E1846B590}"/>
    <cellStyle name="Normal 15 3 4" xfId="4082" xr:uid="{7A8ACC59-1270-4542-8C18-19EDE966B699}"/>
    <cellStyle name="Normal 15 4" xfId="4083" xr:uid="{45F73DF6-28B0-4EF7-9E1F-1ACC00BB9000}"/>
    <cellStyle name="Normal 15 4 2" xfId="4084" xr:uid="{1926DFB4-0FBC-4444-8937-37986DA1E400}"/>
    <cellStyle name="Normal 15 4 2 2" xfId="4085" xr:uid="{C126310E-F719-4035-8063-B30EE8D5B976}"/>
    <cellStyle name="Normal 15 4 2 2 2" xfId="4086" xr:uid="{91B82CDB-2D0B-4FF1-93EC-665DBC8461F9}"/>
    <cellStyle name="Normal 15 4 2 3" xfId="4087" xr:uid="{E1E66508-C29E-46F1-94AC-BA6464328ED0}"/>
    <cellStyle name="Normal 15 4 3" xfId="4088" xr:uid="{9C935C26-9C98-4225-B6D6-62C1A2E33707}"/>
    <cellStyle name="Normal 15 4 3 2" xfId="4089" xr:uid="{8B516AEE-972A-4C96-A745-97254858BE9B}"/>
    <cellStyle name="Normal 15 4 4" xfId="4090" xr:uid="{1C0B4917-F065-4331-8F9C-BA342E324730}"/>
    <cellStyle name="Normal 15 5" xfId="4091" xr:uid="{799434E5-9FC6-4DC0-81CF-88F3DFF30B8C}"/>
    <cellStyle name="Normal 15 5 2" xfId="4092" xr:uid="{B12413E5-B481-4F03-8AC1-D3B869EF4FFD}"/>
    <cellStyle name="Normal 15 5 2 2" xfId="4093" xr:uid="{93A38B2A-7961-465D-9D26-A7EB3B80AB4A}"/>
    <cellStyle name="Normal 15 5 3" xfId="4094" xr:uid="{0146B93D-5C8D-4F01-884B-34AEBFAB27C8}"/>
    <cellStyle name="Normal 15 6" xfId="4095" xr:uid="{2D0BF67C-31BC-4A03-94B8-072554E2C936}"/>
    <cellStyle name="Normal 15 6 2" xfId="4096" xr:uid="{5585DC22-6D58-4E9B-A33E-C890F0186B9C}"/>
    <cellStyle name="Normal 15 7" xfId="4097" xr:uid="{15037A6F-3D93-4F09-956B-CDF460621360}"/>
    <cellStyle name="Normal 15 8" xfId="9828" xr:uid="{BC95B9EF-A8E0-46D9-A5E2-DD8753CB2FEE}"/>
    <cellStyle name="Normal 16" xfId="4098" xr:uid="{3BA71214-1664-4C42-8D31-5A690DA6803B}"/>
    <cellStyle name="Normal 16 2" xfId="4099" xr:uid="{F7D22BC2-1ABE-4710-8663-66973AF1E21B}"/>
    <cellStyle name="Normal 16 2 2" xfId="4100" xr:uid="{F7076CC9-8733-49FD-A385-F6B8202BCC6D}"/>
    <cellStyle name="Normal 16 2 3" xfId="4101" xr:uid="{16F98AD7-9498-462F-AFB1-2DCB1F0B2FE6}"/>
    <cellStyle name="Normal 16 3" xfId="4102" xr:uid="{F6734DBE-9013-4B25-A139-7AE250F4D070}"/>
    <cellStyle name="Normal 16 4" xfId="4103" xr:uid="{4DC5A530-B5B8-4035-91C6-AA579B9176B2}"/>
    <cellStyle name="Normal 16 4 2" xfId="4104" xr:uid="{14E9441D-02E7-4C28-9BC8-41269B7BCD5A}"/>
    <cellStyle name="Normal 17" xfId="4105" xr:uid="{DB69E120-6A4C-4CF7-A6EB-0F88FA97B6ED}"/>
    <cellStyle name="Normal 17 2" xfId="4106" xr:uid="{BF4C4056-C85C-4F27-925A-11C9E069E1D5}"/>
    <cellStyle name="Normal 17 2 2" xfId="4107" xr:uid="{C58E9113-31D6-40D8-BE2B-5494954A612A}"/>
    <cellStyle name="Normal 17 2 2 2" xfId="4108" xr:uid="{2B543242-3C3B-42FB-8F06-061E796806DC}"/>
    <cellStyle name="Normal 17 2 2 2 2" xfId="4109" xr:uid="{7C0A574E-3FBA-4322-96A7-D95F1C39C362}"/>
    <cellStyle name="Normal 17 2 2 2 2 2" xfId="4110" xr:uid="{E29EBC7A-60E5-4F8F-8ECB-D2C8AEC6B016}"/>
    <cellStyle name="Normal 17 2 2 2 3" xfId="4111" xr:uid="{B9EBE5F2-B6E9-4778-989F-4F21837A3905}"/>
    <cellStyle name="Normal 17 2 2 3" xfId="4112" xr:uid="{90EC07DA-90A3-41A5-B74A-2159793E5728}"/>
    <cellStyle name="Normal 17 2 2 3 2" xfId="4113" xr:uid="{718CDE2D-AAF5-405F-8199-7D8F31B4A17D}"/>
    <cellStyle name="Normal 17 2 2 4" xfId="4114" xr:uid="{E2DCF11B-4622-4D99-8537-5096AA675C8F}"/>
    <cellStyle name="Normal 17 2 3" xfId="4115" xr:uid="{6625E6BC-A075-4949-9148-5627D6C4705D}"/>
    <cellStyle name="Normal 17 2 3 2" xfId="4116" xr:uid="{7D9CF4C3-2436-454B-BE2C-A679785B3557}"/>
    <cellStyle name="Normal 17 2 3 2 2" xfId="4117" xr:uid="{6F57CC35-9464-47A5-8FC4-91421C0AE152}"/>
    <cellStyle name="Normal 17 2 3 3" xfId="4118" xr:uid="{2DC8F3A9-5EA2-49EB-840D-70372B65EE8B}"/>
    <cellStyle name="Normal 17 2 4" xfId="4119" xr:uid="{678E4AA5-09F4-42D1-82A2-842789045107}"/>
    <cellStyle name="Normal 17 2 4 2" xfId="4120" xr:uid="{29F884FB-6961-4D2F-8BAC-078A503F9747}"/>
    <cellStyle name="Normal 17 2 5" xfId="4121" xr:uid="{6E041067-4FDD-463D-A77C-EC865139D6B0}"/>
    <cellStyle name="Normal 17 3" xfId="4122" xr:uid="{0CF11440-0B2D-4054-A327-065BF6D59EB2}"/>
    <cellStyle name="Normal 17 3 2" xfId="4123" xr:uid="{4925C67E-C620-4DC8-A32A-2CD9B014EAE6}"/>
    <cellStyle name="Normal 17 3 2 2" xfId="4124" xr:uid="{6EEABD05-E2DF-41AB-B112-9B2DE42B2EA1}"/>
    <cellStyle name="Normal 17 3 2 2 2" xfId="4125" xr:uid="{B343E8E0-2415-47B7-90F5-F1C55F9CEE6C}"/>
    <cellStyle name="Normal 17 3 2 3" xfId="4126" xr:uid="{B947139C-8D89-4FDD-8FB5-3924161EAD85}"/>
    <cellStyle name="Normal 17 3 3" xfId="4127" xr:uid="{AE58B91F-9074-459C-A3D6-529C66880609}"/>
    <cellStyle name="Normal 17 3 3 2" xfId="4128" xr:uid="{40C9A79C-19DC-4D22-8DD8-B13AAA0A6C52}"/>
    <cellStyle name="Normal 17 3 4" xfId="4129" xr:uid="{DC7F9027-AD9D-4CAF-B7B7-134FD448CAC7}"/>
    <cellStyle name="Normal 17 4" xfId="4130" xr:uid="{67B1E990-35D1-44D1-B566-956B65B5F522}"/>
    <cellStyle name="Normal 17 4 2" xfId="4131" xr:uid="{916F3DF3-8E1E-4666-B2BF-4394E073243E}"/>
    <cellStyle name="Normal 17 4 2 2" xfId="4132" xr:uid="{4C145F08-9F4A-4A5F-9866-68BB4CB69EF3}"/>
    <cellStyle name="Normal 17 4 3" xfId="4133" xr:uid="{61B1E083-5071-48D8-876F-4FC2F47A914C}"/>
    <cellStyle name="Normal 17 5" xfId="4134" xr:uid="{CC48031C-82FD-426C-93CD-0B1C2611185A}"/>
    <cellStyle name="Normal 17 5 2" xfId="4135" xr:uid="{3A70D4AD-79D3-42FF-AE48-CAA5EE6885B8}"/>
    <cellStyle name="Normal 17 6" xfId="4136" xr:uid="{09D1A230-94F2-4E90-870C-E977C2F99CAB}"/>
    <cellStyle name="Normal 18" xfId="4137" xr:uid="{948138CC-F5A0-499D-AE38-DB20A8F3318B}"/>
    <cellStyle name="Normal 18 2" xfId="4138" xr:uid="{D147E9F0-2F52-48B1-9C73-07548E47D68C}"/>
    <cellStyle name="Normal 19" xfId="4139" xr:uid="{B81D94CF-7994-4EAE-B4DE-C3067092FFC6}"/>
    <cellStyle name="Normal 19 2" xfId="4140" xr:uid="{760524C4-20FC-4784-AF2E-839F0729ED16}"/>
    <cellStyle name="Normal 19 2 2" xfId="4141" xr:uid="{CB37FD2A-892D-4C33-8CBD-709B32BCB1CB}"/>
    <cellStyle name="Normal 19 2 2 2" xfId="4142" xr:uid="{5C6B86C0-C9DF-476D-8161-0D4099EC7421}"/>
    <cellStyle name="Normal 19 2 2 2 2" xfId="4143" xr:uid="{59585624-FF99-4BBE-A8BF-BCC0A39E5D60}"/>
    <cellStyle name="Normal 19 2 2 3" xfId="4144" xr:uid="{1BEE7DF3-7C03-4AEC-A576-0DB93B57EF9C}"/>
    <cellStyle name="Normal 19 2 3" xfId="4145" xr:uid="{6B970498-2072-4A21-8C3E-DBB82E855AA6}"/>
    <cellStyle name="Normal 19 2 3 2" xfId="4146" xr:uid="{AF25E4CB-9299-4CE0-A9D1-53E0BF4DB59E}"/>
    <cellStyle name="Normal 19 2 4" xfId="4147" xr:uid="{B3680BE6-FEDD-4EE1-A5D6-820FDBD08807}"/>
    <cellStyle name="Normal 19 3" xfId="4148" xr:uid="{74E42BF0-7045-4679-BA22-836C64824E6E}"/>
    <cellStyle name="Normal 19 3 2" xfId="4149" xr:uid="{E063AC72-DC84-4C58-A52B-85B16740970A}"/>
    <cellStyle name="Normal 19 3 2 2" xfId="4150" xr:uid="{9309604E-5766-4ACF-A179-0790E72C9847}"/>
    <cellStyle name="Normal 19 3 3" xfId="4151" xr:uid="{777192CD-4942-48F5-BB04-AF021FB9FFF6}"/>
    <cellStyle name="Normal 19 4" xfId="4152" xr:uid="{9B3F93C3-058B-4CEB-B2EA-C34FD0952AD3}"/>
    <cellStyle name="Normal 19 4 2" xfId="4153" xr:uid="{5CC61FF0-418E-40AD-B379-2850DC6E7C4E}"/>
    <cellStyle name="Normal 19 5" xfId="4154" xr:uid="{6464015F-157A-44D0-A68F-F3D30B894232}"/>
    <cellStyle name="Normal 2" xfId="3" xr:uid="{00000000-0005-0000-0000-000004000000}"/>
    <cellStyle name="Normal 2 10" xfId="4155" xr:uid="{BD46B25A-D523-43D8-AD61-3BD3B918E651}"/>
    <cellStyle name="Normal 2 10 2" xfId="4156" xr:uid="{6A7B3AA8-BBD5-4BC3-8DBD-4922B6BBDF22}"/>
    <cellStyle name="Normal 2 10 2 2" xfId="4157" xr:uid="{7664B207-2EE1-42C4-AE34-4771CD3CD0A9}"/>
    <cellStyle name="Normal 2 10 2 2 2" xfId="4158" xr:uid="{61193EF9-B51B-410C-9668-38127DE64FE4}"/>
    <cellStyle name="Normal 2 10 2 2 2 2" xfId="4159" xr:uid="{2B80350A-6492-4E36-A4F4-8227B3339DF1}"/>
    <cellStyle name="Normal 2 10 2 2 2 2 2" xfId="4160" xr:uid="{C489DC19-700A-4FC8-8823-8BDA601782E2}"/>
    <cellStyle name="Normal 2 10 2 2 2 2 2 2" xfId="4161" xr:uid="{3A372C8D-EDEE-491F-B18B-4B1B363F4005}"/>
    <cellStyle name="Normal 2 10 2 2 2 2 3" xfId="4162" xr:uid="{02E46EBB-B068-4F35-93FB-E4525EE12B9F}"/>
    <cellStyle name="Normal 2 10 2 2 2 3" xfId="4163" xr:uid="{49979071-FDFB-4D59-812D-F55F108D7ACB}"/>
    <cellStyle name="Normal 2 10 2 2 2 3 2" xfId="4164" xr:uid="{A114CD07-1B0B-4CA4-AABF-E716B203887E}"/>
    <cellStyle name="Normal 2 10 2 2 2 4" xfId="4165" xr:uid="{BAE05CB4-A00B-4FB7-8E73-2C854B6A21FF}"/>
    <cellStyle name="Normal 2 10 2 2 3" xfId="4166" xr:uid="{E61363D4-C433-4CE5-88EC-A9DE4FE88B28}"/>
    <cellStyle name="Normal 2 10 2 2 3 2" xfId="4167" xr:uid="{994942DD-57AC-4360-B690-BC8C08F65117}"/>
    <cellStyle name="Normal 2 10 2 2 3 2 2" xfId="4168" xr:uid="{5E16477E-486B-4D09-8B4A-042664813226}"/>
    <cellStyle name="Normal 2 10 2 2 3 3" xfId="4169" xr:uid="{1A3ADA41-FF7C-485F-BC0D-89703EEA91B0}"/>
    <cellStyle name="Normal 2 10 2 2 4" xfId="4170" xr:uid="{E58EF51A-E89D-477E-B044-4C6207A702D5}"/>
    <cellStyle name="Normal 2 10 2 2 4 2" xfId="4171" xr:uid="{F2AF7D22-5A95-485F-8C94-A763565C889D}"/>
    <cellStyle name="Normal 2 10 2 2 5" xfId="4172" xr:uid="{49CE13AE-97AB-4D4E-BF9A-26ABD55D2829}"/>
    <cellStyle name="Normal 2 10 2 3" xfId="4173" xr:uid="{F8575F0C-E28D-4554-A78A-8DE35C90C4E5}"/>
    <cellStyle name="Normal 2 10 2 3 2" xfId="4174" xr:uid="{0E293E9E-235D-45B0-A999-E01D13AAA6E6}"/>
    <cellStyle name="Normal 2 10 2 3 2 2" xfId="4175" xr:uid="{BE87F293-484C-4285-909D-D4B40F361A2E}"/>
    <cellStyle name="Normal 2 10 2 3 2 2 2" xfId="4176" xr:uid="{C60E6BAD-1723-48E3-9EC3-C179A458A315}"/>
    <cellStyle name="Normal 2 10 2 3 2 2 2 2" xfId="4177" xr:uid="{AE6487F8-98FB-4394-AB49-1F426D0FD055}"/>
    <cellStyle name="Normal 2 10 2 3 2 2 3" xfId="4178" xr:uid="{01976E31-F28F-4C99-AA5C-00A2E5237F9E}"/>
    <cellStyle name="Normal 2 10 2 3 2 3" xfId="4179" xr:uid="{EEFCEF00-6FC6-42FE-841E-11727DB10916}"/>
    <cellStyle name="Normal 2 10 2 3 2 3 2" xfId="4180" xr:uid="{C5903B46-C613-41DF-8DD1-3B70496440DE}"/>
    <cellStyle name="Normal 2 10 2 3 2 4" xfId="4181" xr:uid="{2EC291B1-0A5B-4C71-B812-FE8D9456D5F0}"/>
    <cellStyle name="Normal 2 10 2 3 3" xfId="4182" xr:uid="{D52BEA50-2C95-4FA7-B218-11B8690A4CB3}"/>
    <cellStyle name="Normal 2 10 2 3 3 2" xfId="4183" xr:uid="{061D313D-B0C5-419F-842C-EEA724877731}"/>
    <cellStyle name="Normal 2 10 2 3 3 2 2" xfId="4184" xr:uid="{3BB86FF5-6032-409C-998F-B50FEF8C4479}"/>
    <cellStyle name="Normal 2 10 2 3 3 3" xfId="4185" xr:uid="{25B88383-80F1-4AD9-B4C6-3D94DDC0DB4A}"/>
    <cellStyle name="Normal 2 10 2 3 4" xfId="4186" xr:uid="{3FCEB068-E009-429E-8DF2-9003620ECFEF}"/>
    <cellStyle name="Normal 2 10 2 3 4 2" xfId="4187" xr:uid="{0D5D319A-EF3D-4946-911E-304F92BFA6F2}"/>
    <cellStyle name="Normal 2 10 2 3 5" xfId="4188" xr:uid="{39B8D421-CBA4-48D5-BB8C-DBDEE68353FE}"/>
    <cellStyle name="Normal 2 10 2 4" xfId="4189" xr:uid="{E1612BBB-C806-48C7-A8A9-B81EF824410E}"/>
    <cellStyle name="Normal 2 10 2 4 2" xfId="4190" xr:uid="{F2E5227C-71C8-42DF-9CC1-1C3654592474}"/>
    <cellStyle name="Normal 2 10 2 4 2 2" xfId="4191" xr:uid="{12940A1D-D1B6-4CCF-BEEA-F772D91C2556}"/>
    <cellStyle name="Normal 2 10 2 4 2 2 2" xfId="4192" xr:uid="{AA4D3BB9-1E57-4721-A1BA-5944BE02C7B1}"/>
    <cellStyle name="Normal 2 10 2 4 2 3" xfId="4193" xr:uid="{EEDC78D9-BAC6-40F0-AB9C-3474784A3751}"/>
    <cellStyle name="Normal 2 10 2 4 3" xfId="4194" xr:uid="{9A860C88-658E-428A-866C-E27F71AFF293}"/>
    <cellStyle name="Normal 2 10 2 4 3 2" xfId="4195" xr:uid="{4EDE4948-B827-45E0-91AC-21F82B7138A4}"/>
    <cellStyle name="Normal 2 10 2 4 4" xfId="4196" xr:uid="{A0C12683-F3ED-415D-960D-9734DC9B395A}"/>
    <cellStyle name="Normal 2 10 2 5" xfId="4197" xr:uid="{A4C69EFF-8C89-49F4-8FAE-BA664F40AD0D}"/>
    <cellStyle name="Normal 2 10 2 5 2" xfId="4198" xr:uid="{448A5E6A-8131-4E99-9730-1964B1E49B43}"/>
    <cellStyle name="Normal 2 10 2 5 2 2" xfId="4199" xr:uid="{ACCC548B-5474-4FE4-B6A6-5D77699DB5CD}"/>
    <cellStyle name="Normal 2 10 2 5 3" xfId="4200" xr:uid="{90EADAF0-05CC-4A95-94AB-EE8954E84287}"/>
    <cellStyle name="Normal 2 10 2 6" xfId="4201" xr:uid="{E7224D36-B52C-4734-8F16-4C0F0D392153}"/>
    <cellStyle name="Normal 2 10 2 6 2" xfId="4202" xr:uid="{12FD44E6-C06B-4CBD-A4F9-CAB6577B26E0}"/>
    <cellStyle name="Normal 2 10 2 7" xfId="4203" xr:uid="{364F9B95-CA3D-4952-B195-BA9EB126BD75}"/>
    <cellStyle name="Normal 2 10 3" xfId="4204" xr:uid="{5FE9E7B9-1C17-409B-BFD6-A7C307330E3E}"/>
    <cellStyle name="Normal 2 10 3 2" xfId="4205" xr:uid="{D2D37D05-327D-404F-B31E-79F4606541E4}"/>
    <cellStyle name="Normal 2 10 3 2 2" xfId="4206" xr:uid="{7C4D93DF-E61B-4ACD-A795-B8F07265C87E}"/>
    <cellStyle name="Normal 2 10 3 2 2 2" xfId="4207" xr:uid="{70F1202F-8CD4-4785-A389-43DEFF420421}"/>
    <cellStyle name="Normal 2 10 3 2 2 2 2" xfId="4208" xr:uid="{C8ED8FCF-45A9-439B-B881-081057F31EB9}"/>
    <cellStyle name="Normal 2 10 3 2 2 3" xfId="4209" xr:uid="{33BD7ECE-EF00-43B1-A7C6-D2BD65D6D4B0}"/>
    <cellStyle name="Normal 2 10 3 2 3" xfId="4210" xr:uid="{4BD899EF-D870-46C2-8917-BDFA7590B404}"/>
    <cellStyle name="Normal 2 10 3 2 3 2" xfId="4211" xr:uid="{3D2856CA-59E6-4766-8FAD-FBB8E219C7F8}"/>
    <cellStyle name="Normal 2 10 3 2 4" xfId="4212" xr:uid="{A2BE92F7-F141-42A3-A8F7-BA0A228740A6}"/>
    <cellStyle name="Normal 2 10 3 3" xfId="4213" xr:uid="{FF834E14-71A7-4836-A302-7BC7502EC5EF}"/>
    <cellStyle name="Normal 2 10 3 3 2" xfId="4214" xr:uid="{D015B438-5D32-4920-BB32-35FBBFE1C3EB}"/>
    <cellStyle name="Normal 2 10 3 3 2 2" xfId="4215" xr:uid="{B1502B29-8CCB-4E52-91A3-9F6374F4818C}"/>
    <cellStyle name="Normal 2 10 3 3 3" xfId="4216" xr:uid="{497B85DC-DCF3-4E0B-AF6C-07264A59574E}"/>
    <cellStyle name="Normal 2 10 3 4" xfId="4217" xr:uid="{7EEDE17B-39D9-4074-A13C-012075C84EBE}"/>
    <cellStyle name="Normal 2 10 3 4 2" xfId="4218" xr:uid="{E8E2444E-BDF2-485E-9C46-D7B402A9C883}"/>
    <cellStyle name="Normal 2 10 3 5" xfId="4219" xr:uid="{D4EB83F1-C495-482D-A776-B909748DF92F}"/>
    <cellStyle name="Normal 2 10 4" xfId="4220" xr:uid="{D8E3144C-7FF1-4DED-AFC9-DEBB5C2E7D5B}"/>
    <cellStyle name="Normal 2 10 4 2" xfId="4221" xr:uid="{54589139-18B7-4F99-A88C-4FA445389262}"/>
    <cellStyle name="Normal 2 10 4 2 2" xfId="4222" xr:uid="{2B8946DB-D537-407C-A3CB-796B0884663C}"/>
    <cellStyle name="Normal 2 10 4 2 2 2" xfId="4223" xr:uid="{1CEFEB66-CECD-4464-98B9-2E329158FAD8}"/>
    <cellStyle name="Normal 2 10 4 2 2 2 2" xfId="4224" xr:uid="{78982DC4-88B1-435A-8316-55E9AC7D114E}"/>
    <cellStyle name="Normal 2 10 4 2 2 3" xfId="4225" xr:uid="{0FD1B8D1-7DFA-490C-AFA3-184C827FDC5E}"/>
    <cellStyle name="Normal 2 10 4 2 3" xfId="4226" xr:uid="{8561BAAF-89F0-4732-801C-5BF11CDA60F1}"/>
    <cellStyle name="Normal 2 10 4 2 3 2" xfId="4227" xr:uid="{60EAB713-9334-4B40-8E56-25AEB79AF3BD}"/>
    <cellStyle name="Normal 2 10 4 2 4" xfId="4228" xr:uid="{83A1E983-82D5-4B30-AD4C-4B0DEF05874C}"/>
    <cellStyle name="Normal 2 10 4 3" xfId="4229" xr:uid="{EE64E7C1-6797-411D-B711-0EA0DF98000A}"/>
    <cellStyle name="Normal 2 10 4 3 2" xfId="4230" xr:uid="{624CB8FE-D3C7-4FE6-A19D-9244A2E5A32F}"/>
    <cellStyle name="Normal 2 10 4 3 2 2" xfId="4231" xr:uid="{8B9887E8-72FA-4E7F-AA40-1E0E4FADB182}"/>
    <cellStyle name="Normal 2 10 4 3 3" xfId="4232" xr:uid="{01BF42CE-1C02-4553-A98B-C3694DA4A638}"/>
    <cellStyle name="Normal 2 10 4 4" xfId="4233" xr:uid="{14D917F4-F408-42FA-B42E-59FE6162DB0F}"/>
    <cellStyle name="Normal 2 10 4 4 2" xfId="4234" xr:uid="{37983C15-41FB-40AE-A2DC-719C7029477B}"/>
    <cellStyle name="Normal 2 10 4 5" xfId="4235" xr:uid="{4F33633E-2701-4C33-B060-4524501A4BC3}"/>
    <cellStyle name="Normal 2 10 5" xfId="4236" xr:uid="{418D74DD-D3AF-4CC2-B7EF-E1BDD1BFDE6E}"/>
    <cellStyle name="Normal 2 10 5 2" xfId="4237" xr:uid="{61EDDED9-7D08-4F82-9DD6-2D8D5614CCF3}"/>
    <cellStyle name="Normal 2 10 5 2 2" xfId="4238" xr:uid="{9C07D785-E225-4E12-B3F4-03C7667EE169}"/>
    <cellStyle name="Normal 2 10 5 2 2 2" xfId="4239" xr:uid="{DC775473-B937-4DB1-A83A-8D96471C5243}"/>
    <cellStyle name="Normal 2 10 5 2 3" xfId="4240" xr:uid="{0EA67E1B-88EA-4D38-9850-19A8D56532D9}"/>
    <cellStyle name="Normal 2 10 5 3" xfId="4241" xr:uid="{6670D756-7AD9-40C8-AAFD-2B5CAF8849C4}"/>
    <cellStyle name="Normal 2 10 5 3 2" xfId="4242" xr:uid="{F79035A9-CA5B-4D46-B578-28F88A5ED8AA}"/>
    <cellStyle name="Normal 2 10 5 4" xfId="4243" xr:uid="{F1FB6A8F-84FE-4290-BBA4-E694BEF89191}"/>
    <cellStyle name="Normal 2 10 6" xfId="4244" xr:uid="{34EA0750-01BD-4DB5-B61C-6A9983708636}"/>
    <cellStyle name="Normal 2 10 6 2" xfId="4245" xr:uid="{FECB62AC-05C8-4F24-9C7E-A5EDD418E40A}"/>
    <cellStyle name="Normal 2 10 6 2 2" xfId="4246" xr:uid="{89DA0BCB-ADD1-4342-85B0-3B9909981E7F}"/>
    <cellStyle name="Normal 2 10 6 3" xfId="4247" xr:uid="{F122E66D-1C78-407A-BE7D-D2BF5A24C9B1}"/>
    <cellStyle name="Normal 2 10 7" xfId="4248" xr:uid="{FDC35050-B09E-45BC-A042-53AAFCA9E971}"/>
    <cellStyle name="Normal 2 10 7 2" xfId="4249" xr:uid="{475B5F4B-9C04-40B9-AEBB-1D1C32B9EB89}"/>
    <cellStyle name="Normal 2 10 8" xfId="4250" xr:uid="{280DAA0C-40E1-4FF1-8AA0-1909E4DCE78B}"/>
    <cellStyle name="Normal 2 11" xfId="4251" xr:uid="{30705CBE-1432-427C-A690-FE9AE7F1D7F3}"/>
    <cellStyle name="Normal 2 11 2" xfId="4252" xr:uid="{0ECE0398-9E51-4B55-9301-0B4D88084515}"/>
    <cellStyle name="Normal 2 11 2 2" xfId="4253" xr:uid="{899F0DA1-1148-4730-A3DB-2222B9C54B36}"/>
    <cellStyle name="Normal 2 11 2 2 2" xfId="4254" xr:uid="{CFA92D68-475B-4F33-BA5A-9EFE3EDCF765}"/>
    <cellStyle name="Normal 2 11 2 2 2 2" xfId="4255" xr:uid="{FF302F6A-3692-4837-BB67-CC907E2C84C2}"/>
    <cellStyle name="Normal 2 11 2 2 2 2 2" xfId="4256" xr:uid="{E6550D69-0C98-423F-967D-C17BAE2E6880}"/>
    <cellStyle name="Normal 2 11 2 2 2 3" xfId="4257" xr:uid="{E54DF99A-A87B-401D-BAD3-7DA0A43A4F42}"/>
    <cellStyle name="Normal 2 11 2 2 3" xfId="4258" xr:uid="{AD5B5E26-EF75-41D9-BDC1-2C2912155452}"/>
    <cellStyle name="Normal 2 11 2 2 3 2" xfId="4259" xr:uid="{BB09593E-CAC2-44AC-B403-B90C7DD207D0}"/>
    <cellStyle name="Normal 2 11 2 2 4" xfId="4260" xr:uid="{14DAB080-DA4E-453D-8D6F-ED5E8FE1D591}"/>
    <cellStyle name="Normal 2 11 2 3" xfId="4261" xr:uid="{AE629C2A-BFB3-40A8-BB09-1D9CC589CB84}"/>
    <cellStyle name="Normal 2 11 2 3 2" xfId="4262" xr:uid="{E74E3613-2E07-4793-B812-EF6E079203BD}"/>
    <cellStyle name="Normal 2 11 2 3 2 2" xfId="4263" xr:uid="{2D77F3B4-3949-44B1-888A-6ABFB1FD29CA}"/>
    <cellStyle name="Normal 2 11 2 3 3" xfId="4264" xr:uid="{B2A4F05B-5AFB-4472-91F0-6732674E8B87}"/>
    <cellStyle name="Normal 2 11 2 4" xfId="4265" xr:uid="{C4780208-6D7C-4914-A802-EA0F4913456B}"/>
    <cellStyle name="Normal 2 11 2 4 2" xfId="4266" xr:uid="{22343D9D-59C5-425E-8C36-5D7C70F5471D}"/>
    <cellStyle name="Normal 2 11 2 5" xfId="4267" xr:uid="{00D1FD73-FC26-4DA5-B0A2-F9CC0B596328}"/>
    <cellStyle name="Normal 2 11 3" xfId="4268" xr:uid="{E3775615-FA52-4DC4-BFEA-E1A65F7AA316}"/>
    <cellStyle name="Normal 2 11 3 2" xfId="4269" xr:uid="{A6F445C7-CCFA-421C-A41B-1C50BBA74FCD}"/>
    <cellStyle name="Normal 2 11 3 2 2" xfId="4270" xr:uid="{EAE64D5E-624E-4183-8AF9-F405ACF9DF2C}"/>
    <cellStyle name="Normal 2 11 3 2 2 2" xfId="4271" xr:uid="{BE415840-2261-497A-9A86-F7C8D07168AD}"/>
    <cellStyle name="Normal 2 11 3 2 2 2 2" xfId="4272" xr:uid="{06A4E309-D211-4C87-8FFB-CC3E1A9C8DC4}"/>
    <cellStyle name="Normal 2 11 3 2 2 3" xfId="4273" xr:uid="{9224A125-78E4-4EE9-ACAD-55B220252F52}"/>
    <cellStyle name="Normal 2 11 3 2 3" xfId="4274" xr:uid="{77EA24FB-C8AF-4EF1-8711-DB05068F3D07}"/>
    <cellStyle name="Normal 2 11 3 2 3 2" xfId="4275" xr:uid="{7AE18EC8-F64F-45BE-A9AF-466611081F38}"/>
    <cellStyle name="Normal 2 11 3 2 4" xfId="4276" xr:uid="{2F1E09C9-3445-4F95-8D8A-78E880E80624}"/>
    <cellStyle name="Normal 2 11 3 3" xfId="4277" xr:uid="{95F4BBD2-C35B-4D11-AD9C-F3747D91C9CF}"/>
    <cellStyle name="Normal 2 11 3 3 2" xfId="4278" xr:uid="{4EFE8E0D-D42E-4102-8463-28BF4C9E1C0D}"/>
    <cellStyle name="Normal 2 11 3 3 2 2" xfId="4279" xr:uid="{03CEE922-F0B1-4129-A8D9-E635D14E172F}"/>
    <cellStyle name="Normal 2 11 3 3 3" xfId="4280" xr:uid="{D8556F46-8C58-4B01-A2E4-4F4B98A0A862}"/>
    <cellStyle name="Normal 2 11 3 4" xfId="4281" xr:uid="{E3B04EE4-D55E-4D45-94E4-E9939812BC54}"/>
    <cellStyle name="Normal 2 11 3 4 2" xfId="4282" xr:uid="{9B511E79-99F3-46B4-9F06-7854A35E09C8}"/>
    <cellStyle name="Normal 2 11 3 5" xfId="4283" xr:uid="{1A473C9F-0DB4-4B47-A7A1-A99768104332}"/>
    <cellStyle name="Normal 2 11 4" xfId="4284" xr:uid="{C86CB7A7-8F4A-49FE-8E16-A0964E1120CE}"/>
    <cellStyle name="Normal 2 11 4 2" xfId="4285" xr:uid="{F0D23C2B-F50E-447E-9698-45FE3FC08D25}"/>
    <cellStyle name="Normal 2 11 4 2 2" xfId="4286" xr:uid="{31FCBB54-23B4-4EDB-B2E4-2CFDCCB8A6AB}"/>
    <cellStyle name="Normal 2 11 4 2 2 2" xfId="4287" xr:uid="{C762C65B-4891-418A-A770-5113298DD3F4}"/>
    <cellStyle name="Normal 2 11 4 2 3" xfId="4288" xr:uid="{2C7FDE2D-AFDC-417F-AF41-0532373ECEB7}"/>
    <cellStyle name="Normal 2 11 4 3" xfId="4289" xr:uid="{69FFBB4D-64E7-4631-9A5D-660D610F7D9C}"/>
    <cellStyle name="Normal 2 11 4 3 2" xfId="4290" xr:uid="{4C5F6850-64B5-4BAE-A3F7-E766635A6F1F}"/>
    <cellStyle name="Normal 2 11 4 4" xfId="4291" xr:uid="{A1A54C67-6EB0-4A00-A991-8E2DD6BC165E}"/>
    <cellStyle name="Normal 2 11 5" xfId="4292" xr:uid="{A31EFCCF-40D9-4C0B-AFE6-F55F00811593}"/>
    <cellStyle name="Normal 2 11 5 2" xfId="4293" xr:uid="{62C4AE8C-BC42-4E97-96FB-41EEB215BD60}"/>
    <cellStyle name="Normal 2 11 5 2 2" xfId="4294" xr:uid="{DF444A25-B995-4215-8B64-BD985C4F73E2}"/>
    <cellStyle name="Normal 2 11 5 3" xfId="4295" xr:uid="{9F2582D0-0180-40BB-9006-66E45E137882}"/>
    <cellStyle name="Normal 2 11 6" xfId="4296" xr:uid="{CA32DBA8-6CBB-4752-94E6-278EFCD19B52}"/>
    <cellStyle name="Normal 2 11 6 2" xfId="4297" xr:uid="{E3326FA0-0C09-4BF0-9068-A56EFA1096C1}"/>
    <cellStyle name="Normal 2 11 7" xfId="4298" xr:uid="{548CE601-AE6C-43B9-ADC7-930E8829C716}"/>
    <cellStyle name="Normal 2 12" xfId="4299" xr:uid="{A6C31402-2EA7-4ECB-A764-E3DAD5A52C2C}"/>
    <cellStyle name="Normal 2 12 2" xfId="4300" xr:uid="{092A93A5-EC2F-478E-A7DC-40B24DE73D39}"/>
    <cellStyle name="Normal 2 12 2 2" xfId="4301" xr:uid="{89D6046E-6D10-4709-B05E-D69BC4F4E955}"/>
    <cellStyle name="Normal 2 12 2 2 2" xfId="4302" xr:uid="{A8896995-BE2E-48C2-8973-0FDC18CF544F}"/>
    <cellStyle name="Normal 2 12 2 2 2 2" xfId="4303" xr:uid="{22DECD44-5819-4034-9270-614E09951AC5}"/>
    <cellStyle name="Normal 2 12 2 2 3" xfId="4304" xr:uid="{7380987E-8437-48D9-B574-77CDE2EC1409}"/>
    <cellStyle name="Normal 2 12 2 3" xfId="4305" xr:uid="{DF8546B7-43C1-4877-8E10-B60094CB1F13}"/>
    <cellStyle name="Normal 2 12 2 3 2" xfId="4306" xr:uid="{BC3E1C69-0167-4623-9D83-00F46983638D}"/>
    <cellStyle name="Normal 2 12 2 4" xfId="4307" xr:uid="{9904FDD1-4B83-4B91-B7F7-2643FFEADA21}"/>
    <cellStyle name="Normal 2 12 3" xfId="4308" xr:uid="{0CA95A98-D788-48D7-89CF-2F820E0E33C6}"/>
    <cellStyle name="Normal 2 12 3 2" xfId="4309" xr:uid="{4B2895EB-97C9-4691-B3AB-8C26C3E3C109}"/>
    <cellStyle name="Normal 2 12 3 2 2" xfId="4310" xr:uid="{61DE068A-A81F-49B8-899E-DF62EA3E4F83}"/>
    <cellStyle name="Normal 2 12 3 3" xfId="4311" xr:uid="{F0254793-8176-496A-94E0-E8201801566C}"/>
    <cellStyle name="Normal 2 12 4" xfId="4312" xr:uid="{7BE3DCB1-1236-4303-8832-0FE4CCAAA876}"/>
    <cellStyle name="Normal 2 12 4 2" xfId="4313" xr:uid="{8F6EE747-14E0-4FDE-A1B3-B64A7FDBF0A4}"/>
    <cellStyle name="Normal 2 12 5" xfId="4314" xr:uid="{F543521F-7B1A-4027-B31D-5FFC9566F959}"/>
    <cellStyle name="Normal 2 13" xfId="4315" xr:uid="{1C471AFF-6660-40F2-B86B-B16E35DCD0FF}"/>
    <cellStyle name="Normal 2 13 2" xfId="4316" xr:uid="{192A0BC2-EC96-40CF-85D6-8ABC88A3A707}"/>
    <cellStyle name="Normal 2 13 2 2" xfId="4317" xr:uid="{C963A399-07BE-4207-80FE-5D6AB569D564}"/>
    <cellStyle name="Normal 2 13 2 2 2" xfId="4318" xr:uid="{0597BE78-0A9A-45AE-BCB0-3536CCEB3255}"/>
    <cellStyle name="Normal 2 13 2 2 2 2" xfId="4319" xr:uid="{3AE583D3-6BEE-4B5F-8077-DB673891810C}"/>
    <cellStyle name="Normal 2 13 2 2 3" xfId="4320" xr:uid="{49728F43-B85C-44D8-B9E5-69BFB66E852A}"/>
    <cellStyle name="Normal 2 13 2 3" xfId="4321" xr:uid="{5868289F-4E8A-45BD-AC41-B5E741AF5309}"/>
    <cellStyle name="Normal 2 13 2 3 2" xfId="4322" xr:uid="{AC8A7106-F9FC-41F0-B3C8-9373E41641D2}"/>
    <cellStyle name="Normal 2 13 2 4" xfId="4323" xr:uid="{9C8A0784-6F17-4430-85CD-337F47F6B222}"/>
    <cellStyle name="Normal 2 13 3" xfId="4324" xr:uid="{CEEFFF23-33A9-4FCE-B255-197C9091FB74}"/>
    <cellStyle name="Normal 2 13 3 2" xfId="4325" xr:uid="{95633E00-B439-4398-811C-D67080FADCA5}"/>
    <cellStyle name="Normal 2 13 3 2 2" xfId="4326" xr:uid="{057AE92B-B991-4494-A1BE-D8521BC154AD}"/>
    <cellStyle name="Normal 2 13 3 3" xfId="4327" xr:uid="{6F55B58C-621A-4215-B884-788EED1A5E84}"/>
    <cellStyle name="Normal 2 13 4" xfId="4328" xr:uid="{12B951A5-02F2-4571-A04E-B058100F36CC}"/>
    <cellStyle name="Normal 2 13 4 2" xfId="4329" xr:uid="{913B7E99-5DC5-4633-B9EC-FDA707D75B5B}"/>
    <cellStyle name="Normal 2 13 5" xfId="4330" xr:uid="{3D8A0B09-366A-43C3-842D-B3BA5D8E0D98}"/>
    <cellStyle name="Normal 2 14" xfId="4331" xr:uid="{D623140B-4BBE-4B33-A8CD-ADDD775F3593}"/>
    <cellStyle name="Normal 2 14 2" xfId="4332" xr:uid="{CECDFD02-550B-4560-BDD9-3658CE85440F}"/>
    <cellStyle name="Normal 2 14 2 2" xfId="4333" xr:uid="{BDC5805E-40B1-465B-89DB-6F174217F24D}"/>
    <cellStyle name="Normal 2 14 2 2 2" xfId="4334" xr:uid="{D0CE3E34-0BEA-4102-8FFC-B30FDD4AC73F}"/>
    <cellStyle name="Normal 2 14 2 2 2 2" xfId="4335" xr:uid="{5BFE4218-6D12-4179-98C2-5618D9CFCDAE}"/>
    <cellStyle name="Normal 2 14 2 2 3" xfId="4336" xr:uid="{4A5A8EDB-51A8-4E36-86E0-C7106D2CD1E6}"/>
    <cellStyle name="Normal 2 14 2 3" xfId="4337" xr:uid="{26D6558A-ECE6-4E56-B723-CE56EC23DCCF}"/>
    <cellStyle name="Normal 2 14 2 3 2" xfId="4338" xr:uid="{D5CB18F2-7306-4EDF-AF6D-A4D10ECCAA13}"/>
    <cellStyle name="Normal 2 14 2 4" xfId="4339" xr:uid="{9FD9BDC5-D05D-4E12-AB45-C2E5C3B18548}"/>
    <cellStyle name="Normal 2 14 3" xfId="4340" xr:uid="{C7A1AD78-AF60-48D5-881F-0212A3BB4A35}"/>
    <cellStyle name="Normal 2 14 3 2" xfId="4341" xr:uid="{E7E4B487-7B75-46CD-AC93-C08BF9FD99E0}"/>
    <cellStyle name="Normal 2 14 3 2 2" xfId="4342" xr:uid="{B837719F-4B11-4F09-A953-C1DACF4362AC}"/>
    <cellStyle name="Normal 2 14 3 3" xfId="4343" xr:uid="{4139D318-39DF-48BB-B861-229FDA182976}"/>
    <cellStyle name="Normal 2 14 4" xfId="4344" xr:uid="{A9C3517D-3128-4E67-AC22-1F45C72F2C6F}"/>
    <cellStyle name="Normal 2 14 4 2" xfId="4345" xr:uid="{2E43358C-883A-4A09-829B-93D48ED4F130}"/>
    <cellStyle name="Normal 2 14 5" xfId="4346" xr:uid="{8D601333-B8FD-482D-B223-5E32F79FE377}"/>
    <cellStyle name="Normal 2 15" xfId="4347" xr:uid="{4D615F44-8421-49F7-B42E-D75354D83409}"/>
    <cellStyle name="Normal 2 15 2" xfId="4348" xr:uid="{B6A68E22-9E67-473F-9C17-402B1CE3160E}"/>
    <cellStyle name="Normal 2 15 2 2" xfId="4349" xr:uid="{5E8D56B7-7DEB-440E-A80C-28C101E6E4C6}"/>
    <cellStyle name="Normal 2 15 2 2 2" xfId="4350" xr:uid="{730A89D8-AAB0-445D-8FEE-307F45B59137}"/>
    <cellStyle name="Normal 2 15 2 3" xfId="4351" xr:uid="{48D3839D-C9B1-401F-A13F-EFEC4BA3FB51}"/>
    <cellStyle name="Normal 2 15 3" xfId="4352" xr:uid="{200A90EE-EE48-45BA-A9CC-B66A3E004B75}"/>
    <cellStyle name="Normal 2 15 3 2" xfId="4353" xr:uid="{2C71AD3A-1DF6-497D-B719-BABC6D6C7B81}"/>
    <cellStyle name="Normal 2 15 4" xfId="4354" xr:uid="{F083C8E7-1353-4A32-8E36-456A70750EA2}"/>
    <cellStyle name="Normal 2 16" xfId="4355" xr:uid="{DA0C679A-6529-4CD6-8E61-E4CA9915B9E3}"/>
    <cellStyle name="Normal 2 16 2" xfId="4356" xr:uid="{9E5466D6-F06F-4F20-8CB2-19A95D140763}"/>
    <cellStyle name="Normal 2 16 2 2" xfId="4357" xr:uid="{D1D5E3CE-3653-47DF-BA59-61F763F1294F}"/>
    <cellStyle name="Normal 2 16 2 2 2" xfId="4358" xr:uid="{26EACBF7-ECA4-4B4E-BAFA-3BE5616A8BBA}"/>
    <cellStyle name="Normal 2 16 2 3" xfId="4359" xr:uid="{3A15B5B9-E54A-4D98-9D00-80F1B2B71DC2}"/>
    <cellStyle name="Normal 2 16 3" xfId="4360" xr:uid="{E6AC1C3C-CB37-473E-B228-EB05B39C0E54}"/>
    <cellStyle name="Normal 2 16 3 2" xfId="4361" xr:uid="{BF83964C-A190-44B5-BA80-A7FF742E8F6C}"/>
    <cellStyle name="Normal 2 16 4" xfId="4362" xr:uid="{0264AEB6-DBE7-484F-9FF9-9130F47AE7EB}"/>
    <cellStyle name="Normal 2 17" xfId="4363" xr:uid="{C2555A93-FFB4-4C21-9E7A-6FA6A39B22B3}"/>
    <cellStyle name="Normal 2 17 2" xfId="4364" xr:uid="{43241D55-8E0F-473F-A69A-573AB97FC151}"/>
    <cellStyle name="Normal 2 18" xfId="4365" xr:uid="{ACDE32B5-0F0B-415A-9A79-7D01E2F78B88}"/>
    <cellStyle name="Normal 2 18 2" xfId="4366" xr:uid="{D706346E-248D-4B4D-8F60-AB11E207409D}"/>
    <cellStyle name="Normal 2 19" xfId="4367" xr:uid="{445D53CB-39B1-44DA-9061-EEAA301E367A}"/>
    <cellStyle name="Normal 2 19 2" xfId="4368" xr:uid="{3BB12F40-BA2E-468C-A90D-13A141BB71FD}"/>
    <cellStyle name="Normal 2 2" xfId="4369" xr:uid="{759C50E3-A591-4479-A3C6-21203C4F492A}"/>
    <cellStyle name="Normal 2 2 2" xfId="4370" xr:uid="{1E88436F-6AAB-45B5-9268-9687E21CE5A3}"/>
    <cellStyle name="Normal 2 2 2 2" xfId="4371" xr:uid="{D392EDA0-6349-405F-BE7D-C5C885E8ED4D}"/>
    <cellStyle name="Normal 2 2 2 2 2" xfId="4372" xr:uid="{B952A78B-3495-4CEB-A4C6-ABDBC19AA1AB}"/>
    <cellStyle name="Normal 2 2 2 2 2 2" xfId="4373" xr:uid="{A301963A-827A-4451-A34D-F0F1375DBE28}"/>
    <cellStyle name="Normal 2 2 2 2 2 2 2" xfId="4374" xr:uid="{332223B6-8A8B-4D4B-85F2-D6DC53DAFEDC}"/>
    <cellStyle name="Normal 2 2 2 2 2 3" xfId="4375" xr:uid="{BF40888C-64A1-465B-AB36-3686B67102C0}"/>
    <cellStyle name="Normal 2 2 2 2 2 3 2" xfId="4376" xr:uid="{A779CD61-7623-41FE-AE33-6812DCE6465E}"/>
    <cellStyle name="Normal 2 2 2 2 2 4" xfId="4377" xr:uid="{59D5DD4D-A7A5-4CD5-8E5F-3E963C33754E}"/>
    <cellStyle name="Normal 2 2 2 2 3" xfId="4378" xr:uid="{F14BB3C7-49E6-47C0-BC38-75B64E5C57CA}"/>
    <cellStyle name="Normal 2 2 2 2 3 2" xfId="4379" xr:uid="{4A52A01E-D6FB-4157-BC0C-B2F70C09C2FD}"/>
    <cellStyle name="Normal 2 2 2 2 3 2 2" xfId="4380" xr:uid="{E1A5841F-B186-4809-822E-D1D8E934F626}"/>
    <cellStyle name="Normal 2 2 2 2 3 3" xfId="4381" xr:uid="{A3356BAA-801C-4F15-BA10-6183EF91E0BD}"/>
    <cellStyle name="Normal 2 2 2 2 4" xfId="4382" xr:uid="{A17C2C5A-2827-42D5-9855-B0CA3930C087}"/>
    <cellStyle name="Normal 2 2 2 2 4 2" xfId="4383" xr:uid="{39E9C64C-CCF2-4090-AF6A-38587DF88B9D}"/>
    <cellStyle name="Normal 2 2 2 2 5" xfId="4384" xr:uid="{CDC532C8-F8DF-49EB-A210-A47AB1BB5BCD}"/>
    <cellStyle name="Normal 2 2 2 3" xfId="4385" xr:uid="{701A9BF3-127B-4796-9167-631A1BB9B60A}"/>
    <cellStyle name="Normal 2 2 2 3 2" xfId="4386" xr:uid="{F88D72E3-9079-40FE-93D1-5664D4704972}"/>
    <cellStyle name="Normal 2 2 2 3 2 2" xfId="4387" xr:uid="{04B27420-593C-4121-BF48-DB521F7189D7}"/>
    <cellStyle name="Normal 2 2 2 3 3" xfId="4388" xr:uid="{80947E4C-D6C6-4E2A-8E18-FC9FC740318C}"/>
    <cellStyle name="Normal 2 2 2 3 3 2" xfId="4389" xr:uid="{7A4F4BE2-5144-43F0-A13E-087D91B1CC81}"/>
    <cellStyle name="Normal 2 2 2 3 4" xfId="4390" xr:uid="{86621E82-94F6-42DC-A7F9-9C5065AECC7D}"/>
    <cellStyle name="Normal 2 2 2 4" xfId="4391" xr:uid="{6625E6EC-8524-4EA7-B6D0-632D4452BCA7}"/>
    <cellStyle name="Normal 2 2 2 4 2" xfId="4392" xr:uid="{0B2F7C40-83D7-4D3E-A165-4ACC7D2C9286}"/>
    <cellStyle name="Normal 2 2 2 4 2 2" xfId="4393" xr:uid="{A3C26AB6-CDB7-456F-B09C-3B88B39FCD02}"/>
    <cellStyle name="Normal 2 2 2 4 3" xfId="4394" xr:uid="{622FE92E-C567-44D0-BBA5-EDEFE176F2AB}"/>
    <cellStyle name="Normal 2 2 2 4 3 2" xfId="4395" xr:uid="{3E184654-AACB-45D4-9410-7552D9AC4B3A}"/>
    <cellStyle name="Normal 2 2 2 4 4" xfId="4396" xr:uid="{948BFC3E-E57B-4F9E-A108-638B9CFB941B}"/>
    <cellStyle name="Normal 2 2 2 5" xfId="4397" xr:uid="{CBB04E31-E501-4960-8E08-28D24368C1A1}"/>
    <cellStyle name="Normal 2 2 2 5 2" xfId="4398" xr:uid="{9EF57EA5-4AA2-452E-B888-76D3326ECA41}"/>
    <cellStyle name="Normal 2 2 2 6" xfId="4399" xr:uid="{DA1BDE92-3765-45CD-AE50-10C477058294}"/>
    <cellStyle name="Normal 2 2 2 6 2" xfId="4400" xr:uid="{A2879765-D702-47BD-938B-B2190374C71C}"/>
    <cellStyle name="Normal 2 2 2 6 2 2" xfId="4401" xr:uid="{D7C2DA33-5B11-4E2B-9074-ED090E8431B5}"/>
    <cellStyle name="Normal 2 2 2 7" xfId="4402" xr:uid="{F084D57B-98FB-4356-A808-6879E40A60F8}"/>
    <cellStyle name="Normal 2 2 3" xfId="4403" xr:uid="{FFD11059-401E-4CF2-A9EB-E47D92FD1788}"/>
    <cellStyle name="Normal 2 2 3 2" xfId="4404" xr:uid="{A7059E2B-B15A-483E-9072-EBF2C05FA43F}"/>
    <cellStyle name="Normal 2 2 3 2 2" xfId="4405" xr:uid="{BA553153-E976-40F0-A906-75727D33B7CE}"/>
    <cellStyle name="Normal 2 2 3 2 2 2" xfId="4406" xr:uid="{629A2A8D-CF16-410C-9689-7E4999C30ACA}"/>
    <cellStyle name="Normal 2 2 3 2 3" xfId="4407" xr:uid="{84593B9E-D08B-4C78-ACB7-CA5FDE0EB7A4}"/>
    <cellStyle name="Normal 2 2 3 3" xfId="4408" xr:uid="{2028CC64-FA68-414D-B9D7-FE648C05A09B}"/>
    <cellStyle name="Normal 2 2 3 3 2" xfId="4409" xr:uid="{3F767CA6-04AD-4A16-B707-39637EFA66D5}"/>
    <cellStyle name="Normal 2 2 3 4" xfId="4410" xr:uid="{E7F1C190-004D-46C4-906B-5CAB81468F2A}"/>
    <cellStyle name="Normal 2 2 3 4 2" xfId="4411" xr:uid="{B450C27B-4C1F-4969-9EA9-551B23C800C9}"/>
    <cellStyle name="Normal 2 2 3 5" xfId="4412" xr:uid="{D16BC0FE-23E4-4D53-952D-E6C3669EF295}"/>
    <cellStyle name="Normal 2 2 3 5 2" xfId="4413" xr:uid="{F62D6223-7F26-4636-AD21-B4C75AF0F426}"/>
    <cellStyle name="Normal 2 2 3 6" xfId="4414" xr:uid="{093ADAFA-BF7C-42E9-9815-4F9E9B2CE281}"/>
    <cellStyle name="Normal 2 2 3 6 2" xfId="4415" xr:uid="{F7B2DED9-15D7-4309-A814-D618640FEB0C}"/>
    <cellStyle name="Normal 2 2 3 7" xfId="4416" xr:uid="{D20F027C-3495-41C5-92E0-6D3E7E565C57}"/>
    <cellStyle name="Normal 2 2 4" xfId="4417" xr:uid="{876D7B87-CA11-41A5-8E61-CDC936036D82}"/>
    <cellStyle name="Normal 2 2 4 2" xfId="4418" xr:uid="{AED48671-2A91-4EBC-A405-4948C8F68927}"/>
    <cellStyle name="Normal 2 2 5" xfId="4419" xr:uid="{EE99E682-A0B7-4760-A2A5-046FED57DA13}"/>
    <cellStyle name="Normal 2 2 5 2" xfId="4420" xr:uid="{9CDD6D49-DDC1-43D7-BA21-B361F83AA1E1}"/>
    <cellStyle name="Normal 2 2 6" xfId="4421" xr:uid="{4AE2EB95-E5AC-4BBF-BB0D-E223742D1057}"/>
    <cellStyle name="Normal 2 2 6 2" xfId="4422" xr:uid="{16AD1B7E-5DCF-40F3-9BD9-9D0216D500A3}"/>
    <cellStyle name="Normal 2 2 7" xfId="4423" xr:uid="{70918AE0-4A20-4905-BB5C-FB1E5901B97B}"/>
    <cellStyle name="Normal 2 2 7 2" xfId="4424" xr:uid="{D63F0CFC-0A76-43B2-A645-389A74332B33}"/>
    <cellStyle name="Normal 2 2 8" xfId="4425" xr:uid="{583DDE2F-2A69-4397-B8AC-4574577DB7EB}"/>
    <cellStyle name="Normal 2 2 8 2" xfId="4426" xr:uid="{64400D07-9DD6-441C-A601-6B70F2D1794A}"/>
    <cellStyle name="Normal 2 2 9" xfId="4427" xr:uid="{CEBE6DF6-9D59-4439-8206-15746EFECADC}"/>
    <cellStyle name="Normal 2 2_Assets-Liab 5-6" xfId="4428" xr:uid="{2F0E2F75-A1C7-49F3-B644-1591BB3D3AA3}"/>
    <cellStyle name="Normal 2 20" xfId="4429" xr:uid="{EC434C58-04B4-4EE4-9782-0897AA2768EF}"/>
    <cellStyle name="Normal 2 21" xfId="28" xr:uid="{F325027E-1AD0-4BDD-94F4-44A47DDA7FA8}"/>
    <cellStyle name="Normal 2 22" xfId="8240" xr:uid="{677865CF-D4FB-4C6D-8DB4-4320EC849A0C}"/>
    <cellStyle name="Normal 2 23" xfId="8249" xr:uid="{88B9EFD4-FD28-4722-A666-FC4929E89EC7}"/>
    <cellStyle name="Normal 2 24" xfId="8251" xr:uid="{01193DC1-1A12-47A6-99AF-66BFB2BDEC8E}"/>
    <cellStyle name="Normal 2 25" xfId="8252" xr:uid="{79D2FC89-81DB-478F-8851-9374762BF4C1}"/>
    <cellStyle name="Normal 2 3" xfId="4430" xr:uid="{51466BEC-78B6-4F8F-B6E8-BEE223978DD9}"/>
    <cellStyle name="Normal 2 3 10" xfId="4431" xr:uid="{0332D95F-FB74-4DBE-AE28-01655B223509}"/>
    <cellStyle name="Normal 2 3 10 2" xfId="4432" xr:uid="{C7E1F861-FCDB-4236-A0BE-33DB924742DC}"/>
    <cellStyle name="Normal 2 3 11" xfId="4433" xr:uid="{2C3B95C5-0D1B-4508-A2C8-E861B93ABDFC}"/>
    <cellStyle name="Normal 2 3 11 2" xfId="4434" xr:uid="{B035BB5D-D951-4820-BD7A-64F9E71C9E42}"/>
    <cellStyle name="Normal 2 3 12" xfId="4435" xr:uid="{08ED59E2-7A11-4187-99DC-3A7F0A8A8BBB}"/>
    <cellStyle name="Normal 2 3 12 2" xfId="4436" xr:uid="{D0B2D56C-A274-4AB0-A297-4BA684B21B8E}"/>
    <cellStyle name="Normal 2 3 12 2 2" xfId="4437" xr:uid="{99936DAD-87CB-40ED-B67B-5FE6E99BE267}"/>
    <cellStyle name="Normal 2 3 13" xfId="4438" xr:uid="{397E31A8-7FBB-4823-91FE-127C056D17A9}"/>
    <cellStyle name="Normal 2 3 2" xfId="4439" xr:uid="{798166F9-175F-44A7-9BC7-5C3CECE2D637}"/>
    <cellStyle name="Normal 2 3 2 10" xfId="4440" xr:uid="{241D84A8-BB0D-49F2-8C99-CF78855FA402}"/>
    <cellStyle name="Normal 2 3 2 10 2" xfId="4441" xr:uid="{51D08483-F8ED-4ED4-8C86-3CF7A8B82564}"/>
    <cellStyle name="Normal 2 3 2 11" xfId="4442" xr:uid="{EFD8A4EA-0AA2-4E71-803B-8F29D8378610}"/>
    <cellStyle name="Normal 2 3 2 11 2" xfId="4443" xr:uid="{36046909-9EE2-48BD-8E33-D68C0EE4B091}"/>
    <cellStyle name="Normal 2 3 2 12" xfId="4444" xr:uid="{F3994E72-CE6D-42D3-9FB9-096936FF3BC3}"/>
    <cellStyle name="Normal 2 3 2 2" xfId="4445" xr:uid="{617EA6EA-BE4D-44A2-9635-A389B4D5D1B0}"/>
    <cellStyle name="Normal 2 3 2 2 2" xfId="4446" xr:uid="{3F5129B9-5253-464A-83FA-C22F0C9B8D91}"/>
    <cellStyle name="Normal 2 3 2 2 2 2" xfId="4447" xr:uid="{AD50DE73-CDE0-4B8D-89B2-074C51C8340F}"/>
    <cellStyle name="Normal 2 3 2 2 2 2 2" xfId="4448" xr:uid="{612281EC-6E6B-47FA-A4C9-7243E733C316}"/>
    <cellStyle name="Normal 2 3 2 2 2 2 2 2" xfId="4449" xr:uid="{A8F8EB84-7FC5-4BAA-A60D-E0373D428890}"/>
    <cellStyle name="Normal 2 3 2 2 2 2 2 2 2" xfId="4450" xr:uid="{DAD09C21-E379-487F-856D-BB1C83813C97}"/>
    <cellStyle name="Normal 2 3 2 2 2 2 2 3" xfId="4451" xr:uid="{FBAE4A40-F9E8-4024-B7B0-78A7C7641AC7}"/>
    <cellStyle name="Normal 2 3 2 2 2 2 3" xfId="4452" xr:uid="{C2C1A949-09C9-48A3-8270-0954023F599C}"/>
    <cellStyle name="Normal 2 3 2 2 2 2 3 2" xfId="4453" xr:uid="{722AC4E1-EA53-446E-AE4A-C7F62C563709}"/>
    <cellStyle name="Normal 2 3 2 2 2 2 4" xfId="4454" xr:uid="{3D243A3E-C252-465E-A199-CB790DAC1452}"/>
    <cellStyle name="Normal 2 3 2 2 2 3" xfId="4455" xr:uid="{5C873D19-178A-43DD-9869-92253EDC4D78}"/>
    <cellStyle name="Normal 2 3 2 2 2 3 2" xfId="4456" xr:uid="{8B562A2A-9D87-4337-B964-11CC29DAC7B1}"/>
    <cellStyle name="Normal 2 3 2 2 2 3 2 2" xfId="4457" xr:uid="{1D83D519-26DD-43A3-9C7B-0A7D101B245C}"/>
    <cellStyle name="Normal 2 3 2 2 2 3 3" xfId="4458" xr:uid="{9B8FDB3B-C37F-4381-8634-80785B6504A9}"/>
    <cellStyle name="Normal 2 3 2 2 2 4" xfId="4459" xr:uid="{3C284C8A-4326-46A4-B0B1-CF5CB44A0113}"/>
    <cellStyle name="Normal 2 3 2 2 2 4 2" xfId="4460" xr:uid="{665BDA0B-DE06-4EFD-8E93-0EFCC63F3500}"/>
    <cellStyle name="Normal 2 3 2 2 2 5" xfId="4461" xr:uid="{1F88552D-51BC-43B4-A1E8-2DE70678356A}"/>
    <cellStyle name="Normal 2 3 2 2 3" xfId="4462" xr:uid="{8266121E-CE5F-4F90-8E46-A0D278D39D9A}"/>
    <cellStyle name="Normal 2 3 2 2 3 2" xfId="4463" xr:uid="{A9FE8B3F-71CD-4D03-8F27-42D98DAD7851}"/>
    <cellStyle name="Normal 2 3 2 2 3 2 2" xfId="4464" xr:uid="{3A817FC8-5FC4-4694-A7C9-E7131DB7E278}"/>
    <cellStyle name="Normal 2 3 2 2 3 2 2 2" xfId="4465" xr:uid="{9CDA7E7A-92EB-4E64-A15C-F655C7728AD9}"/>
    <cellStyle name="Normal 2 3 2 2 3 2 2 2 2" xfId="4466" xr:uid="{7323A8F2-F6A2-43C6-911B-14161E8357E9}"/>
    <cellStyle name="Normal 2 3 2 2 3 2 2 3" xfId="4467" xr:uid="{7861C009-1196-4C49-B1FF-F30C92B9E7A7}"/>
    <cellStyle name="Normal 2 3 2 2 3 2 3" xfId="4468" xr:uid="{E27E8133-71C9-4383-BBD3-93058AAE73F2}"/>
    <cellStyle name="Normal 2 3 2 2 3 2 3 2" xfId="4469" xr:uid="{BBA268DF-070F-493D-A87E-34FBC5DEBD8A}"/>
    <cellStyle name="Normal 2 3 2 2 3 2 4" xfId="4470" xr:uid="{7E18E960-44FC-40DA-B756-672155F157B6}"/>
    <cellStyle name="Normal 2 3 2 2 3 3" xfId="4471" xr:uid="{1C967047-8F51-4ED2-A50C-7C19AD3510DC}"/>
    <cellStyle name="Normal 2 3 2 2 3 3 2" xfId="4472" xr:uid="{1790D9C9-7DF6-4C2F-B4BF-981437B5F183}"/>
    <cellStyle name="Normal 2 3 2 2 3 3 2 2" xfId="4473" xr:uid="{11B8BCA2-F327-4C6D-97CD-0CFE2CAC910F}"/>
    <cellStyle name="Normal 2 3 2 2 3 3 3" xfId="4474" xr:uid="{5A1BD740-BBAF-4E89-8518-5EB24E735F9A}"/>
    <cellStyle name="Normal 2 3 2 2 3 4" xfId="4475" xr:uid="{4E05A5A8-0143-4FB9-8A12-06A7B6A7A439}"/>
    <cellStyle name="Normal 2 3 2 2 3 4 2" xfId="4476" xr:uid="{E6ECF5DF-4792-4D90-BFD2-1ECEC2E74C7E}"/>
    <cellStyle name="Normal 2 3 2 2 3 5" xfId="4477" xr:uid="{A2CC6A52-D916-49D7-89FB-E25D76F20BA8}"/>
    <cellStyle name="Normal 2 3 2 2 4" xfId="4478" xr:uid="{50EDF733-7423-4193-A7DE-558A7A373A1C}"/>
    <cellStyle name="Normal 2 3 2 2 4 2" xfId="4479" xr:uid="{8FB37625-036D-4A45-B749-34C17A591079}"/>
    <cellStyle name="Normal 2 3 2 2 4 2 2" xfId="4480" xr:uid="{B0B1A112-C2A1-4157-938C-6F892D66E122}"/>
    <cellStyle name="Normal 2 3 2 2 4 2 2 2" xfId="4481" xr:uid="{DCA51580-91DA-4217-BAA1-61FADADCFC4C}"/>
    <cellStyle name="Normal 2 3 2 2 4 2 3" xfId="4482" xr:uid="{94AD7122-7DEB-4DA0-9BED-F1DAD33B5734}"/>
    <cellStyle name="Normal 2 3 2 2 4 3" xfId="4483" xr:uid="{6C72A798-4584-4FBC-A78E-C878D195363B}"/>
    <cellStyle name="Normal 2 3 2 2 4 3 2" xfId="4484" xr:uid="{A3EB3F2D-B049-4FE5-872F-472E705A7390}"/>
    <cellStyle name="Normal 2 3 2 2 4 4" xfId="4485" xr:uid="{F97AB56B-25D1-4D94-AD92-309401ABF450}"/>
    <cellStyle name="Normal 2 3 2 2 5" xfId="4486" xr:uid="{18DACAA0-D02F-4ED6-8CC3-2B3274CB21C9}"/>
    <cellStyle name="Normal 2 3 2 2 5 2" xfId="4487" xr:uid="{D72C1203-49D9-438D-91B6-250BD770381E}"/>
    <cellStyle name="Normal 2 3 2 2 5 2 2" xfId="4488" xr:uid="{28D16B07-BEA7-48D1-9929-830F64C68A4E}"/>
    <cellStyle name="Normal 2 3 2 2 5 3" xfId="4489" xr:uid="{8C24CA70-8EB0-4BA9-ADBB-3411FC00176A}"/>
    <cellStyle name="Normal 2 3 2 2 6" xfId="4490" xr:uid="{B547697B-0A50-414C-B151-94C4B2880C41}"/>
    <cellStyle name="Normal 2 3 2 2 6 2" xfId="4491" xr:uid="{788E057C-F5AE-4D6B-9AAB-82DFA27DB8DC}"/>
    <cellStyle name="Normal 2 3 2 2 7" xfId="4492" xr:uid="{303E25D3-A5F4-4082-B68E-2CFC32B2873D}"/>
    <cellStyle name="Normal 2 3 2 2 7 2" xfId="4493" xr:uid="{0F6E33B2-9B03-4CFA-B01D-05A92679CC6C}"/>
    <cellStyle name="Normal 2 3 2 2 8" xfId="4494" xr:uid="{28B02973-C623-4354-8976-B94247298CBC}"/>
    <cellStyle name="Normal 2 3 2 2 8 2" xfId="4495" xr:uid="{01B2F33B-06A2-417B-8D50-3190E13CEEC1}"/>
    <cellStyle name="Normal 2 3 2 2 9" xfId="4496" xr:uid="{AFCADCE7-FE47-46DA-B158-95BBDA44D702}"/>
    <cellStyle name="Normal 2 3 2 3" xfId="4497" xr:uid="{4E91CAA6-0B03-4B65-9242-369BA74AA0A8}"/>
    <cellStyle name="Normal 2 3 2 3 2" xfId="4498" xr:uid="{985A55B8-5B91-41DA-A8C9-3D8D3EE09184}"/>
    <cellStyle name="Normal 2 3 2 3 2 2" xfId="4499" xr:uid="{44CB6791-7B48-4028-B574-0A9A1F91FF9D}"/>
    <cellStyle name="Normal 2 3 2 3 2 2 2" xfId="4500" xr:uid="{32D25DD8-0C03-4005-A55F-20A70C951693}"/>
    <cellStyle name="Normal 2 3 2 3 2 2 2 2" xfId="4501" xr:uid="{E33F1001-6061-4502-8DD4-A65B51F5536D}"/>
    <cellStyle name="Normal 2 3 2 3 2 2 3" xfId="4502" xr:uid="{6C60922E-B357-4987-A2B0-F2ABC471703D}"/>
    <cellStyle name="Normal 2 3 2 3 2 3" xfId="4503" xr:uid="{2869ECFB-0A13-4F3E-A366-756CE36E6377}"/>
    <cellStyle name="Normal 2 3 2 3 2 3 2" xfId="4504" xr:uid="{B0B37E49-4647-42DD-A6C3-498C14614EF4}"/>
    <cellStyle name="Normal 2 3 2 3 2 4" xfId="4505" xr:uid="{25FE9C66-630A-4BBB-8E5C-E50A022FC43A}"/>
    <cellStyle name="Normal 2 3 2 3 3" xfId="4506" xr:uid="{FDD153F4-ED4F-4BC8-8BE2-5F5433C8CE44}"/>
    <cellStyle name="Normal 2 3 2 3 3 2" xfId="4507" xr:uid="{FBA13398-9B7A-4FB4-80B6-6BFED218FA99}"/>
    <cellStyle name="Normal 2 3 2 3 3 2 2" xfId="4508" xr:uid="{E3C05C5A-2045-4560-A213-B82598733F09}"/>
    <cellStyle name="Normal 2 3 2 3 3 3" xfId="4509" xr:uid="{78901BC5-1F69-46DA-B416-19025F8EF784}"/>
    <cellStyle name="Normal 2 3 2 3 4" xfId="4510" xr:uid="{A11A9593-61D3-441B-8253-474F58BD4D8C}"/>
    <cellStyle name="Normal 2 3 2 3 4 2" xfId="4511" xr:uid="{18FE9B71-54AF-4F01-846A-7FFF2CD4152C}"/>
    <cellStyle name="Normal 2 3 2 3 5" xfId="4512" xr:uid="{548997FA-9D15-41FF-8C60-2039278721FD}"/>
    <cellStyle name="Normal 2 3 2 4" xfId="4513" xr:uid="{84AA24E5-9944-47CF-B15B-F0CB10D2FD8A}"/>
    <cellStyle name="Normal 2 3 2 4 2" xfId="4514" xr:uid="{C4224B16-FB8E-424C-97B6-4B5DC2A1BEE4}"/>
    <cellStyle name="Normal 2 3 2 4 2 2" xfId="4515" xr:uid="{96D499A8-FDC3-4ECF-8A58-5C7102C73382}"/>
    <cellStyle name="Normal 2 3 2 4 2 2 2" xfId="4516" xr:uid="{F6C22148-E753-4E30-8E0F-77799A18AC9D}"/>
    <cellStyle name="Normal 2 3 2 4 2 2 2 2" xfId="4517" xr:uid="{BE3603B8-AFA2-4AAA-813D-F1DBAA07A2F7}"/>
    <cellStyle name="Normal 2 3 2 4 2 2 3" xfId="4518" xr:uid="{5FBF1EAF-486C-490B-8379-2F87E93691C2}"/>
    <cellStyle name="Normal 2 3 2 4 2 3" xfId="4519" xr:uid="{ADFE7C30-7DA5-4DC8-AE22-F93B94B4AFB4}"/>
    <cellStyle name="Normal 2 3 2 4 2 3 2" xfId="4520" xr:uid="{020E25E2-8802-43FD-B5B6-634B9088BBD3}"/>
    <cellStyle name="Normal 2 3 2 4 2 4" xfId="4521" xr:uid="{F999F18A-19EF-47F0-B69E-4002075C9E06}"/>
    <cellStyle name="Normal 2 3 2 4 3" xfId="4522" xr:uid="{A1584BC8-EFC1-405E-8B99-E6C6CD9D1604}"/>
    <cellStyle name="Normal 2 3 2 4 3 2" xfId="4523" xr:uid="{88AA5244-18EC-49FF-B12A-AB1AB3AD2799}"/>
    <cellStyle name="Normal 2 3 2 4 3 2 2" xfId="4524" xr:uid="{3B54B345-FE9A-47F4-8137-8460BC5AE77F}"/>
    <cellStyle name="Normal 2 3 2 4 3 3" xfId="4525" xr:uid="{238EF32D-11FC-4E4D-B993-98533748D981}"/>
    <cellStyle name="Normal 2 3 2 4 4" xfId="4526" xr:uid="{4198BE6F-29F2-4328-9DF8-92F887B631DC}"/>
    <cellStyle name="Normal 2 3 2 4 4 2" xfId="4527" xr:uid="{67C455F4-042D-45AB-AEE4-528902B8E87B}"/>
    <cellStyle name="Normal 2 3 2 4 5" xfId="4528" xr:uid="{CCAB31D0-EE8B-490C-AC5D-5A5DB70F1CBF}"/>
    <cellStyle name="Normal 2 3 2 5" xfId="4529" xr:uid="{8DC8F4D2-E5D9-4A2B-BEB6-E239CDF215AE}"/>
    <cellStyle name="Normal 2 3 2 5 2" xfId="4530" xr:uid="{0DE00B38-1175-454B-B656-5ACEA91B32BC}"/>
    <cellStyle name="Normal 2 3 2 5 2 2" xfId="4531" xr:uid="{086D6B2D-FDBF-4B4E-875C-80B8D26A3A42}"/>
    <cellStyle name="Normal 2 3 2 5 2 2 2" xfId="4532" xr:uid="{5EA44F5A-7290-45D9-9982-48E433F318FE}"/>
    <cellStyle name="Normal 2 3 2 5 2 3" xfId="4533" xr:uid="{AD076B6D-8321-4FE0-91F6-E77D6D75ACE7}"/>
    <cellStyle name="Normal 2 3 2 5 3" xfId="4534" xr:uid="{94679F5A-5C4F-4262-9FDD-1878D0EE1659}"/>
    <cellStyle name="Normal 2 3 2 5 3 2" xfId="4535" xr:uid="{ACB4F068-064A-40A4-AE3F-3EAC799AF29E}"/>
    <cellStyle name="Normal 2 3 2 5 4" xfId="4536" xr:uid="{ACD5D182-1AFA-4E30-A351-2ED14205EA00}"/>
    <cellStyle name="Normal 2 3 2 6" xfId="4537" xr:uid="{E12B3407-E674-4639-BC95-445CFC3B2F97}"/>
    <cellStyle name="Normal 2 3 2 6 2" xfId="4538" xr:uid="{C47A24AC-96C6-4F06-845E-64FDCB922242}"/>
    <cellStyle name="Normal 2 3 2 6 2 2" xfId="4539" xr:uid="{019927D1-FEC3-41A0-A4D5-3C82A87A2D89}"/>
    <cellStyle name="Normal 2 3 2 6 3" xfId="4540" xr:uid="{BFB545DC-887B-4586-9502-3BA1BA42E6FB}"/>
    <cellStyle name="Normal 2 3 2 7" xfId="4541" xr:uid="{985DFB61-B325-4A5D-9D5A-63FADF89CBFA}"/>
    <cellStyle name="Normal 2 3 2 7 2" xfId="4542" xr:uid="{91468FCA-BB9F-415D-8A5D-114907922F38}"/>
    <cellStyle name="Normal 2 3 2 8" xfId="4543" xr:uid="{29EFDC4A-1922-47B9-A55C-C58D2898D540}"/>
    <cellStyle name="Normal 2 3 2 8 2" xfId="4544" xr:uid="{7A3423AE-B6DC-4329-B16D-8B7429B7B1D9}"/>
    <cellStyle name="Normal 2 3 2 9" xfId="4545" xr:uid="{033D49EF-DFE1-46E1-86D3-46E7A8735A69}"/>
    <cellStyle name="Normal 2 3 2 9 2" xfId="4546" xr:uid="{A12843ED-3DA6-4A95-A7A2-3EC0E976D59A}"/>
    <cellStyle name="Normal 2 3 3" xfId="4547" xr:uid="{64D4575B-0897-46EA-BAB7-CFBFE36F0DE9}"/>
    <cellStyle name="Normal 2 3 3 10" xfId="4548" xr:uid="{E5557582-27D8-49AB-8CB1-514E5D1C4121}"/>
    <cellStyle name="Normal 2 3 3 10 2" xfId="4549" xr:uid="{11C22B44-83B9-4118-B330-1B53D0278EA7}"/>
    <cellStyle name="Normal 2 3 3 11" xfId="4550" xr:uid="{389184C7-6583-442B-8B8D-A28BCA6F131A}"/>
    <cellStyle name="Normal 2 3 3 2" xfId="4551" xr:uid="{3D7D8A7B-4D28-4516-AC24-4D2A4EB2E9E3}"/>
    <cellStyle name="Normal 2 3 3 2 2" xfId="4552" xr:uid="{86790996-29DE-4A6E-BA02-FCEBAADAB5CC}"/>
    <cellStyle name="Normal 2 3 3 2 2 2" xfId="4553" xr:uid="{93B657FF-FA7D-4D04-9BA5-2C3506BFC5E7}"/>
    <cellStyle name="Normal 2 3 3 2 2 2 2" xfId="4554" xr:uid="{2526CBCD-C451-4912-9D79-D4773AF7C72D}"/>
    <cellStyle name="Normal 2 3 3 2 2 2 2 2" xfId="4555" xr:uid="{99351EB6-1F50-4EF8-A5DA-3BC4A43B0CC6}"/>
    <cellStyle name="Normal 2 3 3 2 2 2 2 2 2" xfId="4556" xr:uid="{6B361535-2D92-49A1-8A3F-26426EA53F61}"/>
    <cellStyle name="Normal 2 3 3 2 2 2 2 3" xfId="4557" xr:uid="{AD446987-791D-46E7-A4DC-9E6E388157FF}"/>
    <cellStyle name="Normal 2 3 3 2 2 2 3" xfId="4558" xr:uid="{178172C8-34E7-4476-92D5-A32559216375}"/>
    <cellStyle name="Normal 2 3 3 2 2 2 3 2" xfId="4559" xr:uid="{C47F7A10-0445-4C4A-AD1F-DBC9AAE559EB}"/>
    <cellStyle name="Normal 2 3 3 2 2 2 4" xfId="4560" xr:uid="{750C3E55-7CC0-4B9B-8DF6-E578341BDD2D}"/>
    <cellStyle name="Normal 2 3 3 2 2 3" xfId="4561" xr:uid="{BCCD9575-C2FF-4AA8-B02F-C5B3C62EAEDB}"/>
    <cellStyle name="Normal 2 3 3 2 2 3 2" xfId="4562" xr:uid="{1E618F5A-D965-4DDE-8396-BA41ADC51C69}"/>
    <cellStyle name="Normal 2 3 3 2 2 3 2 2" xfId="4563" xr:uid="{7BD746E9-D663-41C0-AC17-81B59E3F4EB9}"/>
    <cellStyle name="Normal 2 3 3 2 2 3 3" xfId="4564" xr:uid="{91D60B3A-0FD5-4C41-AC16-76E395A10476}"/>
    <cellStyle name="Normal 2 3 3 2 2 4" xfId="4565" xr:uid="{E4AAA0AB-A554-485D-9FAD-48A265922440}"/>
    <cellStyle name="Normal 2 3 3 2 2 4 2" xfId="4566" xr:uid="{3CA8201B-DD3E-4DE5-983B-7F1824481227}"/>
    <cellStyle name="Normal 2 3 3 2 2 5" xfId="4567" xr:uid="{0B05467A-3583-40BC-A900-94AB212F4F14}"/>
    <cellStyle name="Normal 2 3 3 2 3" xfId="4568" xr:uid="{409BB750-1BC3-42F4-BBBA-80C327CB8FB2}"/>
    <cellStyle name="Normal 2 3 3 2 3 2" xfId="4569" xr:uid="{AC7A365F-0F09-4B03-90C9-BF5ABB893BBF}"/>
    <cellStyle name="Normal 2 3 3 2 3 2 2" xfId="4570" xr:uid="{811CB622-1669-4964-9ABD-470F975235AB}"/>
    <cellStyle name="Normal 2 3 3 2 3 2 2 2" xfId="4571" xr:uid="{B8A5CE5E-86EF-4FF7-BA03-BF7B96AB4CE4}"/>
    <cellStyle name="Normal 2 3 3 2 3 2 2 2 2" xfId="4572" xr:uid="{C41C30FA-EFF3-4186-BFC7-00FAD9070D09}"/>
    <cellStyle name="Normal 2 3 3 2 3 2 2 3" xfId="4573" xr:uid="{0B7285A5-2C46-4D27-8B2C-BA35ED852AD2}"/>
    <cellStyle name="Normal 2 3 3 2 3 2 3" xfId="4574" xr:uid="{A9247BE3-22D8-4107-A7B7-7D9339053B80}"/>
    <cellStyle name="Normal 2 3 3 2 3 2 3 2" xfId="4575" xr:uid="{3753DD43-F18A-432B-821C-27A6D7CADC41}"/>
    <cellStyle name="Normal 2 3 3 2 3 2 4" xfId="4576" xr:uid="{61276BE1-9ACB-4E31-BAB6-9A5EEE3982F5}"/>
    <cellStyle name="Normal 2 3 3 2 3 3" xfId="4577" xr:uid="{9710E0C2-80C9-4C79-A6E0-123013CA3820}"/>
    <cellStyle name="Normal 2 3 3 2 3 3 2" xfId="4578" xr:uid="{3DDFA51C-FC84-4FF0-9F58-3EDBCA21B271}"/>
    <cellStyle name="Normal 2 3 3 2 3 3 2 2" xfId="4579" xr:uid="{C1929544-2D88-434F-B6E2-E60220637AC3}"/>
    <cellStyle name="Normal 2 3 3 2 3 3 3" xfId="4580" xr:uid="{43836ED0-0B7E-41BF-8873-2AF97265AAC5}"/>
    <cellStyle name="Normal 2 3 3 2 3 4" xfId="4581" xr:uid="{0F42B729-025F-4825-84E6-A8FD4C0129D3}"/>
    <cellStyle name="Normal 2 3 3 2 3 4 2" xfId="4582" xr:uid="{3084C61D-A209-4F4C-81B4-642FFCF8A47E}"/>
    <cellStyle name="Normal 2 3 3 2 3 5" xfId="4583" xr:uid="{B6683420-553E-4163-9498-371378199E99}"/>
    <cellStyle name="Normal 2 3 3 2 4" xfId="4584" xr:uid="{20CB8AAD-376E-4573-8915-F0AF34F54CE6}"/>
    <cellStyle name="Normal 2 3 3 2 4 2" xfId="4585" xr:uid="{E48F1507-0E35-40EC-A4A9-901C10F41BCF}"/>
    <cellStyle name="Normal 2 3 3 2 4 2 2" xfId="4586" xr:uid="{2E6E4484-44A0-481A-BBCB-B5B674098377}"/>
    <cellStyle name="Normal 2 3 3 2 4 2 2 2" xfId="4587" xr:uid="{6C4198EE-EE59-4D7D-8DA4-30CF45FA3036}"/>
    <cellStyle name="Normal 2 3 3 2 4 2 3" xfId="4588" xr:uid="{C2FCDEC6-13FA-4CEE-9DE8-82109CB7A399}"/>
    <cellStyle name="Normal 2 3 3 2 4 3" xfId="4589" xr:uid="{354FF74C-15EC-41D5-AC69-48F2C5C070DE}"/>
    <cellStyle name="Normal 2 3 3 2 4 3 2" xfId="4590" xr:uid="{F3F6AA59-0EB3-40E6-A828-81942B005A2B}"/>
    <cellStyle name="Normal 2 3 3 2 4 4" xfId="4591" xr:uid="{9248F53E-5898-4A59-92A3-3FACEE9A6771}"/>
    <cellStyle name="Normal 2 3 3 2 5" xfId="4592" xr:uid="{D25EE48D-44A6-46BB-BDB3-0105075A4044}"/>
    <cellStyle name="Normal 2 3 3 2 5 2" xfId="4593" xr:uid="{61650D6C-4C15-438A-9377-C2922354839E}"/>
    <cellStyle name="Normal 2 3 3 2 5 2 2" xfId="4594" xr:uid="{6A024948-F632-4C91-AB6E-9DBDDA7FA9EF}"/>
    <cellStyle name="Normal 2 3 3 2 5 3" xfId="4595" xr:uid="{BDE2DEE8-D847-4722-B077-DFED4884FCC1}"/>
    <cellStyle name="Normal 2 3 3 2 6" xfId="4596" xr:uid="{D7EE4F85-AE43-45A9-814B-44660EE606CB}"/>
    <cellStyle name="Normal 2 3 3 2 6 2" xfId="4597" xr:uid="{25E6ABF5-A632-4412-B187-92625AD5072C}"/>
    <cellStyle name="Normal 2 3 3 2 7" xfId="4598" xr:uid="{577468DD-5E24-435E-A75E-E83FA75A8E9B}"/>
    <cellStyle name="Normal 2 3 3 2 7 2" xfId="4599" xr:uid="{37D8CE40-1B1A-4A8A-B807-1ECBFF3FFE41}"/>
    <cellStyle name="Normal 2 3 3 2 8" xfId="4600" xr:uid="{C6B11F13-1A16-4418-BE90-F2AA7F23DAA5}"/>
    <cellStyle name="Normal 2 3 3 2 8 2" xfId="4601" xr:uid="{21C45FB8-9D85-4B56-892D-65B95FEBBED5}"/>
    <cellStyle name="Normal 2 3 3 2 9" xfId="4602" xr:uid="{3A5F01EF-39FB-4225-9392-03CDF305ABBD}"/>
    <cellStyle name="Normal 2 3 3 3" xfId="4603" xr:uid="{3F87F445-A924-49FC-ADD6-5B30AFE0AF80}"/>
    <cellStyle name="Normal 2 3 3 3 2" xfId="4604" xr:uid="{72F81222-EC66-4BA4-9CCC-ABE40458A8A5}"/>
    <cellStyle name="Normal 2 3 3 3 2 2" xfId="4605" xr:uid="{098BACB2-76E6-4A99-BFE2-D3306EAEA62F}"/>
    <cellStyle name="Normal 2 3 3 3 2 2 2" xfId="4606" xr:uid="{4C34FD02-F98C-499A-AFFC-D0C0766C544A}"/>
    <cellStyle name="Normal 2 3 3 3 2 2 2 2" xfId="4607" xr:uid="{5EEACC03-C920-4785-ABB2-C2BBA6086245}"/>
    <cellStyle name="Normal 2 3 3 3 2 2 3" xfId="4608" xr:uid="{C459ACCE-FB4A-4266-BCF3-15BEC2E5FADA}"/>
    <cellStyle name="Normal 2 3 3 3 2 3" xfId="4609" xr:uid="{DD8414F7-7012-4212-8E3F-8C0B02A6CFE6}"/>
    <cellStyle name="Normal 2 3 3 3 2 3 2" xfId="4610" xr:uid="{9AE35A21-947A-4C66-B0CF-055AB728DA8F}"/>
    <cellStyle name="Normal 2 3 3 3 2 4" xfId="4611" xr:uid="{BCA7DBBE-CD1B-46A9-B3D7-2705A4370188}"/>
    <cellStyle name="Normal 2 3 3 3 3" xfId="4612" xr:uid="{85F78629-D0D5-4B72-8AA4-0F3D1436FAFA}"/>
    <cellStyle name="Normal 2 3 3 3 3 2" xfId="4613" xr:uid="{42D44A78-791E-41A7-AC61-B38E7D6305F2}"/>
    <cellStyle name="Normal 2 3 3 3 3 2 2" xfId="4614" xr:uid="{6CFAA217-CD80-4869-905E-749C317A4788}"/>
    <cellStyle name="Normal 2 3 3 3 3 3" xfId="4615" xr:uid="{E2CAE27F-DC82-493B-8142-6E72073979BC}"/>
    <cellStyle name="Normal 2 3 3 3 4" xfId="4616" xr:uid="{7764A058-1E49-4824-9425-0E8461B32D43}"/>
    <cellStyle name="Normal 2 3 3 3 4 2" xfId="4617" xr:uid="{781CC587-5D08-41FD-9D9F-54A6A40A9291}"/>
    <cellStyle name="Normal 2 3 3 3 5" xfId="4618" xr:uid="{0985D142-8118-4DE5-814E-C36735C537C9}"/>
    <cellStyle name="Normal 2 3 3 4" xfId="4619" xr:uid="{9F5716D1-5DFA-4830-A6A4-0F18048B82F0}"/>
    <cellStyle name="Normal 2 3 3 4 2" xfId="4620" xr:uid="{9ACF3996-E232-4B79-8E61-192D6C968EC1}"/>
    <cellStyle name="Normal 2 3 3 4 2 2" xfId="4621" xr:uid="{1F3F4B52-80DA-4040-8F10-56BD631984D8}"/>
    <cellStyle name="Normal 2 3 3 4 2 2 2" xfId="4622" xr:uid="{A0A050B5-89A6-4586-93C4-727407FD269A}"/>
    <cellStyle name="Normal 2 3 3 4 2 2 2 2" xfId="4623" xr:uid="{5E2DB0BE-9279-4BF7-95F4-66D2390A9AC9}"/>
    <cellStyle name="Normal 2 3 3 4 2 2 3" xfId="4624" xr:uid="{73782540-8C4B-47A0-A44B-F8F299161120}"/>
    <cellStyle name="Normal 2 3 3 4 2 3" xfId="4625" xr:uid="{C08C1EC0-A9A8-482D-9336-BFE695B8F8DA}"/>
    <cellStyle name="Normal 2 3 3 4 2 3 2" xfId="4626" xr:uid="{80D1F195-2044-4185-89AC-FE533AAE6AB0}"/>
    <cellStyle name="Normal 2 3 3 4 2 4" xfId="4627" xr:uid="{65E70BF6-B6C5-426C-BBBD-BD1D09F09AB8}"/>
    <cellStyle name="Normal 2 3 3 4 3" xfId="4628" xr:uid="{D5FC37F6-6098-4466-9E7E-79253E5B2A83}"/>
    <cellStyle name="Normal 2 3 3 4 3 2" xfId="4629" xr:uid="{829D2DC0-0EEC-4211-B782-121D5C3C7BA9}"/>
    <cellStyle name="Normal 2 3 3 4 3 2 2" xfId="4630" xr:uid="{A0B8381C-05C7-444E-A0CB-0CC82BD88F3B}"/>
    <cellStyle name="Normal 2 3 3 4 3 3" xfId="4631" xr:uid="{7963AF2B-EB96-44D7-A671-8CE9CC7D6FC2}"/>
    <cellStyle name="Normal 2 3 3 4 4" xfId="4632" xr:uid="{D07FAAC3-8250-4BEC-834D-D53DCC10E930}"/>
    <cellStyle name="Normal 2 3 3 4 4 2" xfId="4633" xr:uid="{C8C8C865-CDF4-4596-9005-BDF79D31295D}"/>
    <cellStyle name="Normal 2 3 3 4 5" xfId="4634" xr:uid="{7F8866A9-C538-4DA9-BF74-DC7864F1E8F5}"/>
    <cellStyle name="Normal 2 3 3 5" xfId="4635" xr:uid="{7B9FCA0E-B1D6-481C-A6D6-003FF4074BB4}"/>
    <cellStyle name="Normal 2 3 3 5 2" xfId="4636" xr:uid="{A1A0E2CA-2514-48B7-86CB-4CF4D7711880}"/>
    <cellStyle name="Normal 2 3 3 5 2 2" xfId="4637" xr:uid="{65A5E9F1-95AE-4AB4-8D06-ADB348ACB997}"/>
    <cellStyle name="Normal 2 3 3 5 2 2 2" xfId="4638" xr:uid="{7622A522-4728-4E6D-B7FF-C88AE5E96E88}"/>
    <cellStyle name="Normal 2 3 3 5 2 3" xfId="4639" xr:uid="{1CF7A36D-AA2C-4F13-AE85-CD0844BAFE8F}"/>
    <cellStyle name="Normal 2 3 3 5 3" xfId="4640" xr:uid="{3DECDC07-316B-414B-B650-3D095BAD3AC7}"/>
    <cellStyle name="Normal 2 3 3 5 3 2" xfId="4641" xr:uid="{4A3C43ED-6AD1-4B48-B027-5FC5337F317A}"/>
    <cellStyle name="Normal 2 3 3 5 4" xfId="4642" xr:uid="{F0F969CA-D625-4CF1-A8C7-C2A18E2AB972}"/>
    <cellStyle name="Normal 2 3 3 6" xfId="4643" xr:uid="{D568E4DD-9735-48E1-BE52-9C9BF8965CE9}"/>
    <cellStyle name="Normal 2 3 3 6 2" xfId="4644" xr:uid="{A064128E-4FAF-47B1-8056-19A9ACA8819F}"/>
    <cellStyle name="Normal 2 3 3 6 2 2" xfId="4645" xr:uid="{8C30449D-1301-47F8-9515-B80CEDA184F8}"/>
    <cellStyle name="Normal 2 3 3 6 3" xfId="4646" xr:uid="{1ED01A71-9625-4461-B078-AC37018A7183}"/>
    <cellStyle name="Normal 2 3 3 7" xfId="4647" xr:uid="{A5363374-5B92-4A86-90C0-CD0CB96B455E}"/>
    <cellStyle name="Normal 2 3 3 7 2" xfId="4648" xr:uid="{2EB1154A-53DE-49D3-94D5-569AEB9666AD}"/>
    <cellStyle name="Normal 2 3 3 8" xfId="4649" xr:uid="{A1CD722F-043F-4BC4-ACF8-731DEC091E49}"/>
    <cellStyle name="Normal 2 3 3 8 2" xfId="4650" xr:uid="{05AD5C71-2971-4127-B3BE-73E4B2243C43}"/>
    <cellStyle name="Normal 2 3 3 9" xfId="4651" xr:uid="{35A937FC-DA74-4AE7-AE0F-E29186221405}"/>
    <cellStyle name="Normal 2 3 3 9 2" xfId="4652" xr:uid="{9C52A3BE-9507-437B-93EC-23F107F41852}"/>
    <cellStyle name="Normal 2 3 4" xfId="4653" xr:uid="{F74D44FE-DE01-4F7D-8D94-6B1C3D981DB7}"/>
    <cellStyle name="Normal 2 3 4 2" xfId="4654" xr:uid="{E10E8293-273A-4C44-8D5D-E1258FFC0AC5}"/>
    <cellStyle name="Normal 2 3 4 2 2" xfId="4655" xr:uid="{6BE86541-2AC9-4C70-84AA-DB8FB01825D7}"/>
    <cellStyle name="Normal 2 3 4 3" xfId="4656" xr:uid="{B7DA7205-E3B4-4258-9011-FDFC530227A7}"/>
    <cellStyle name="Normal 2 3 4 3 2" xfId="4657" xr:uid="{89726402-98AD-414A-9824-ECFCE1ABA191}"/>
    <cellStyle name="Normal 2 3 4 4" xfId="4658" xr:uid="{5AEEFB73-EF76-4202-96DC-3AB35004240F}"/>
    <cellStyle name="Normal 2 3 5" xfId="4659" xr:uid="{7A74F939-FB59-478D-8167-EE04D7214FB0}"/>
    <cellStyle name="Normal 2 3 5 2" xfId="4660" xr:uid="{14260AA9-1C34-4F4B-B4FC-458A39D24BBA}"/>
    <cellStyle name="Normal 2 3 5 2 2" xfId="4661" xr:uid="{BB8DA2F6-60BA-478A-AE8A-82A14352288C}"/>
    <cellStyle name="Normal 2 3 5 3" xfId="4662" xr:uid="{D5B68E54-4503-4DF3-9BC2-F76E197B57E9}"/>
    <cellStyle name="Normal 2 3 5 3 2" xfId="4663" xr:uid="{EBA21AF6-319F-4BEC-B74B-22B3F217D8EB}"/>
    <cellStyle name="Normal 2 3 5 4" xfId="4664" xr:uid="{EFC4D583-AB0D-4429-B380-5CAE39408751}"/>
    <cellStyle name="Normal 2 3 5 4 2" xfId="4665" xr:uid="{1E6E9E41-96E5-4372-9ACE-309F7869608D}"/>
    <cellStyle name="Normal 2 3 5 5" xfId="4666" xr:uid="{8143E4C0-D3C6-46D5-B3E0-4269D0529FD9}"/>
    <cellStyle name="Normal 2 3 5 5 2" xfId="4667" xr:uid="{05982AA2-39B2-4A99-8C42-D8104A961939}"/>
    <cellStyle name="Normal 2 3 5 6" xfId="4668" xr:uid="{31B99D08-E127-4BCE-B93C-2B875C8E5619}"/>
    <cellStyle name="Normal 2 3 6" xfId="4669" xr:uid="{2BD668D9-F2E5-42B8-B0AF-A7F1DC08591A}"/>
    <cellStyle name="Normal 2 3 6 2" xfId="4670" xr:uid="{18E57BA9-17F9-4DBF-B442-1879934B7AAC}"/>
    <cellStyle name="Normal 2 3 6 2 2" xfId="4671" xr:uid="{A7A469D8-E832-4786-AC8D-2FA2B45D5AE0}"/>
    <cellStyle name="Normal 2 3 6 2 2 2" xfId="4672" xr:uid="{FCA2ECCE-1553-430D-9A04-69C2BD30209B}"/>
    <cellStyle name="Normal 2 3 6 2 2 2 2" xfId="4673" xr:uid="{44F06848-41DD-4B2E-89B7-466A3D13685E}"/>
    <cellStyle name="Normal 2 3 6 2 2 3" xfId="4674" xr:uid="{AE3564E3-A239-4255-BCA9-A6AE253EFEEA}"/>
    <cellStyle name="Normal 2 3 6 2 3" xfId="4675" xr:uid="{15D56C72-2F9E-4B1E-9D2D-E4114A9042A3}"/>
    <cellStyle name="Normal 2 3 6 2 3 2" xfId="4676" xr:uid="{44CA29BE-7C8C-475F-A4F0-34EB284D78C3}"/>
    <cellStyle name="Normal 2 3 6 2 4" xfId="4677" xr:uid="{B3F2B1D6-605D-4625-950B-7484AF60EC9B}"/>
    <cellStyle name="Normal 2 3 6 3" xfId="4678" xr:uid="{2953B42C-F520-409B-A57C-2D118E840B49}"/>
    <cellStyle name="Normal 2 3 6 3 2" xfId="4679" xr:uid="{A95FA938-BC3A-494A-A1D7-0439F60FD8DD}"/>
    <cellStyle name="Normal 2 3 6 3 2 2" xfId="4680" xr:uid="{D96AC832-3266-43C5-82BB-65472A7BE9A8}"/>
    <cellStyle name="Normal 2 3 6 3 3" xfId="4681" xr:uid="{71D8E826-8D5F-48CD-9DAA-C11090CB71F2}"/>
    <cellStyle name="Normal 2 3 6 4" xfId="4682" xr:uid="{8C8F4544-26DD-4F62-AECE-084B2735AF30}"/>
    <cellStyle name="Normal 2 3 6 4 2" xfId="4683" xr:uid="{DD743D51-E24F-4BF9-85C5-FF9C01E03910}"/>
    <cellStyle name="Normal 2 3 6 5" xfId="4684" xr:uid="{D0800746-C4EA-4B3B-B135-E3C8CE57B006}"/>
    <cellStyle name="Normal 2 3 7" xfId="4685" xr:uid="{23A85A31-8AFA-4478-A517-84A6EBF3FDA1}"/>
    <cellStyle name="Normal 2 3 7 2" xfId="4686" xr:uid="{0381FE61-77A4-40CE-9643-F7B785136075}"/>
    <cellStyle name="Normal 2 3 8" xfId="4687" xr:uid="{E250320B-B82A-482C-AC6D-166DC549E82C}"/>
    <cellStyle name="Normal 2 3 8 2" xfId="4688" xr:uid="{87795A89-E2F2-43F8-B784-C68215F8613D}"/>
    <cellStyle name="Normal 2 3 9" xfId="4689" xr:uid="{0ABB0DE4-C878-426D-99CE-FE751EF2EF78}"/>
    <cellStyle name="Normal 2 3 9 2" xfId="4690" xr:uid="{E316AB61-4093-4576-9CBC-337CB4EB5A44}"/>
    <cellStyle name="Normal 2 4" xfId="4691" xr:uid="{A8C7DEB7-8438-4386-9705-7102DA7BBDB7}"/>
    <cellStyle name="Normal 2 4 10" xfId="4692" xr:uid="{F5CA43CC-001E-4273-800F-E075C00370AE}"/>
    <cellStyle name="Normal 2 4 10 2" xfId="4693" xr:uid="{33E8F4DF-6025-4919-9A06-209627FD179C}"/>
    <cellStyle name="Normal 2 4 11" xfId="4694" xr:uid="{0F8AD978-977E-4F81-84E2-0F3B3AACCCB2}"/>
    <cellStyle name="Normal 2 4 11 2" xfId="4695" xr:uid="{84DF1D4C-1B81-4A4C-BE60-D8EE3901DC42}"/>
    <cellStyle name="Normal 2 4 12" xfId="4696" xr:uid="{45B5B23E-4B4D-42AD-ACA3-16E30EDA9E3A}"/>
    <cellStyle name="Normal 2 4 2" xfId="4697" xr:uid="{786A9656-06AC-408A-A6D0-FA79D505B364}"/>
    <cellStyle name="Normal 2 4 2 10" xfId="4698" xr:uid="{0B3ACE25-B40F-4A87-81EC-BA829A7E8810}"/>
    <cellStyle name="Normal 2 4 2 2" xfId="4699" xr:uid="{C1DF69DC-87DB-4D86-B702-60BEC42CB6DA}"/>
    <cellStyle name="Normal 2 4 2 2 2" xfId="4700" xr:uid="{49045BF4-A47B-47B7-B447-6E135A5F13D5}"/>
    <cellStyle name="Normal 2 4 2 2 2 2" xfId="4701" xr:uid="{226DA9E6-2465-4F5F-86B3-18478033FE36}"/>
    <cellStyle name="Normal 2 4 2 2 2 2 2" xfId="4702" xr:uid="{F9DBB2CB-7859-4CCB-82B6-CD675E1C1FC2}"/>
    <cellStyle name="Normal 2 4 2 2 2 2 2 2" xfId="4703" xr:uid="{4E04C1DE-535F-4981-A359-3E51249BF06B}"/>
    <cellStyle name="Normal 2 4 2 2 2 2 2 2 2" xfId="4704" xr:uid="{D41EE5B1-03E5-4DA3-A63D-A68A7D39AA20}"/>
    <cellStyle name="Normal 2 4 2 2 2 2 2 3" xfId="4705" xr:uid="{FA70C9CF-2FD7-47CE-90B4-F334BA9CE503}"/>
    <cellStyle name="Normal 2 4 2 2 2 2 3" xfId="4706" xr:uid="{55504C9D-D17C-49BF-9BFA-CF0ACB5D8079}"/>
    <cellStyle name="Normal 2 4 2 2 2 2 3 2" xfId="4707" xr:uid="{380C11D2-F369-4DD4-8811-5B20A3F0E4E8}"/>
    <cellStyle name="Normal 2 4 2 2 2 2 4" xfId="4708" xr:uid="{A416EC95-E58E-44DA-AB4F-6A2BF367878D}"/>
    <cellStyle name="Normal 2 4 2 2 2 3" xfId="4709" xr:uid="{1C476A7F-D5CC-4D2A-8791-329B0F41E997}"/>
    <cellStyle name="Normal 2 4 2 2 2 3 2" xfId="4710" xr:uid="{201C6772-4850-4116-9AD4-03E171B15777}"/>
    <cellStyle name="Normal 2 4 2 2 2 3 2 2" xfId="4711" xr:uid="{2CF9F916-CB75-4E5A-8D9E-00A0F23A2FE5}"/>
    <cellStyle name="Normal 2 4 2 2 2 3 3" xfId="4712" xr:uid="{164AE52E-6D28-4222-91E3-9170140894FF}"/>
    <cellStyle name="Normal 2 4 2 2 2 4" xfId="4713" xr:uid="{C3EECF25-6FD9-4870-8D0E-2C60AEDF6173}"/>
    <cellStyle name="Normal 2 4 2 2 2 4 2" xfId="4714" xr:uid="{B4E5D063-2CE0-47DE-8A35-4B4914E1B735}"/>
    <cellStyle name="Normal 2 4 2 2 2 5" xfId="4715" xr:uid="{D1CD22E5-A31B-4296-A247-4EF4D695DD29}"/>
    <cellStyle name="Normal 2 4 2 2 3" xfId="4716" xr:uid="{FC5A36A8-7F78-4E81-BD84-FE01AC078396}"/>
    <cellStyle name="Normal 2 4 2 2 3 2" xfId="4717" xr:uid="{7F0D599D-0831-409D-B45C-1311F42CF13B}"/>
    <cellStyle name="Normal 2 4 2 2 3 2 2" xfId="4718" xr:uid="{1505C62B-A1A9-4193-A844-E754CEF4EAE2}"/>
    <cellStyle name="Normal 2 4 2 2 3 2 2 2" xfId="4719" xr:uid="{B260642D-F516-4773-BEF6-9573626B0F0C}"/>
    <cellStyle name="Normal 2 4 2 2 3 2 2 2 2" xfId="4720" xr:uid="{592845A5-C45F-46C9-B0A4-FE51D9B14376}"/>
    <cellStyle name="Normal 2 4 2 2 3 2 2 3" xfId="4721" xr:uid="{9C628063-DFEB-4DE3-8F2F-D8FF4D3A7067}"/>
    <cellStyle name="Normal 2 4 2 2 3 2 3" xfId="4722" xr:uid="{D2F35AAC-97B3-4D15-B6D3-3AAC66905CBC}"/>
    <cellStyle name="Normal 2 4 2 2 3 2 3 2" xfId="4723" xr:uid="{BAB1396D-C805-4F3E-A2C7-A4E7307805CF}"/>
    <cellStyle name="Normal 2 4 2 2 3 2 4" xfId="4724" xr:uid="{BCB1AD36-86E0-406D-B8A8-B75AA2E9DCA3}"/>
    <cellStyle name="Normal 2 4 2 2 3 3" xfId="4725" xr:uid="{41C3DF6E-0B9F-4A30-B051-B7F852D0BF5F}"/>
    <cellStyle name="Normal 2 4 2 2 3 3 2" xfId="4726" xr:uid="{70C9218F-D842-42B9-9BD8-97742D32DB5F}"/>
    <cellStyle name="Normal 2 4 2 2 3 3 2 2" xfId="4727" xr:uid="{DEBCD2AA-F5D6-42FD-A8E9-883CB8DBFC8F}"/>
    <cellStyle name="Normal 2 4 2 2 3 3 3" xfId="4728" xr:uid="{30668D69-0D3D-4A2E-B6EF-F63DC7F5409A}"/>
    <cellStyle name="Normal 2 4 2 2 3 4" xfId="4729" xr:uid="{F66B4633-E1B9-4592-95B2-5C4D852DF221}"/>
    <cellStyle name="Normal 2 4 2 2 3 4 2" xfId="4730" xr:uid="{75438119-1EFF-4111-9CED-FD2EAE4F2B8B}"/>
    <cellStyle name="Normal 2 4 2 2 3 5" xfId="4731" xr:uid="{350D8CEC-E45C-4575-8E5F-396A0CAC1EAA}"/>
    <cellStyle name="Normal 2 4 2 2 4" xfId="4732" xr:uid="{BC5641E2-DC87-4523-A929-45DE140FD79F}"/>
    <cellStyle name="Normal 2 4 2 2 4 2" xfId="4733" xr:uid="{9414EAB5-DF2A-448C-A1FB-F3796E02966A}"/>
    <cellStyle name="Normal 2 4 2 2 4 2 2" xfId="4734" xr:uid="{C9FFCA09-D68A-4D82-B7A3-E1DE26A74B27}"/>
    <cellStyle name="Normal 2 4 2 2 4 2 2 2" xfId="4735" xr:uid="{8F2E922A-8B2A-424D-9375-2B87970A021D}"/>
    <cellStyle name="Normal 2 4 2 2 4 2 3" xfId="4736" xr:uid="{B22797D2-2EF8-49A3-9739-2CDDC3A6B92E}"/>
    <cellStyle name="Normal 2 4 2 2 4 3" xfId="4737" xr:uid="{8B7975D0-029B-4B85-AE89-02C04F5B3CF0}"/>
    <cellStyle name="Normal 2 4 2 2 4 3 2" xfId="4738" xr:uid="{EF35802E-9829-4CF1-96AA-7C406BB1DC2D}"/>
    <cellStyle name="Normal 2 4 2 2 4 4" xfId="4739" xr:uid="{D88F8A43-56D9-4773-9A71-468CBDA9C9D9}"/>
    <cellStyle name="Normal 2 4 2 2 5" xfId="4740" xr:uid="{D81FD264-57FC-47E1-92AA-D88AE7CC7EE3}"/>
    <cellStyle name="Normal 2 4 2 2 5 2" xfId="4741" xr:uid="{1D0ACD76-F70F-49C5-A0D9-5923E8517404}"/>
    <cellStyle name="Normal 2 4 2 2 5 2 2" xfId="4742" xr:uid="{74527F1E-2F24-42B7-8392-4C035B143E78}"/>
    <cellStyle name="Normal 2 4 2 2 5 3" xfId="4743" xr:uid="{2A806618-1F6F-478C-B79C-C78AEC4333EA}"/>
    <cellStyle name="Normal 2 4 2 2 6" xfId="4744" xr:uid="{49B4ACF8-ECC5-4176-9CE7-3316DA1C7043}"/>
    <cellStyle name="Normal 2 4 2 2 6 2" xfId="4745" xr:uid="{4926796E-410A-45B6-956F-CAB65FABD752}"/>
    <cellStyle name="Normal 2 4 2 2 7" xfId="4746" xr:uid="{C29F1C44-8CED-4E10-8ABA-48FD01CAF085}"/>
    <cellStyle name="Normal 2 4 2 3" xfId="4747" xr:uid="{3C391C42-31F1-4C33-84B7-F5AE8D73F6C5}"/>
    <cellStyle name="Normal 2 4 2 3 2" xfId="4748" xr:uid="{5D9DA3FE-662D-44FB-B965-5AD7716A2B56}"/>
    <cellStyle name="Normal 2 4 2 3 2 2" xfId="4749" xr:uid="{9E6CA0E3-9345-4FAB-B579-F9E5D3F692E1}"/>
    <cellStyle name="Normal 2 4 2 3 2 2 2" xfId="4750" xr:uid="{AC3617BC-798C-4B73-9A25-4E57DEB5E69F}"/>
    <cellStyle name="Normal 2 4 2 3 2 2 2 2" xfId="4751" xr:uid="{031DC1E7-C146-4BF3-B93B-EFF132C96ACB}"/>
    <cellStyle name="Normal 2 4 2 3 2 2 3" xfId="4752" xr:uid="{99EBEA87-9BB1-488D-9404-E19A29BB0DF0}"/>
    <cellStyle name="Normal 2 4 2 3 2 3" xfId="4753" xr:uid="{75416CC3-2E54-4140-90F3-BCCC93C826AF}"/>
    <cellStyle name="Normal 2 4 2 3 2 3 2" xfId="4754" xr:uid="{1262FE34-2E95-4AEB-ACD8-98E680CBD3E0}"/>
    <cellStyle name="Normal 2 4 2 3 2 4" xfId="4755" xr:uid="{1133E988-8ED5-4F62-A7EA-8762DF833740}"/>
    <cellStyle name="Normal 2 4 2 3 3" xfId="4756" xr:uid="{FE750AA5-95DF-425A-B879-E2208D01A000}"/>
    <cellStyle name="Normal 2 4 2 3 3 2" xfId="4757" xr:uid="{CAF12D2A-42A4-4261-B720-3186C32956BC}"/>
    <cellStyle name="Normal 2 4 2 3 3 2 2" xfId="4758" xr:uid="{E8E3AA49-DC12-4144-A9F8-9A245BB54DF4}"/>
    <cellStyle name="Normal 2 4 2 3 3 3" xfId="4759" xr:uid="{5C2AAA1B-69BE-4F7A-840B-A6CFECCD80A3}"/>
    <cellStyle name="Normal 2 4 2 3 4" xfId="4760" xr:uid="{59107A9D-A8F7-4AA4-B584-B992719E81BC}"/>
    <cellStyle name="Normal 2 4 2 3 4 2" xfId="4761" xr:uid="{198FF5A2-ACA7-4488-9103-29FB5078B25B}"/>
    <cellStyle name="Normal 2 4 2 3 5" xfId="4762" xr:uid="{9709B329-DFE1-4D6E-8A42-2922795B76B4}"/>
    <cellStyle name="Normal 2 4 2 4" xfId="4763" xr:uid="{00BED828-9A0F-47D6-B234-6E6E2FD795F8}"/>
    <cellStyle name="Normal 2 4 2 4 2" xfId="4764" xr:uid="{F4B786F8-B659-43CD-BB97-037AEC907436}"/>
    <cellStyle name="Normal 2 4 2 4 2 2" xfId="4765" xr:uid="{3AD50DBF-F964-4FE4-8237-A61530958E69}"/>
    <cellStyle name="Normal 2 4 2 4 2 2 2" xfId="4766" xr:uid="{A6848389-44B4-484C-A2A5-1A6824E0571F}"/>
    <cellStyle name="Normal 2 4 2 4 2 2 2 2" xfId="4767" xr:uid="{B133ABC6-FC4D-440F-B7B7-AAED903E51C9}"/>
    <cellStyle name="Normal 2 4 2 4 2 2 3" xfId="4768" xr:uid="{404F1024-F876-4F9E-8E7E-B7B07B826474}"/>
    <cellStyle name="Normal 2 4 2 4 2 3" xfId="4769" xr:uid="{BE75394F-B947-4B98-9624-E133DFBE0456}"/>
    <cellStyle name="Normal 2 4 2 4 2 3 2" xfId="4770" xr:uid="{B3AF7B4A-9292-4C58-9415-877D0AA4F757}"/>
    <cellStyle name="Normal 2 4 2 4 2 4" xfId="4771" xr:uid="{A7433208-E2A4-421D-8F43-C3A632223F20}"/>
    <cellStyle name="Normal 2 4 2 4 3" xfId="4772" xr:uid="{622B0B04-8FB4-4182-9D47-DBB805013C99}"/>
    <cellStyle name="Normal 2 4 2 4 3 2" xfId="4773" xr:uid="{15CBE3F2-6975-47E5-8603-49342CAC86AC}"/>
    <cellStyle name="Normal 2 4 2 4 3 2 2" xfId="4774" xr:uid="{EEDDC5EB-C299-4251-ACC2-32A6BC7F129D}"/>
    <cellStyle name="Normal 2 4 2 4 3 3" xfId="4775" xr:uid="{5170237A-6EF5-4195-B40B-D2BACB1FF804}"/>
    <cellStyle name="Normal 2 4 2 4 4" xfId="4776" xr:uid="{DC5A3FD7-0C89-45ED-837C-39E977F49B93}"/>
    <cellStyle name="Normal 2 4 2 4 4 2" xfId="4777" xr:uid="{3B629105-A939-45D4-AE6F-FB08366E2793}"/>
    <cellStyle name="Normal 2 4 2 4 5" xfId="4778" xr:uid="{908CE9D1-0D53-4021-BD36-1682DBF1E602}"/>
    <cellStyle name="Normal 2 4 2 5" xfId="4779" xr:uid="{59E94741-AB92-49EF-AF36-D9F3DD87A3B5}"/>
    <cellStyle name="Normal 2 4 2 5 2" xfId="4780" xr:uid="{8D67E85A-6FF8-4960-950F-3FBD62CF9D33}"/>
    <cellStyle name="Normal 2 4 2 5 2 2" xfId="4781" xr:uid="{AF2FED05-59FF-4121-9120-A28DE740B0B9}"/>
    <cellStyle name="Normal 2 4 2 5 2 2 2" xfId="4782" xr:uid="{6FDB4049-7C63-4312-BD60-BCCED838431C}"/>
    <cellStyle name="Normal 2 4 2 5 2 3" xfId="4783" xr:uid="{8CDD5F08-546D-4270-9D23-2010660111C6}"/>
    <cellStyle name="Normal 2 4 2 5 3" xfId="4784" xr:uid="{E17E08B2-0B5D-4A9E-9137-93DC20482A92}"/>
    <cellStyle name="Normal 2 4 2 5 3 2" xfId="4785" xr:uid="{617EB6A7-5ACB-4CDB-B62E-61AB78F53A22}"/>
    <cellStyle name="Normal 2 4 2 5 4" xfId="4786" xr:uid="{B6DC1572-6F80-4719-A4A0-C6A654053068}"/>
    <cellStyle name="Normal 2 4 2 6" xfId="4787" xr:uid="{1D7F2562-E90F-4D21-B6E5-CDA5AD8EFA89}"/>
    <cellStyle name="Normal 2 4 2 6 2" xfId="4788" xr:uid="{3C9DA32D-FACF-42BE-AD7C-EB00638AEECB}"/>
    <cellStyle name="Normal 2 4 2 6 2 2" xfId="4789" xr:uid="{0D973407-AC1E-47F3-999D-021FDD7158AA}"/>
    <cellStyle name="Normal 2 4 2 6 3" xfId="4790" xr:uid="{039F8393-5856-43E3-A122-7BA6A27CFBF1}"/>
    <cellStyle name="Normal 2 4 2 7" xfId="4791" xr:uid="{99679445-A21A-44E7-AE33-2E9B2FC2F88D}"/>
    <cellStyle name="Normal 2 4 2 7 2" xfId="4792" xr:uid="{8310CD47-E5B5-46A7-B9DE-1DB62183754B}"/>
    <cellStyle name="Normal 2 4 2 8" xfId="4793" xr:uid="{366F233E-784A-43E8-A35B-FE6A2B92E70B}"/>
    <cellStyle name="Normal 2 4 2 8 2" xfId="4794" xr:uid="{826A50DE-86A8-4717-88CF-2F7440FDDA2B}"/>
    <cellStyle name="Normal 2 4 2 9" xfId="4795" xr:uid="{6C480F9A-AB76-434B-B436-C21CB3F6D551}"/>
    <cellStyle name="Normal 2 4 2 9 2" xfId="4796" xr:uid="{1B93D862-C23D-4F1A-9586-F2C8EB868C69}"/>
    <cellStyle name="Normal 2 4 3" xfId="4797" xr:uid="{0873B486-9CB8-4245-9FBC-7C277312A838}"/>
    <cellStyle name="Normal 2 4 3 2" xfId="4798" xr:uid="{D159A5E7-4093-4942-8FFC-A82FD6157CA6}"/>
    <cellStyle name="Normal 2 4 3 2 2" xfId="4799" xr:uid="{F3E7FDC1-CF23-4484-921F-43B1262FCD2E}"/>
    <cellStyle name="Normal 2 4 3 2 2 2" xfId="4800" xr:uid="{9F7D8D70-1D29-4FE1-A9FA-E80A61ED2FE9}"/>
    <cellStyle name="Normal 2 4 3 2 2 2 2" xfId="4801" xr:uid="{9B42A566-2DA5-4FF0-82E9-30DBCC9C5D92}"/>
    <cellStyle name="Normal 2 4 3 2 2 2 2 2" xfId="4802" xr:uid="{FC505918-758A-4E32-8ECD-1339AE34EB01}"/>
    <cellStyle name="Normal 2 4 3 2 2 2 3" xfId="4803" xr:uid="{393E3086-9ED6-47A2-99F6-44AAC2139284}"/>
    <cellStyle name="Normal 2 4 3 2 2 3" xfId="4804" xr:uid="{7B5D1E9A-96AF-46F7-B699-513A57E7A911}"/>
    <cellStyle name="Normal 2 4 3 2 2 3 2" xfId="4805" xr:uid="{2B1FF2B7-52B2-4729-8B41-4B4DEF702647}"/>
    <cellStyle name="Normal 2 4 3 2 2 4" xfId="4806" xr:uid="{1F4AFA48-57CB-430C-ACD4-D8CF020D0E48}"/>
    <cellStyle name="Normal 2 4 3 2 3" xfId="4807" xr:uid="{D17FC069-D402-49FF-883B-F2D990686BF4}"/>
    <cellStyle name="Normal 2 4 3 2 3 2" xfId="4808" xr:uid="{6A44D4F7-7361-4FDD-B503-6C877CDE089C}"/>
    <cellStyle name="Normal 2 4 3 2 3 2 2" xfId="4809" xr:uid="{41A1E4D8-E9B2-4C7C-B2BC-3E38B8D2E690}"/>
    <cellStyle name="Normal 2 4 3 2 3 3" xfId="4810" xr:uid="{429ACE34-959B-4020-A768-6727C4426C3F}"/>
    <cellStyle name="Normal 2 4 3 2 4" xfId="4811" xr:uid="{1D5B3E48-F6A8-452B-B499-DD122C0A7099}"/>
    <cellStyle name="Normal 2 4 3 2 4 2" xfId="4812" xr:uid="{4D4F147E-FCAD-4444-AB4D-22C903C5D24A}"/>
    <cellStyle name="Normal 2 4 3 2 5" xfId="4813" xr:uid="{D8B36BEE-08F8-484A-8074-BC5A1F0854EF}"/>
    <cellStyle name="Normal 2 4 3 3" xfId="4814" xr:uid="{138FB9C3-FAAD-4D9B-B0ED-A515B7184906}"/>
    <cellStyle name="Normal 2 4 3 3 2" xfId="4815" xr:uid="{F944D195-55F5-4683-819E-7BB15859BCA8}"/>
    <cellStyle name="Normal 2 4 3 3 2 2" xfId="4816" xr:uid="{24BDF3F9-7006-466B-A9D0-154CA9BC6885}"/>
    <cellStyle name="Normal 2 4 3 3 2 2 2" xfId="4817" xr:uid="{E9901F41-811D-4BA0-8B10-187F0BDA9774}"/>
    <cellStyle name="Normal 2 4 3 3 2 2 2 2" xfId="4818" xr:uid="{EEEBEFC3-EB2E-49EF-B915-96BACDD8BCBB}"/>
    <cellStyle name="Normal 2 4 3 3 2 2 3" xfId="4819" xr:uid="{6868D593-C159-4255-8DDB-CE0D87E87BBB}"/>
    <cellStyle name="Normal 2 4 3 3 2 3" xfId="4820" xr:uid="{59B058FF-34F8-42BE-B3CB-208974A51401}"/>
    <cellStyle name="Normal 2 4 3 3 2 3 2" xfId="4821" xr:uid="{489B2C28-A331-4360-A20B-7F462D4301E5}"/>
    <cellStyle name="Normal 2 4 3 3 2 4" xfId="4822" xr:uid="{295E0464-AE63-41AD-9FC9-98C9558308AB}"/>
    <cellStyle name="Normal 2 4 3 3 3" xfId="4823" xr:uid="{F76FBF64-A602-483A-872F-436A6386B00A}"/>
    <cellStyle name="Normal 2 4 3 3 3 2" xfId="4824" xr:uid="{C936857F-D0E5-4CC6-B0A8-E37A33D78B67}"/>
    <cellStyle name="Normal 2 4 3 3 3 2 2" xfId="4825" xr:uid="{ECD62575-7C99-47F0-AA0A-489C4058CA9A}"/>
    <cellStyle name="Normal 2 4 3 3 3 3" xfId="4826" xr:uid="{4AB967E8-9883-4D54-A3E9-5CA3C03DB6AA}"/>
    <cellStyle name="Normal 2 4 3 3 4" xfId="4827" xr:uid="{2215EFEE-53BC-46BC-AA36-A4A3C06BB637}"/>
    <cellStyle name="Normal 2 4 3 3 4 2" xfId="4828" xr:uid="{DFD2ABB5-50E1-4F11-B59D-318C1A3AA7D8}"/>
    <cellStyle name="Normal 2 4 3 3 5" xfId="4829" xr:uid="{67C13C05-B887-4048-823C-0999A2282D5A}"/>
    <cellStyle name="Normal 2 4 3 4" xfId="4830" xr:uid="{5357F6EA-E013-42DF-9C28-C9EE05B1C62D}"/>
    <cellStyle name="Normal 2 4 3 4 2" xfId="4831" xr:uid="{240B29E5-DA1C-494B-B3F8-114A0E33103A}"/>
    <cellStyle name="Normal 2 4 3 4 2 2" xfId="4832" xr:uid="{58B19392-E429-45F4-96D7-4BF705BF9F9C}"/>
    <cellStyle name="Normal 2 4 3 4 2 2 2" xfId="4833" xr:uid="{16F59C2B-2C8B-4DC0-AB2C-9D0A4A7E1FB5}"/>
    <cellStyle name="Normal 2 4 3 4 2 3" xfId="4834" xr:uid="{A34D70EE-D913-4772-B16A-7FFB9F096E23}"/>
    <cellStyle name="Normal 2 4 3 4 3" xfId="4835" xr:uid="{185D1413-96C0-4DDE-844C-42E6FA86EB81}"/>
    <cellStyle name="Normal 2 4 3 4 3 2" xfId="4836" xr:uid="{AA0999F2-423B-4854-8542-C6D1E1E77C20}"/>
    <cellStyle name="Normal 2 4 3 4 4" xfId="4837" xr:uid="{332727A4-62EC-4BF9-91AA-9AF7E37E25BF}"/>
    <cellStyle name="Normal 2 4 3 5" xfId="4838" xr:uid="{DEF38C45-E6BA-4ACF-9B9F-E9B02D81FDEB}"/>
    <cellStyle name="Normal 2 4 3 5 2" xfId="4839" xr:uid="{CB57FE67-258E-4D6B-8598-B12DAA6D8F87}"/>
    <cellStyle name="Normal 2 4 3 5 2 2" xfId="4840" xr:uid="{6087D9B5-BD59-43C6-BC5A-C932F2137424}"/>
    <cellStyle name="Normal 2 4 3 5 3" xfId="4841" xr:uid="{B40DA04D-57A0-42B4-A46B-D0264E69886E}"/>
    <cellStyle name="Normal 2 4 3 6" xfId="4842" xr:uid="{42766C16-C2C6-4D61-977B-0A6DE5D55571}"/>
    <cellStyle name="Normal 2 4 3 6 2" xfId="4843" xr:uid="{18A1D299-844B-4E02-9B1F-2506BFD818DA}"/>
    <cellStyle name="Normal 2 4 3 7" xfId="4844" xr:uid="{9D046F5D-A628-4CDC-833E-D2C05911AFDD}"/>
    <cellStyle name="Normal 2 4 3 7 2" xfId="4845" xr:uid="{4325836E-BD36-4B82-B409-3D60FABC88D9}"/>
    <cellStyle name="Normal 2 4 3 8" xfId="4846" xr:uid="{A8283255-F84A-4FA7-B143-6E47D2A7C74F}"/>
    <cellStyle name="Normal 2 4 3 8 2" xfId="4847" xr:uid="{2F5A235D-4AF3-480F-8721-EA1B51205024}"/>
    <cellStyle name="Normal 2 4 3 9" xfId="4848" xr:uid="{6E1E9728-0A13-440D-A253-CFAAD7BD70AF}"/>
    <cellStyle name="Normal 2 4 4" xfId="4849" xr:uid="{01D14BFB-E4C2-4F6F-B34A-32F7AEBF59F2}"/>
    <cellStyle name="Normal 2 4 4 2" xfId="4850" xr:uid="{B129AB25-732B-4DCF-B2F4-39A3790F3A53}"/>
    <cellStyle name="Normal 2 4 4 2 2" xfId="4851" xr:uid="{3776C864-D8FB-46B2-9862-8580ED55F06E}"/>
    <cellStyle name="Normal 2 4 4 2 2 2" xfId="4852" xr:uid="{E4317D78-3F75-4D1B-8565-72833944085A}"/>
    <cellStyle name="Normal 2 4 4 2 2 2 2" xfId="4853" xr:uid="{D11AF150-EC95-48BA-9985-14471985E343}"/>
    <cellStyle name="Normal 2 4 4 2 2 3" xfId="4854" xr:uid="{69725AF4-CF5B-4434-A092-4EF8468566F5}"/>
    <cellStyle name="Normal 2 4 4 2 3" xfId="4855" xr:uid="{81CEDE7E-6A7A-4AFE-841A-6DB1604379F7}"/>
    <cellStyle name="Normal 2 4 4 2 3 2" xfId="4856" xr:uid="{D0CB3CA2-37B1-4337-AFBB-E961B564BE6C}"/>
    <cellStyle name="Normal 2 4 4 2 4" xfId="4857" xr:uid="{B4D7D2F5-E006-4CAD-8950-1BEC7FA45155}"/>
    <cellStyle name="Normal 2 4 4 3" xfId="4858" xr:uid="{AE3CC104-D02B-48D4-8D74-B46883D17BCF}"/>
    <cellStyle name="Normal 2 4 4 3 2" xfId="4859" xr:uid="{781DB2DB-7AD4-4755-8441-57458493F05F}"/>
    <cellStyle name="Normal 2 4 4 3 2 2" xfId="4860" xr:uid="{7B7097FE-7CD0-4F00-BE10-A856D0D5232D}"/>
    <cellStyle name="Normal 2 4 4 3 3" xfId="4861" xr:uid="{C5A2B357-8B74-4146-A4D2-9DB843CD24D7}"/>
    <cellStyle name="Normal 2 4 4 4" xfId="4862" xr:uid="{8EBA4517-9B06-4835-B46E-FF3520DE63A5}"/>
    <cellStyle name="Normal 2 4 4 4 2" xfId="4863" xr:uid="{7462D585-2F38-4FF6-8036-16E8223D20AE}"/>
    <cellStyle name="Normal 2 4 4 5" xfId="4864" xr:uid="{76B52053-9DBC-4DD6-82E4-C462979C7F72}"/>
    <cellStyle name="Normal 2 4 4 5 2" xfId="4865" xr:uid="{F61C6E2A-2BFD-4347-AB39-C28E27F456F3}"/>
    <cellStyle name="Normal 2 4 4 6" xfId="4866" xr:uid="{00092683-847E-411B-B837-5F5711F0763A}"/>
    <cellStyle name="Normal 2 4 4 6 2" xfId="4867" xr:uid="{19934FBF-8A18-4FD7-B86E-3636E1770B7F}"/>
    <cellStyle name="Normal 2 4 4 7" xfId="4868" xr:uid="{10E56783-5382-4827-81D9-F7A968FBC28A}"/>
    <cellStyle name="Normal 2 4 5" xfId="4869" xr:uid="{144880C7-928B-4672-B957-D98488164DD5}"/>
    <cellStyle name="Normal 2 4 5 2" xfId="4870" xr:uid="{D9A407A1-C62D-4E80-8B62-3215D70DD809}"/>
    <cellStyle name="Normal 2 4 5 2 2" xfId="4871" xr:uid="{B9E71672-8B08-45A0-A667-CC67AA3BEE8C}"/>
    <cellStyle name="Normal 2 4 5 2 2 2" xfId="4872" xr:uid="{238B0001-7E2C-4A66-8694-7635BA00082B}"/>
    <cellStyle name="Normal 2 4 5 2 2 2 2" xfId="4873" xr:uid="{F957B861-4CF5-42F9-9317-87C0D679385E}"/>
    <cellStyle name="Normal 2 4 5 2 2 3" xfId="4874" xr:uid="{C36057F8-AB30-4923-AFD4-9B803747B8AE}"/>
    <cellStyle name="Normal 2 4 5 2 3" xfId="4875" xr:uid="{852108B0-0E82-455C-8A3F-9A0E385C7F06}"/>
    <cellStyle name="Normal 2 4 5 2 3 2" xfId="4876" xr:uid="{FECAE685-89D0-4917-902F-009ECBF8B702}"/>
    <cellStyle name="Normal 2 4 5 2 4" xfId="4877" xr:uid="{4D8E4233-9BA3-4CFF-8111-F2D8752137F2}"/>
    <cellStyle name="Normal 2 4 5 3" xfId="4878" xr:uid="{46210837-51E0-4375-BE98-0B74D5BF44DC}"/>
    <cellStyle name="Normal 2 4 5 3 2" xfId="4879" xr:uid="{38843FDC-58F1-4261-BB1F-7EEF03FDA7A1}"/>
    <cellStyle name="Normal 2 4 5 3 2 2" xfId="4880" xr:uid="{F7756CC3-B852-45FB-A6EC-C5110D47F898}"/>
    <cellStyle name="Normal 2 4 5 3 3" xfId="4881" xr:uid="{50B62478-CC74-4BDD-AA28-BF727A3A5FB8}"/>
    <cellStyle name="Normal 2 4 5 4" xfId="4882" xr:uid="{C4994FBE-76F6-474D-BC63-A3CE04477DCC}"/>
    <cellStyle name="Normal 2 4 5 4 2" xfId="4883" xr:uid="{C32645BF-261D-4BE4-9810-F74315AB928C}"/>
    <cellStyle name="Normal 2 4 5 5" xfId="4884" xr:uid="{824564C0-7DEC-4D03-A747-64CFE5FA73A8}"/>
    <cellStyle name="Normal 2 4 6" xfId="4885" xr:uid="{790FC14F-B51C-46E9-B8E5-8360621B7232}"/>
    <cellStyle name="Normal 2 4 6 2" xfId="4886" xr:uid="{1422B9B8-57A6-4785-AA40-69CEF0394B49}"/>
    <cellStyle name="Normal 2 4 6 2 2" xfId="4887" xr:uid="{CB6BFFB1-EDCF-4000-87B1-F6654A0AEEF8}"/>
    <cellStyle name="Normal 2 4 6 2 2 2" xfId="4888" xr:uid="{2B21BC31-5F13-4F9B-9299-D5DF3B29C526}"/>
    <cellStyle name="Normal 2 4 6 2 3" xfId="4889" xr:uid="{C9FB70AD-C209-4F62-B19F-D2B1A158B332}"/>
    <cellStyle name="Normal 2 4 6 3" xfId="4890" xr:uid="{28D59827-5361-4B20-B27A-AD8B9FCFD168}"/>
    <cellStyle name="Normal 2 4 6 3 2" xfId="4891" xr:uid="{DC01979A-6809-4738-A8D2-C722EB876706}"/>
    <cellStyle name="Normal 2 4 6 4" xfId="4892" xr:uid="{64D4643C-A92C-4B7B-9A04-1AF0A69E5570}"/>
    <cellStyle name="Normal 2 4 7" xfId="4893" xr:uid="{85E6D862-E0F3-4605-A29E-6C965EE2E225}"/>
    <cellStyle name="Normal 2 4 7 2" xfId="4894" xr:uid="{AF04358C-6480-42ED-BDD7-8EA97113EC3A}"/>
    <cellStyle name="Normal 2 4 7 2 2" xfId="4895" xr:uid="{02565231-6FB6-4CEC-818B-280CF96BA00D}"/>
    <cellStyle name="Normal 2 4 7 3" xfId="4896" xr:uid="{5C5B853A-543D-4132-A7E4-EA0B76FA4B37}"/>
    <cellStyle name="Normal 2 4 8" xfId="4897" xr:uid="{A2D09AC3-1A51-478F-A2BB-E868B4CC4EAE}"/>
    <cellStyle name="Normal 2 4 8 2" xfId="4898" xr:uid="{87F5846E-3484-4B6D-B729-0DB98BD6FA0B}"/>
    <cellStyle name="Normal 2 4 9" xfId="4899" xr:uid="{59F5AA53-9D0B-497C-8428-A82721903E30}"/>
    <cellStyle name="Normal 2 4 9 2" xfId="4900" xr:uid="{61A9C511-DE0B-40F0-82BA-27A9636FF76B}"/>
    <cellStyle name="Normal 2 5" xfId="4901" xr:uid="{3B913856-5CDD-4A1F-8125-B8686C0BC1A1}"/>
    <cellStyle name="Normal 2 5 10" xfId="4902" xr:uid="{9E0C9728-8612-4BAD-9E09-DD49870D7937}"/>
    <cellStyle name="Normal 2 5 10 2" xfId="4903" xr:uid="{38314F0E-02D9-428C-9773-75DDED2A0F9E}"/>
    <cellStyle name="Normal 2 5 11" xfId="4904" xr:uid="{0422BAE0-35CE-4FE7-BA13-FDEAB721F075}"/>
    <cellStyle name="Normal 2 5 11 2" xfId="4905" xr:uid="{0703D660-FFBB-4277-B2FD-D2DDE12BC48B}"/>
    <cellStyle name="Normal 2 5 12" xfId="4906" xr:uid="{226792B3-B256-48F0-B20A-C5B35EB55E28}"/>
    <cellStyle name="Normal 2 5 2" xfId="4907" xr:uid="{A10E11E8-947F-4CFE-9982-819ECAF4B2D9}"/>
    <cellStyle name="Normal 2 5 2 2" xfId="4908" xr:uid="{C7F9646D-4A91-4016-9BCB-6AD520D2D5FD}"/>
    <cellStyle name="Normal 2 5 2 2 2" xfId="4909" xr:uid="{65972D59-9258-4C88-B6AE-1C914B107E4D}"/>
    <cellStyle name="Normal 2 5 2 2 2 2" xfId="4910" xr:uid="{E71853EA-0C67-4EF2-8498-2AE87238A52B}"/>
    <cellStyle name="Normal 2 5 2 2 2 2 2" xfId="4911" xr:uid="{16AB8176-B373-4E78-A63D-2CC026CE82BD}"/>
    <cellStyle name="Normal 2 5 2 2 2 2 2 2" xfId="4912" xr:uid="{76C8EA1D-4071-4589-9AD9-167C7FFC75C7}"/>
    <cellStyle name="Normal 2 5 2 2 2 2 3" xfId="4913" xr:uid="{8E9E84E9-D671-4506-AF7F-09DAAE5162F9}"/>
    <cellStyle name="Normal 2 5 2 2 2 3" xfId="4914" xr:uid="{22EEAADD-7732-41DC-83B7-4793754B716D}"/>
    <cellStyle name="Normal 2 5 2 2 2 3 2" xfId="4915" xr:uid="{F140EABF-8C37-4DA2-84C5-BD91DACF3461}"/>
    <cellStyle name="Normal 2 5 2 2 2 4" xfId="4916" xr:uid="{90F171D6-1BF8-4A07-B05D-6DC3ECAAAE84}"/>
    <cellStyle name="Normal 2 5 2 2 3" xfId="4917" xr:uid="{B299AEDE-5FB6-4D3D-9613-5CF3DF4B40C5}"/>
    <cellStyle name="Normal 2 5 2 2 3 2" xfId="4918" xr:uid="{89AAEB40-DA26-4DC5-B09E-E99E5FC4269E}"/>
    <cellStyle name="Normal 2 5 2 2 3 2 2" xfId="4919" xr:uid="{F876D609-3108-4C9C-9A6B-0E48BC4FC52C}"/>
    <cellStyle name="Normal 2 5 2 2 3 3" xfId="4920" xr:uid="{E96DB4FE-43D5-4625-9901-EAA69D99C035}"/>
    <cellStyle name="Normal 2 5 2 2 4" xfId="4921" xr:uid="{BC8A71C3-ED9C-49F8-A0A5-8DBD1CD6637D}"/>
    <cellStyle name="Normal 2 5 2 2 4 2" xfId="4922" xr:uid="{9009C892-3617-4A8F-9809-3F1839175C0D}"/>
    <cellStyle name="Normal 2 5 2 2 5" xfId="4923" xr:uid="{34CCABE2-D17D-42AF-9E57-0094C365E4A0}"/>
    <cellStyle name="Normal 2 5 2 3" xfId="4924" xr:uid="{B83D1BF8-E035-4200-997F-AB2FD50C2CB1}"/>
    <cellStyle name="Normal 2 5 2 3 2" xfId="4925" xr:uid="{F3EC2143-2227-441E-8944-425FA2399899}"/>
    <cellStyle name="Normal 2 5 2 3 2 2" xfId="4926" xr:uid="{19B19461-3137-4A6B-A76A-5EBC3E19FB55}"/>
    <cellStyle name="Normal 2 5 2 3 2 2 2" xfId="4927" xr:uid="{EE64BE2E-965E-4FFF-A31A-17458F99771C}"/>
    <cellStyle name="Normal 2 5 2 3 2 2 2 2" xfId="4928" xr:uid="{5A6E4D3C-88CE-4482-8DD8-E0E1AE04CA73}"/>
    <cellStyle name="Normal 2 5 2 3 2 2 3" xfId="4929" xr:uid="{F91D6B25-726E-4DE6-9E40-07D55DD0E45C}"/>
    <cellStyle name="Normal 2 5 2 3 2 3" xfId="4930" xr:uid="{9099226C-EE4B-4BC2-89F4-470DC2091B93}"/>
    <cellStyle name="Normal 2 5 2 3 2 3 2" xfId="4931" xr:uid="{34A6926A-77DD-46BD-B68C-4A7394746958}"/>
    <cellStyle name="Normal 2 5 2 3 2 4" xfId="4932" xr:uid="{644ED811-9A0E-44D3-91AF-B38F2E2F3CCC}"/>
    <cellStyle name="Normal 2 5 2 3 3" xfId="4933" xr:uid="{7138F69E-A3D5-4C61-B92B-E708A74B1A90}"/>
    <cellStyle name="Normal 2 5 2 3 3 2" xfId="4934" xr:uid="{FFF6E994-7112-4D3B-85FB-EE1533B9C4DA}"/>
    <cellStyle name="Normal 2 5 2 3 3 2 2" xfId="4935" xr:uid="{A3698F2F-8059-48CA-9C03-26E1A80C2200}"/>
    <cellStyle name="Normal 2 5 2 3 3 3" xfId="4936" xr:uid="{DF1ABC51-61D0-47DF-8006-7B38D25D3502}"/>
    <cellStyle name="Normal 2 5 2 3 4" xfId="4937" xr:uid="{982DBF52-0DB9-4E28-B153-97593192A381}"/>
    <cellStyle name="Normal 2 5 2 3 4 2" xfId="4938" xr:uid="{763BEB07-AA58-4335-B0FA-F31016896492}"/>
    <cellStyle name="Normal 2 5 2 3 5" xfId="4939" xr:uid="{B5CED493-47FF-4439-8BED-7E0B35F9008C}"/>
    <cellStyle name="Normal 2 5 2 4" xfId="4940" xr:uid="{43BF043F-D3ED-4863-B115-EC88ACFD8ACD}"/>
    <cellStyle name="Normal 2 5 2 4 2" xfId="4941" xr:uid="{918F5657-3770-4C30-AC03-D8B69D7CD211}"/>
    <cellStyle name="Normal 2 5 2 4 2 2" xfId="4942" xr:uid="{817B698F-65E3-4325-8140-8168333483C9}"/>
    <cellStyle name="Normal 2 5 2 4 2 2 2" xfId="4943" xr:uid="{C6524DE2-ABC8-49B1-BC86-E507CE981A1F}"/>
    <cellStyle name="Normal 2 5 2 4 2 3" xfId="4944" xr:uid="{BB3E9CFB-71B3-42EC-91C3-FCA8B4C3BE7E}"/>
    <cellStyle name="Normal 2 5 2 4 3" xfId="4945" xr:uid="{ABED3224-5593-4F2C-B21F-9971F7A0BDFE}"/>
    <cellStyle name="Normal 2 5 2 4 3 2" xfId="4946" xr:uid="{99A7E560-5B53-4029-98AC-0C4756A6A969}"/>
    <cellStyle name="Normal 2 5 2 4 4" xfId="4947" xr:uid="{FE15D64F-31C3-44E5-AB6F-D8FFD487C844}"/>
    <cellStyle name="Normal 2 5 2 5" xfId="4948" xr:uid="{284A29E6-26DC-4C80-A302-5F93E1A93D22}"/>
    <cellStyle name="Normal 2 5 2 5 2" xfId="4949" xr:uid="{2A9DAF99-AD12-4E9F-BBBE-CD42FD25EFAC}"/>
    <cellStyle name="Normal 2 5 2 5 2 2" xfId="4950" xr:uid="{381A761D-01BF-4D5D-B54B-82DE65FF6627}"/>
    <cellStyle name="Normal 2 5 2 5 3" xfId="4951" xr:uid="{F12A8633-F87C-43D0-B23D-D7F49CAA5494}"/>
    <cellStyle name="Normal 2 5 2 6" xfId="4952" xr:uid="{5EC53361-56E2-4E95-8042-86288CA3AD51}"/>
    <cellStyle name="Normal 2 5 2 6 2" xfId="4953" xr:uid="{0BC73081-AE3A-4A7F-B242-C5EFDD3F5B31}"/>
    <cellStyle name="Normal 2 5 2 7" xfId="4954" xr:uid="{08612532-CCEB-4EA5-A544-70C7AE4FDDDC}"/>
    <cellStyle name="Normal 2 5 2 7 2" xfId="4955" xr:uid="{3866C91D-0BDF-4854-8396-6975674AADC5}"/>
    <cellStyle name="Normal 2 5 2 8" xfId="4956" xr:uid="{B6EC6F67-04E6-4A28-AB17-0003684A6A45}"/>
    <cellStyle name="Normal 2 5 3" xfId="4957" xr:uid="{F09E5DBE-F6F0-4A8C-A1C7-F98C7A63EC90}"/>
    <cellStyle name="Normal 2 5 3 2" xfId="4958" xr:uid="{DE2FF6BA-57FB-47C8-A95A-9ED9B6CFD1F4}"/>
    <cellStyle name="Normal 2 5 3 2 2" xfId="4959" xr:uid="{DC8978BC-2AE7-442D-95DC-606D0B869017}"/>
    <cellStyle name="Normal 2 5 3 2 2 2" xfId="4960" xr:uid="{8B108C8F-FA70-43E1-9D5F-D5BA69FA76E4}"/>
    <cellStyle name="Normal 2 5 3 2 2 2 2" xfId="4961" xr:uid="{443C9B5A-5C93-4A00-B1A9-9BCF2EAFA2B4}"/>
    <cellStyle name="Normal 2 5 3 2 2 3" xfId="4962" xr:uid="{3F06FB0C-FCB5-4A2A-97FC-47D1DDC96F95}"/>
    <cellStyle name="Normal 2 5 3 2 3" xfId="4963" xr:uid="{A52F6D29-AFEB-4204-BC3C-3C9EA4B5E1CB}"/>
    <cellStyle name="Normal 2 5 3 2 3 2" xfId="4964" xr:uid="{8A9F137B-E784-4C6B-BADA-667FFFA5601E}"/>
    <cellStyle name="Normal 2 5 3 2 4" xfId="4965" xr:uid="{DBA0A682-6DE2-45CC-96C8-953385501BA8}"/>
    <cellStyle name="Normal 2 5 3 3" xfId="4966" xr:uid="{0A7BCE3C-25DB-4FE1-AD2D-D48CB8E3AF62}"/>
    <cellStyle name="Normal 2 5 3 3 2" xfId="4967" xr:uid="{DB18B65F-82D6-4AD7-8D42-0556677DC7F5}"/>
    <cellStyle name="Normal 2 5 3 3 2 2" xfId="4968" xr:uid="{30518536-E06E-45B3-B31A-B193955C4E7E}"/>
    <cellStyle name="Normal 2 5 3 3 3" xfId="4969" xr:uid="{BC238E38-2875-4F64-8E58-CF11A488A333}"/>
    <cellStyle name="Normal 2 5 3 4" xfId="4970" xr:uid="{FD848F87-F9EE-4750-BCF7-0F362D168FB6}"/>
    <cellStyle name="Normal 2 5 3 4 2" xfId="4971" xr:uid="{1B253F11-68AA-42ED-BCA3-B6BE0DC9BFB1}"/>
    <cellStyle name="Normal 2 5 3 5" xfId="4972" xr:uid="{9A196D25-7A95-4E47-8259-711CEADF67A1}"/>
    <cellStyle name="Normal 2 5 4" xfId="4973" xr:uid="{1747DBFE-06F2-4CD3-BC3B-1921C79B468A}"/>
    <cellStyle name="Normal 2 5 4 2" xfId="4974" xr:uid="{1FD8736F-5493-4434-8B4E-1DDC04732999}"/>
    <cellStyle name="Normal 2 5 4 2 2" xfId="4975" xr:uid="{3623E3ED-3A23-411C-B2F4-3A44B54D26A4}"/>
    <cellStyle name="Normal 2 5 4 2 2 2" xfId="4976" xr:uid="{072A4454-5777-4C2F-9ECF-FB60FEAA904E}"/>
    <cellStyle name="Normal 2 5 4 2 2 2 2" xfId="4977" xr:uid="{25E2A3E5-D906-4526-8597-DFC1F15E922D}"/>
    <cellStyle name="Normal 2 5 4 2 2 3" xfId="4978" xr:uid="{6646D8EC-EF2B-4954-BCC1-775C8E19E7D8}"/>
    <cellStyle name="Normal 2 5 4 2 3" xfId="4979" xr:uid="{FF4AF99B-C54B-4D9B-AFB0-AAA1F7186DF0}"/>
    <cellStyle name="Normal 2 5 4 2 3 2" xfId="4980" xr:uid="{7C7B7E11-5EA9-490D-8423-7274DB17A60E}"/>
    <cellStyle name="Normal 2 5 4 2 4" xfId="4981" xr:uid="{B7CAE35A-3E0A-4381-B3B4-56266D4CF24F}"/>
    <cellStyle name="Normal 2 5 4 3" xfId="4982" xr:uid="{B1B22AFB-CF93-45E5-9137-2A996D0B5513}"/>
    <cellStyle name="Normal 2 5 4 3 2" xfId="4983" xr:uid="{16946C03-2EC5-4955-BB55-A08E448DF680}"/>
    <cellStyle name="Normal 2 5 4 3 2 2" xfId="4984" xr:uid="{C4B91469-EDAF-4F18-8247-3A95681E4E99}"/>
    <cellStyle name="Normal 2 5 4 3 3" xfId="4985" xr:uid="{1A956CD2-A2CE-4B09-AAF6-D804F9AADCF0}"/>
    <cellStyle name="Normal 2 5 4 4" xfId="4986" xr:uid="{009FBD70-CC3E-4359-A234-61DA2EED1644}"/>
    <cellStyle name="Normal 2 5 4 4 2" xfId="4987" xr:uid="{CBD5409B-273D-4AB1-BBAE-44F40CBE4CFC}"/>
    <cellStyle name="Normal 2 5 4 5" xfId="4988" xr:uid="{E73B992D-C390-4726-95D7-5A4700977BEA}"/>
    <cellStyle name="Normal 2 5 5" xfId="4989" xr:uid="{5BC5E0C0-99C3-4A8E-BDDA-A6564966B5CC}"/>
    <cellStyle name="Normal 2 5 5 2" xfId="4990" xr:uid="{8D600BF8-9147-42E3-82A0-AE171B610D03}"/>
    <cellStyle name="Normal 2 5 5 2 2" xfId="4991" xr:uid="{51423BAF-ABC3-4407-969E-CB7C98A46F32}"/>
    <cellStyle name="Normal 2 5 5 2 2 2" xfId="4992" xr:uid="{FB8FA4E2-E623-4D9B-A199-261676A3B81C}"/>
    <cellStyle name="Normal 2 5 5 2 3" xfId="4993" xr:uid="{E70D1F9B-3393-43A6-99B2-BE289E087722}"/>
    <cellStyle name="Normal 2 5 5 3" xfId="4994" xr:uid="{84C0777A-C51D-44D1-9D94-E52644E3FF92}"/>
    <cellStyle name="Normal 2 5 5 3 2" xfId="4995" xr:uid="{0EBA612A-2140-460E-B2AC-CF45E366B9B8}"/>
    <cellStyle name="Normal 2 5 5 4" xfId="4996" xr:uid="{9792E171-32B9-45BC-A209-D2609F8A7298}"/>
    <cellStyle name="Normal 2 5 6" xfId="4997" xr:uid="{67CDD46D-A007-401D-B47F-6A42FF8F530E}"/>
    <cellStyle name="Normal 2 5 6 2" xfId="4998" xr:uid="{6A38DAE3-7212-4393-80B0-CABE4980DEAA}"/>
    <cellStyle name="Normal 2 5 6 2 2" xfId="4999" xr:uid="{D6994160-A9A8-484E-855F-F46A44244B48}"/>
    <cellStyle name="Normal 2 5 6 3" xfId="5000" xr:uid="{66171370-DF6F-48E2-AADD-E99A481170FB}"/>
    <cellStyle name="Normal 2 5 7" xfId="5001" xr:uid="{B88BDB4C-1B22-4009-A168-C4517C10649B}"/>
    <cellStyle name="Normal 2 5 7 2" xfId="5002" xr:uid="{29D065F8-05BB-412B-96B0-995015FB0952}"/>
    <cellStyle name="Normal 2 5 8" xfId="5003" xr:uid="{09223D6B-D2F8-4B2B-A7FC-F6409136C015}"/>
    <cellStyle name="Normal 2 5 8 2" xfId="5004" xr:uid="{380922AF-EC18-4C4B-9F31-83E918B0432F}"/>
    <cellStyle name="Normal 2 5 8 2 2" xfId="5005" xr:uid="{70BA8C4B-9815-4B27-98BA-465DD4838B86}"/>
    <cellStyle name="Normal 2 5 8 3" xfId="5006" xr:uid="{2455D918-84AD-4471-80EE-D658BC9D2565}"/>
    <cellStyle name="Normal 2 5 9" xfId="5007" xr:uid="{1619313F-B9BD-4454-98D0-A65B66C40704}"/>
    <cellStyle name="Normal 2 5 9 2" xfId="5008" xr:uid="{8D6F490A-3B52-429D-95A2-55453462BF31}"/>
    <cellStyle name="Normal 2 6" xfId="5009" xr:uid="{D981A11D-FE74-4727-A4DC-2C30EFF54661}"/>
    <cellStyle name="Normal 2 6 10" xfId="5010" xr:uid="{5CF68CAA-F824-473D-9ABE-154C63AA6F30}"/>
    <cellStyle name="Normal 2 6 10 2" xfId="5011" xr:uid="{19850DDA-8775-4A54-9F6C-23C7F05BB516}"/>
    <cellStyle name="Normal 2 6 11" xfId="5012" xr:uid="{FBAD8572-D7E4-4D17-98FD-5D3A8E4CA0ED}"/>
    <cellStyle name="Normal 2 6 2" xfId="5013" xr:uid="{7682F5D8-42FF-46F0-99B7-3473298CF703}"/>
    <cellStyle name="Normal 2 6 2 2" xfId="5014" xr:uid="{81CD804F-8069-4B71-9453-09CE0045C00A}"/>
    <cellStyle name="Normal 2 6 2 2 2" xfId="5015" xr:uid="{8284F73F-4185-456D-9D62-341C7E6C031D}"/>
    <cellStyle name="Normal 2 6 2 2 2 2" xfId="5016" xr:uid="{380A11C4-B474-4BBD-B907-26096256D65A}"/>
    <cellStyle name="Normal 2 6 2 2 2 2 2" xfId="5017" xr:uid="{6FBCE9A4-EB8E-4710-84C2-1DF83AD3F740}"/>
    <cellStyle name="Normal 2 6 2 2 2 2 2 2" xfId="5018" xr:uid="{FE9151EF-BEE0-494D-9505-305A3F326F1C}"/>
    <cellStyle name="Normal 2 6 2 2 2 2 3" xfId="5019" xr:uid="{1F280320-ABAA-4C3C-9B92-BC700456D581}"/>
    <cellStyle name="Normal 2 6 2 2 2 3" xfId="5020" xr:uid="{E3E825F9-FF1F-4ABE-968A-620670929C12}"/>
    <cellStyle name="Normal 2 6 2 2 2 3 2" xfId="5021" xr:uid="{E5B0A184-5E11-4276-9FD5-02FC0FD4D7BA}"/>
    <cellStyle name="Normal 2 6 2 2 2 4" xfId="5022" xr:uid="{A096356A-10EC-4BD8-BF55-E196E9BE002B}"/>
    <cellStyle name="Normal 2 6 2 2 3" xfId="5023" xr:uid="{98426783-8861-4CE8-87E1-9D096D2E0AFE}"/>
    <cellStyle name="Normal 2 6 2 2 3 2" xfId="5024" xr:uid="{39B47655-54F9-4707-AE59-0C176C48290C}"/>
    <cellStyle name="Normal 2 6 2 2 3 2 2" xfId="5025" xr:uid="{83614C43-D528-482C-9466-96631E834298}"/>
    <cellStyle name="Normal 2 6 2 2 3 3" xfId="5026" xr:uid="{7E0958D8-C7ED-4794-89D7-B6B5ECFEA9AB}"/>
    <cellStyle name="Normal 2 6 2 2 4" xfId="5027" xr:uid="{0BFBFE11-57F5-44E8-B21B-96AF42848ABD}"/>
    <cellStyle name="Normal 2 6 2 2 4 2" xfId="5028" xr:uid="{9B804473-3427-4A96-A64F-FE89A69A0C46}"/>
    <cellStyle name="Normal 2 6 2 2 5" xfId="5029" xr:uid="{0DF2EC23-0388-47D5-9530-87F2324BCC81}"/>
    <cellStyle name="Normal 2 6 2 3" xfId="5030" xr:uid="{1D9F23F8-9F88-4417-A135-781024236B53}"/>
    <cellStyle name="Normal 2 6 2 3 2" xfId="5031" xr:uid="{4A19BE24-179F-469E-A5C4-E0E0F8D772E7}"/>
    <cellStyle name="Normal 2 6 2 3 2 2" xfId="5032" xr:uid="{AC5858D4-0AED-45C6-848F-4D22A9ECD0E5}"/>
    <cellStyle name="Normal 2 6 2 3 2 2 2" xfId="5033" xr:uid="{0AA77A6C-AC74-438E-9C5D-DB35D7EE829B}"/>
    <cellStyle name="Normal 2 6 2 3 2 2 2 2" xfId="5034" xr:uid="{C0686B07-04E2-4587-B6F6-195ECF88C217}"/>
    <cellStyle name="Normal 2 6 2 3 2 2 3" xfId="5035" xr:uid="{E7FD7C7B-4D74-4FB9-B9FF-5BA04C2C60C0}"/>
    <cellStyle name="Normal 2 6 2 3 2 3" xfId="5036" xr:uid="{B4C3440E-4B34-4C65-AA21-8ED4D835D5F9}"/>
    <cellStyle name="Normal 2 6 2 3 2 3 2" xfId="5037" xr:uid="{D2789971-2D21-4F6B-86E9-E92BB3DA4559}"/>
    <cellStyle name="Normal 2 6 2 3 2 4" xfId="5038" xr:uid="{B49059C9-F876-44E5-AEB3-C9B01B1662EC}"/>
    <cellStyle name="Normal 2 6 2 3 3" xfId="5039" xr:uid="{82D7CE12-CF41-4091-AAB4-87EFF2553D3D}"/>
    <cellStyle name="Normal 2 6 2 3 3 2" xfId="5040" xr:uid="{EF4F7D82-3C3C-434C-A1D8-509D506DC809}"/>
    <cellStyle name="Normal 2 6 2 3 3 2 2" xfId="5041" xr:uid="{BB2A108E-41FE-4338-8E16-2C61FF29E458}"/>
    <cellStyle name="Normal 2 6 2 3 3 3" xfId="5042" xr:uid="{CCFAD4DA-0A9D-47F9-82D2-DE9568896181}"/>
    <cellStyle name="Normal 2 6 2 3 4" xfId="5043" xr:uid="{90CE5BA4-3D50-4797-8301-6D7C69F4BE44}"/>
    <cellStyle name="Normal 2 6 2 3 4 2" xfId="5044" xr:uid="{25B049DA-C566-4D90-B80C-257809B3EEAB}"/>
    <cellStyle name="Normal 2 6 2 3 5" xfId="5045" xr:uid="{BE87E3E7-EC50-4219-918D-40C271073402}"/>
    <cellStyle name="Normal 2 6 2 4" xfId="5046" xr:uid="{8E25490A-5819-44E6-B81D-5E499D19F381}"/>
    <cellStyle name="Normal 2 6 2 4 2" xfId="5047" xr:uid="{ACEE48EA-E084-4E82-8EC2-32963F425860}"/>
    <cellStyle name="Normal 2 6 2 4 2 2" xfId="5048" xr:uid="{1C53A6D5-FDBF-4D8C-952C-10DE66013EFA}"/>
    <cellStyle name="Normal 2 6 2 4 2 2 2" xfId="5049" xr:uid="{4169B331-F437-41DA-899A-9C0C1C89E972}"/>
    <cellStyle name="Normal 2 6 2 4 2 3" xfId="5050" xr:uid="{06454203-E677-4AC7-995E-E31BB93A37C0}"/>
    <cellStyle name="Normal 2 6 2 4 3" xfId="5051" xr:uid="{7A74B3E1-8F83-4F42-86EA-49FDC1BFFBA0}"/>
    <cellStyle name="Normal 2 6 2 4 3 2" xfId="5052" xr:uid="{6A8DAC4A-C067-421D-8AFA-C2A64F13787A}"/>
    <cellStyle name="Normal 2 6 2 4 4" xfId="5053" xr:uid="{D32499DE-1C84-4F10-94E7-297160DF90F8}"/>
    <cellStyle name="Normal 2 6 2 5" xfId="5054" xr:uid="{91310D5E-0066-4E1B-A8F9-10DE54D0BAB2}"/>
    <cellStyle name="Normal 2 6 2 5 2" xfId="5055" xr:uid="{38BDBA7B-EF2F-4D4B-9379-D53869D22527}"/>
    <cellStyle name="Normal 2 6 2 5 2 2" xfId="5056" xr:uid="{F419BE50-E8CB-4E22-A7BF-09AEBF031CE4}"/>
    <cellStyle name="Normal 2 6 2 5 3" xfId="5057" xr:uid="{8AAB6791-1F84-4457-8A71-9B60BA21469E}"/>
    <cellStyle name="Normal 2 6 2 6" xfId="5058" xr:uid="{030536E3-86D4-4ACE-BA19-906FC906047A}"/>
    <cellStyle name="Normal 2 6 2 6 2" xfId="5059" xr:uid="{9282CD60-C7D0-4632-86FB-0F8288F34F1E}"/>
    <cellStyle name="Normal 2 6 2 7" xfId="5060" xr:uid="{7291E260-F4EC-4B0C-A372-FDB08C20F3CB}"/>
    <cellStyle name="Normal 2 6 3" xfId="5061" xr:uid="{BDC08BF2-6077-4ECC-A1C0-CAD72906D260}"/>
    <cellStyle name="Normal 2 6 3 2" xfId="5062" xr:uid="{E1CA60DB-A250-486E-B67E-EACD3CF57B2F}"/>
    <cellStyle name="Normal 2 6 3 2 2" xfId="5063" xr:uid="{0EAED294-094A-47C1-98F6-9CC96D8C7336}"/>
    <cellStyle name="Normal 2 6 3 2 2 2" xfId="5064" xr:uid="{841E06B5-48BF-4B30-9B7D-9460EFD93304}"/>
    <cellStyle name="Normal 2 6 3 2 2 2 2" xfId="5065" xr:uid="{FF5F380D-B9E4-4684-BF2F-91633E6FAF17}"/>
    <cellStyle name="Normal 2 6 3 2 2 3" xfId="5066" xr:uid="{A4F6B12B-446D-49BA-9A35-ACDAF617755B}"/>
    <cellStyle name="Normal 2 6 3 2 3" xfId="5067" xr:uid="{5690730C-F43E-4CC9-A149-7A6CB2E2DEF0}"/>
    <cellStyle name="Normal 2 6 3 2 3 2" xfId="5068" xr:uid="{A61336BF-4A0B-487D-ACE5-64EF00E076F0}"/>
    <cellStyle name="Normal 2 6 3 2 4" xfId="5069" xr:uid="{D5255D55-7EF9-4209-B0AA-30E49CA8F829}"/>
    <cellStyle name="Normal 2 6 3 3" xfId="5070" xr:uid="{5EDA5BB8-FDD9-4880-8DA7-E3C8A0E84264}"/>
    <cellStyle name="Normal 2 6 3 3 2" xfId="5071" xr:uid="{5A5D5371-2AFF-4559-8CE9-F58AFBE49A8C}"/>
    <cellStyle name="Normal 2 6 3 3 2 2" xfId="5072" xr:uid="{8FCED557-1F01-4BB4-8E56-6602294AB80A}"/>
    <cellStyle name="Normal 2 6 3 3 3" xfId="5073" xr:uid="{08585F00-8C07-483C-BE65-53A0E55F9B40}"/>
    <cellStyle name="Normal 2 6 3 4" xfId="5074" xr:uid="{7066F6AB-26DA-46B0-8CFC-DFC889AB5FD5}"/>
    <cellStyle name="Normal 2 6 3 4 2" xfId="5075" xr:uid="{8E625D21-5931-4821-8771-51C164E7595D}"/>
    <cellStyle name="Normal 2 6 3 5" xfId="5076" xr:uid="{C809A104-12A4-4BB8-92F3-A37AF5C5FE65}"/>
    <cellStyle name="Normal 2 6 4" xfId="5077" xr:uid="{C9C764A5-5413-469C-978A-070CFC349C49}"/>
    <cellStyle name="Normal 2 6 4 2" xfId="5078" xr:uid="{6988E7FF-B043-4157-A0C7-888E00397F82}"/>
    <cellStyle name="Normal 2 6 4 2 2" xfId="5079" xr:uid="{2B130F79-5A30-4A8A-95F8-08822861E94D}"/>
    <cellStyle name="Normal 2 6 4 2 2 2" xfId="5080" xr:uid="{FA639241-B3AA-415F-9B1C-6ED41543E518}"/>
    <cellStyle name="Normal 2 6 4 2 2 2 2" xfId="5081" xr:uid="{D8B32B25-99F4-4F71-90F2-F08510DC7AEF}"/>
    <cellStyle name="Normal 2 6 4 2 2 3" xfId="5082" xr:uid="{CED921BA-F763-4A1F-8504-2DE7312B2852}"/>
    <cellStyle name="Normal 2 6 4 2 3" xfId="5083" xr:uid="{7EFB1556-D88F-42DC-A40B-C5FB66D56FA4}"/>
    <cellStyle name="Normal 2 6 4 2 3 2" xfId="5084" xr:uid="{8460D2C9-C073-4C77-8E40-43D4FCA14AF9}"/>
    <cellStyle name="Normal 2 6 4 2 4" xfId="5085" xr:uid="{8181626C-6BCF-46F4-86DD-D49BE2EC845D}"/>
    <cellStyle name="Normal 2 6 4 3" xfId="5086" xr:uid="{636B0F2A-5DFB-411A-864D-A0FE61F71AF9}"/>
    <cellStyle name="Normal 2 6 4 3 2" xfId="5087" xr:uid="{5289CE78-EF04-4BAF-A473-061CE4A66EBF}"/>
    <cellStyle name="Normal 2 6 4 3 2 2" xfId="5088" xr:uid="{C15538D8-AD61-4B13-A886-7A7B0369E9D3}"/>
    <cellStyle name="Normal 2 6 4 3 3" xfId="5089" xr:uid="{B1A08587-F932-4D00-A30D-C5B0E2694EDA}"/>
    <cellStyle name="Normal 2 6 4 4" xfId="5090" xr:uid="{2AB5EE37-F6DB-4106-B7B4-59452A97CC98}"/>
    <cellStyle name="Normal 2 6 4 4 2" xfId="5091" xr:uid="{ED633FD0-691B-4BC2-A0A3-4B7FC631B3A3}"/>
    <cellStyle name="Normal 2 6 4 5" xfId="5092" xr:uid="{5F84CD7F-5A10-4692-89A5-CB8FFD973D7E}"/>
    <cellStyle name="Normal 2 6 5" xfId="5093" xr:uid="{62866F6E-4594-44B6-8F89-4BA216D8906A}"/>
    <cellStyle name="Normal 2 6 5 2" xfId="5094" xr:uid="{0DB45012-00B1-487F-A137-E67FC80F2030}"/>
    <cellStyle name="Normal 2 6 5 2 2" xfId="5095" xr:uid="{9C68B4D7-C1AA-4DB4-9E8E-2EF1C3BEFF8F}"/>
    <cellStyle name="Normal 2 6 5 2 2 2" xfId="5096" xr:uid="{D96021BF-F28B-465F-B3F6-B78A39FF7D54}"/>
    <cellStyle name="Normal 2 6 5 2 3" xfId="5097" xr:uid="{51C6436F-09B8-4824-93D6-CF4694862D48}"/>
    <cellStyle name="Normal 2 6 5 3" xfId="5098" xr:uid="{9AD5772B-265D-4FF0-87B9-7DF96CEE3246}"/>
    <cellStyle name="Normal 2 6 5 3 2" xfId="5099" xr:uid="{F67680B1-F1C1-4C43-950E-66A4DCCC4A21}"/>
    <cellStyle name="Normal 2 6 5 4" xfId="5100" xr:uid="{E3909B29-60E4-47E8-8885-77FC8D5A51A5}"/>
    <cellStyle name="Normal 2 6 6" xfId="5101" xr:uid="{AAF26A7B-726A-4F3B-AA8C-3E087F058D05}"/>
    <cellStyle name="Normal 2 6 6 2" xfId="5102" xr:uid="{6DCD95C1-B629-48C2-9FAB-8FB1F40D1E91}"/>
    <cellStyle name="Normal 2 6 6 2 2" xfId="5103" xr:uid="{44CEA064-A256-4778-8F6E-01D283A89966}"/>
    <cellStyle name="Normal 2 6 6 3" xfId="5104" xr:uid="{92A689D8-A1A2-4332-A754-B5D057B0F63B}"/>
    <cellStyle name="Normal 2 6 7" xfId="5105" xr:uid="{EE774F4F-A06D-48FE-970A-EB506C688739}"/>
    <cellStyle name="Normal 2 6 7 2" xfId="5106" xr:uid="{A46F7544-3872-4F47-9E07-2B057550FEE8}"/>
    <cellStyle name="Normal 2 6 8" xfId="5107" xr:uid="{84855B7B-E375-43D0-9E72-9B6510AFD03E}"/>
    <cellStyle name="Normal 2 6 8 2" xfId="5108" xr:uid="{54146D76-DAD9-492B-AE59-AA48743CDBFF}"/>
    <cellStyle name="Normal 2 6 9" xfId="5109" xr:uid="{AC2417F7-DE10-465C-87C1-BEAC914107A3}"/>
    <cellStyle name="Normal 2 6 9 2" xfId="5110" xr:uid="{E5839939-8931-4747-B619-0C0E35B51D02}"/>
    <cellStyle name="Normal 2 7" xfId="5111" xr:uid="{5BE04B23-C08E-4633-B130-4894B0094BB5}"/>
    <cellStyle name="Normal 2 7 10" xfId="5112" xr:uid="{B0D40E03-9755-4230-BA9F-738E95030652}"/>
    <cellStyle name="Normal 2 7 2" xfId="5113" xr:uid="{69EB12C4-BD49-47CD-80FD-9A92B08CC013}"/>
    <cellStyle name="Normal 2 7 2 2" xfId="5114" xr:uid="{C878F203-E57C-46D0-A215-10DE74F0E40C}"/>
    <cellStyle name="Normal 2 7 2 2 2" xfId="5115" xr:uid="{2CD33D3B-5EED-4039-9273-ACD515939453}"/>
    <cellStyle name="Normal 2 7 2 2 2 2" xfId="5116" xr:uid="{FA893402-6129-461E-8D25-2763114D4A76}"/>
    <cellStyle name="Normal 2 7 2 2 2 2 2" xfId="5117" xr:uid="{C009A260-155B-42C0-8C4F-FD10336482ED}"/>
    <cellStyle name="Normal 2 7 2 2 2 2 2 2" xfId="5118" xr:uid="{C7BC21CB-86A7-4E0D-B6E5-55002CE9915B}"/>
    <cellStyle name="Normal 2 7 2 2 2 2 3" xfId="5119" xr:uid="{FA198856-3792-4520-8354-29984D6F7B0A}"/>
    <cellStyle name="Normal 2 7 2 2 2 3" xfId="5120" xr:uid="{0D5D74D2-12EC-4F03-8584-5E3B6D22D9CC}"/>
    <cellStyle name="Normal 2 7 2 2 2 3 2" xfId="5121" xr:uid="{540DD72D-0C85-42AF-99F3-BF1CA0352289}"/>
    <cellStyle name="Normal 2 7 2 2 2 4" xfId="5122" xr:uid="{D42D4137-BFD4-40EF-806D-5F431AC0FB6F}"/>
    <cellStyle name="Normal 2 7 2 2 3" xfId="5123" xr:uid="{A1565DD8-430F-4B4E-9824-F1BC8D1F441A}"/>
    <cellStyle name="Normal 2 7 2 2 3 2" xfId="5124" xr:uid="{4ACC228F-6374-4845-8FF4-CB033C7627FE}"/>
    <cellStyle name="Normal 2 7 2 2 3 2 2" xfId="5125" xr:uid="{9B124AD4-D79D-434D-B2CF-8EE36A5C59AB}"/>
    <cellStyle name="Normal 2 7 2 2 3 3" xfId="5126" xr:uid="{4BA2C209-3EA1-4C15-A9FC-7DD37222B182}"/>
    <cellStyle name="Normal 2 7 2 2 4" xfId="5127" xr:uid="{E1E10448-DC09-4DC2-9A51-FB614766074B}"/>
    <cellStyle name="Normal 2 7 2 2 4 2" xfId="5128" xr:uid="{99ABD096-FAB6-4189-BB1E-50DE6517EC0C}"/>
    <cellStyle name="Normal 2 7 2 2 5" xfId="5129" xr:uid="{2CADC240-F10A-4329-AE7B-428B73137B30}"/>
    <cellStyle name="Normal 2 7 2 3" xfId="5130" xr:uid="{4877F4A4-8469-4A7D-9ACA-038E360CBC39}"/>
    <cellStyle name="Normal 2 7 2 3 2" xfId="5131" xr:uid="{5673D735-5B9C-474D-BD65-DD02203FF1ED}"/>
    <cellStyle name="Normal 2 7 2 3 2 2" xfId="5132" xr:uid="{32E392C8-A0C1-4E4B-B0C7-F35563E2B555}"/>
    <cellStyle name="Normal 2 7 2 3 2 2 2" xfId="5133" xr:uid="{43F1874F-B666-40A1-8D6C-2B2EF150E651}"/>
    <cellStyle name="Normal 2 7 2 3 2 2 2 2" xfId="5134" xr:uid="{CC1ECD6D-F590-41C3-9CD7-A5CCA01805DA}"/>
    <cellStyle name="Normal 2 7 2 3 2 2 3" xfId="5135" xr:uid="{EBFCE8A0-E66E-43BD-A1AB-818FF20BDDB4}"/>
    <cellStyle name="Normal 2 7 2 3 2 3" xfId="5136" xr:uid="{21EF11FF-D6CA-4606-A003-75074B2B2208}"/>
    <cellStyle name="Normal 2 7 2 3 2 3 2" xfId="5137" xr:uid="{4CA9C710-3157-44B3-A1DC-40F73E0C40B4}"/>
    <cellStyle name="Normal 2 7 2 3 2 4" xfId="5138" xr:uid="{36489988-82A6-4790-8A09-16B6DBD73AFD}"/>
    <cellStyle name="Normal 2 7 2 3 3" xfId="5139" xr:uid="{9A224930-853C-4962-9067-86D5BC67D75A}"/>
    <cellStyle name="Normal 2 7 2 3 3 2" xfId="5140" xr:uid="{1641A912-E531-4926-B023-5DCE5E1A1685}"/>
    <cellStyle name="Normal 2 7 2 3 3 2 2" xfId="5141" xr:uid="{0ECE80EE-6514-42F5-843B-671585791D60}"/>
    <cellStyle name="Normal 2 7 2 3 3 3" xfId="5142" xr:uid="{B5A962E5-04F3-4DDD-93D7-CAC3909E5EE8}"/>
    <cellStyle name="Normal 2 7 2 3 4" xfId="5143" xr:uid="{1D763775-50C7-4F12-BD19-5B77299247EE}"/>
    <cellStyle name="Normal 2 7 2 3 4 2" xfId="5144" xr:uid="{29A69E13-FE02-454C-83A6-940A5FC8EAB6}"/>
    <cellStyle name="Normal 2 7 2 3 5" xfId="5145" xr:uid="{4C7DC6E3-866B-4F80-AD5D-BB6E3CEF4868}"/>
    <cellStyle name="Normal 2 7 2 4" xfId="5146" xr:uid="{193850B2-282C-4EF3-9C8D-97D000111CB5}"/>
    <cellStyle name="Normal 2 7 2 4 2" xfId="5147" xr:uid="{A61FEB3A-D98C-4482-B5E2-027BF34F0FED}"/>
    <cellStyle name="Normal 2 7 2 4 2 2" xfId="5148" xr:uid="{F8273D2C-B25B-4448-BC08-0BFBDE13E777}"/>
    <cellStyle name="Normal 2 7 2 4 2 2 2" xfId="5149" xr:uid="{23899AE2-1D64-4DEB-8B9C-3620AC4AF448}"/>
    <cellStyle name="Normal 2 7 2 4 2 3" xfId="5150" xr:uid="{72A07606-E011-48E2-91C8-8127616BE1F7}"/>
    <cellStyle name="Normal 2 7 2 4 3" xfId="5151" xr:uid="{2A162F06-A454-4548-B300-4CAED119871A}"/>
    <cellStyle name="Normal 2 7 2 4 3 2" xfId="5152" xr:uid="{32A89DC6-E8FB-4BC3-ABC5-BED598CF8B1E}"/>
    <cellStyle name="Normal 2 7 2 4 4" xfId="5153" xr:uid="{ECFE8481-0D53-4E00-AEAE-4390ADFA43CA}"/>
    <cellStyle name="Normal 2 7 2 5" xfId="5154" xr:uid="{883E27B2-FD86-4855-BAD2-086D06B1260C}"/>
    <cellStyle name="Normal 2 7 2 5 2" xfId="5155" xr:uid="{0F1CF6A1-4B0B-4ED1-A5DC-2729DC165D9E}"/>
    <cellStyle name="Normal 2 7 2 5 2 2" xfId="5156" xr:uid="{FB484BAE-D48D-4337-A327-B305DE5AE0A8}"/>
    <cellStyle name="Normal 2 7 2 5 3" xfId="5157" xr:uid="{C4F92746-3416-47B4-9B7D-73E2A49D737D}"/>
    <cellStyle name="Normal 2 7 2 6" xfId="5158" xr:uid="{D80657B4-0BCD-474C-9052-A336072EA881}"/>
    <cellStyle name="Normal 2 7 2 6 2" xfId="5159" xr:uid="{5691345E-9232-41F1-8CC7-9727AB468B62}"/>
    <cellStyle name="Normal 2 7 2 7" xfId="5160" xr:uid="{958FDE17-DFA2-41AF-B198-DC4963E2AF1B}"/>
    <cellStyle name="Normal 2 7 3" xfId="5161" xr:uid="{63B43BAC-0921-4169-B6C7-587DA1D52C79}"/>
    <cellStyle name="Normal 2 7 3 2" xfId="5162" xr:uid="{D7D2B580-E4D9-4D64-BEA7-36B17D5ED658}"/>
    <cellStyle name="Normal 2 7 3 2 2" xfId="5163" xr:uid="{A4AE8513-3ADC-423B-9489-1EA96B1A1E07}"/>
    <cellStyle name="Normal 2 7 3 2 2 2" xfId="5164" xr:uid="{103CB8A2-DE80-49BB-8127-5539ACA92AC8}"/>
    <cellStyle name="Normal 2 7 3 2 2 2 2" xfId="5165" xr:uid="{44D31623-88F8-4D68-AB55-CD2DC1E1F63E}"/>
    <cellStyle name="Normal 2 7 3 2 2 3" xfId="5166" xr:uid="{E2B582F9-AF23-4233-8E37-4FD72BE10D12}"/>
    <cellStyle name="Normal 2 7 3 2 3" xfId="5167" xr:uid="{7EE2C65C-131F-4C64-8A4D-B49F876453F1}"/>
    <cellStyle name="Normal 2 7 3 2 3 2" xfId="5168" xr:uid="{5F8E75E7-AC3E-421C-B6CD-263106D19930}"/>
    <cellStyle name="Normal 2 7 3 2 4" xfId="5169" xr:uid="{70A98C00-DC2F-4BE9-A62E-40C9431E60AA}"/>
    <cellStyle name="Normal 2 7 3 3" xfId="5170" xr:uid="{A2AB60F6-F7D2-4559-AFCC-0F0517CDD597}"/>
    <cellStyle name="Normal 2 7 3 3 2" xfId="5171" xr:uid="{FA32A7B3-73CD-46A1-85FC-3F745A78E4B7}"/>
    <cellStyle name="Normal 2 7 3 3 2 2" xfId="5172" xr:uid="{6D211060-8EAE-4AF2-9555-6ABFF108A0D3}"/>
    <cellStyle name="Normal 2 7 3 3 3" xfId="5173" xr:uid="{FA17E22C-D726-4729-9823-69B239AAC7BA}"/>
    <cellStyle name="Normal 2 7 3 4" xfId="5174" xr:uid="{279E93D3-764C-4E32-B00C-CA706F3766AF}"/>
    <cellStyle name="Normal 2 7 3 4 2" xfId="5175" xr:uid="{8A06167C-F010-43B7-9D48-2793B8D3BEE7}"/>
    <cellStyle name="Normal 2 7 3 5" xfId="5176" xr:uid="{605512F9-5DE3-4A82-B5E1-D0593DCE6B0C}"/>
    <cellStyle name="Normal 2 7 4" xfId="5177" xr:uid="{4CB470EA-E6EF-436C-9FE8-A04A8A259601}"/>
    <cellStyle name="Normal 2 7 4 2" xfId="5178" xr:uid="{3257565F-8B9F-474F-B978-D61AF84C8EDC}"/>
    <cellStyle name="Normal 2 7 4 2 2" xfId="5179" xr:uid="{20106FB0-BE66-4318-85D4-3339563F6DF1}"/>
    <cellStyle name="Normal 2 7 4 2 2 2" xfId="5180" xr:uid="{72D9589E-CD3C-4277-876C-7E806DF6936F}"/>
    <cellStyle name="Normal 2 7 4 2 2 2 2" xfId="5181" xr:uid="{4295B336-55EB-44E0-B0F7-6C082793636A}"/>
    <cellStyle name="Normal 2 7 4 2 2 3" xfId="5182" xr:uid="{FE80B7E8-D525-4E06-810F-BF2211954EE6}"/>
    <cellStyle name="Normal 2 7 4 2 3" xfId="5183" xr:uid="{C3D627D3-B9A7-42D8-9A0B-9C0DC157ADF0}"/>
    <cellStyle name="Normal 2 7 4 2 3 2" xfId="5184" xr:uid="{D14054A2-C5C1-42D7-812F-87937A05CEFA}"/>
    <cellStyle name="Normal 2 7 4 2 4" xfId="5185" xr:uid="{F1E0559B-309B-49C5-8312-2BE7B3545EF3}"/>
    <cellStyle name="Normal 2 7 4 3" xfId="5186" xr:uid="{D964C5FD-0E8B-4F52-B8CD-B64A1DEE98BC}"/>
    <cellStyle name="Normal 2 7 4 3 2" xfId="5187" xr:uid="{46C81681-3925-4541-A8F9-849836DA2B80}"/>
    <cellStyle name="Normal 2 7 4 3 2 2" xfId="5188" xr:uid="{A7070274-1C5D-4B1D-9C77-BB032055E1B3}"/>
    <cellStyle name="Normal 2 7 4 3 3" xfId="5189" xr:uid="{2353F6CC-2058-4067-B04B-741B940D4F4C}"/>
    <cellStyle name="Normal 2 7 4 4" xfId="5190" xr:uid="{C93787F7-8CAC-4CDE-835D-FBB8C6CD69C5}"/>
    <cellStyle name="Normal 2 7 4 4 2" xfId="5191" xr:uid="{1BDD6596-A207-4500-84C5-AF5894663883}"/>
    <cellStyle name="Normal 2 7 4 5" xfId="5192" xr:uid="{DDC11073-1A8B-4663-BD42-43DA0CDE9C71}"/>
    <cellStyle name="Normal 2 7 5" xfId="5193" xr:uid="{A59A1B5A-586F-450E-B474-8EDB8D07B2F5}"/>
    <cellStyle name="Normal 2 7 5 2" xfId="5194" xr:uid="{D4254C9C-3607-4EF9-9BB2-4BBCA5CEE40D}"/>
    <cellStyle name="Normal 2 7 5 2 2" xfId="5195" xr:uid="{0E3094F3-82AA-4985-B7A6-5587DB6AB9F5}"/>
    <cellStyle name="Normal 2 7 5 2 2 2" xfId="5196" xr:uid="{7BD32E72-CB5A-44A5-8AA8-10E5162479D6}"/>
    <cellStyle name="Normal 2 7 5 2 3" xfId="5197" xr:uid="{B2EF5F34-B772-4A0F-A405-20585A3E4958}"/>
    <cellStyle name="Normal 2 7 5 3" xfId="5198" xr:uid="{53835A48-DA62-4658-BE7E-E1321212FE74}"/>
    <cellStyle name="Normal 2 7 5 3 2" xfId="5199" xr:uid="{00E6E5FB-F1CB-44AF-84BA-D7A39F8104A5}"/>
    <cellStyle name="Normal 2 7 5 4" xfId="5200" xr:uid="{9E2A1C08-0FC4-44E2-B44F-973A08EBD794}"/>
    <cellStyle name="Normal 2 7 6" xfId="5201" xr:uid="{2C3E7835-07AF-4BC1-A266-4E53D9EDC2E2}"/>
    <cellStyle name="Normal 2 7 6 2" xfId="5202" xr:uid="{D7174894-C8AF-48DE-BBE9-EF0FA43314D9}"/>
    <cellStyle name="Normal 2 7 6 2 2" xfId="5203" xr:uid="{5D3C7391-482D-4CD2-954C-BED15B56E1C3}"/>
    <cellStyle name="Normal 2 7 6 3" xfId="5204" xr:uid="{D5C423F3-DEDA-4210-B534-F21996EF3C56}"/>
    <cellStyle name="Normal 2 7 7" xfId="5205" xr:uid="{289F480E-C55E-46C2-9E9C-1931F1704188}"/>
    <cellStyle name="Normal 2 7 7 2" xfId="5206" xr:uid="{C304F50F-8975-4822-9D2C-9CF00EC0D537}"/>
    <cellStyle name="Normal 2 7 8" xfId="5207" xr:uid="{5CD8C5C1-2FD1-47E1-9B46-3F2C1AED71D8}"/>
    <cellStyle name="Normal 2 7 8 2" xfId="5208" xr:uid="{76A44847-7338-4ADE-9C31-EC209DCA0661}"/>
    <cellStyle name="Normal 2 7 9" xfId="5209" xr:uid="{AAEB3941-7333-4750-AD6A-DC595853614A}"/>
    <cellStyle name="Normal 2 7 9 2" xfId="5210" xr:uid="{DFC71142-8CCE-4776-8031-5B1FDCD9B9BE}"/>
    <cellStyle name="Normal 2 8" xfId="5211" xr:uid="{07AD632D-9F7B-4DE6-B907-ECC455CE5ECE}"/>
    <cellStyle name="Normal 2 8 2" xfId="5212" xr:uid="{A6D58052-1FBA-413C-BF8D-EF726FFA01E1}"/>
    <cellStyle name="Normal 2 8 2 2" xfId="5213" xr:uid="{857BA804-0AE0-4089-A2B9-6977D1396C2A}"/>
    <cellStyle name="Normal 2 8 2 2 2" xfId="5214" xr:uid="{30197EF4-04C6-49A2-80FA-74BB4EB659F6}"/>
    <cellStyle name="Normal 2 8 2 2 2 2" xfId="5215" xr:uid="{4F290EAE-F0F8-488D-A718-E89C77154D80}"/>
    <cellStyle name="Normal 2 8 2 2 2 2 2" xfId="5216" xr:uid="{DC7323B2-B1CE-4D1A-AD2B-921F341DD536}"/>
    <cellStyle name="Normal 2 8 2 2 2 2 2 2" xfId="5217" xr:uid="{E96DC9C1-FB36-4FBF-863B-D8B546B26D35}"/>
    <cellStyle name="Normal 2 8 2 2 2 2 3" xfId="5218" xr:uid="{9B7FA5E6-D350-4AF3-A0EC-D87C57D05AC7}"/>
    <cellStyle name="Normal 2 8 2 2 2 3" xfId="5219" xr:uid="{731DA1E8-4F7B-4D1B-A7D9-7EBEE877B708}"/>
    <cellStyle name="Normal 2 8 2 2 2 3 2" xfId="5220" xr:uid="{C89F0711-5755-4342-834E-E2D1E9784F77}"/>
    <cellStyle name="Normal 2 8 2 2 2 4" xfId="5221" xr:uid="{115BB44A-C0D0-4F3B-A928-FC500F57A7F6}"/>
    <cellStyle name="Normal 2 8 2 2 3" xfId="5222" xr:uid="{226CFD69-494C-4A42-A4E3-D88762B1B870}"/>
    <cellStyle name="Normal 2 8 2 2 3 2" xfId="5223" xr:uid="{2AD5E0DF-EDE0-4FCB-8A90-3D244A15C47A}"/>
    <cellStyle name="Normal 2 8 2 2 3 2 2" xfId="5224" xr:uid="{ED602C45-CB94-457D-929D-6F91D6CC736C}"/>
    <cellStyle name="Normal 2 8 2 2 3 3" xfId="5225" xr:uid="{8AF9F666-80C1-4925-85B5-8B85368BDDD0}"/>
    <cellStyle name="Normal 2 8 2 2 4" xfId="5226" xr:uid="{DCC981C0-76A6-4AF4-989F-191A38350360}"/>
    <cellStyle name="Normal 2 8 2 2 4 2" xfId="5227" xr:uid="{6E3D37D6-7A64-4C00-A949-79452459CCD0}"/>
    <cellStyle name="Normal 2 8 2 2 5" xfId="5228" xr:uid="{D69B0F46-B5C2-4D2E-B09F-A8B29C562ECC}"/>
    <cellStyle name="Normal 2 8 2 3" xfId="5229" xr:uid="{33FE4EA1-112F-4B0A-B88D-D3B32D4709A9}"/>
    <cellStyle name="Normal 2 8 2 3 2" xfId="5230" xr:uid="{1913A7B5-A186-4903-B29D-4B62A3D5D938}"/>
    <cellStyle name="Normal 2 8 2 3 2 2" xfId="5231" xr:uid="{274E2EDD-F5D0-44A4-B4D7-70C0D3B68B06}"/>
    <cellStyle name="Normal 2 8 2 3 2 2 2" xfId="5232" xr:uid="{7F5557D6-4C9D-4CD8-AE8E-9121177ED71A}"/>
    <cellStyle name="Normal 2 8 2 3 2 2 2 2" xfId="5233" xr:uid="{2FFF1AAE-ACF0-4B7A-B6FB-AA3E0690081C}"/>
    <cellStyle name="Normal 2 8 2 3 2 2 3" xfId="5234" xr:uid="{04AA4F55-6FE7-4E5F-8A36-854EC69D75D1}"/>
    <cellStyle name="Normal 2 8 2 3 2 3" xfId="5235" xr:uid="{08040369-F5C7-473A-91C6-E7BC3C998E66}"/>
    <cellStyle name="Normal 2 8 2 3 2 3 2" xfId="5236" xr:uid="{16C0117C-9A68-4597-83E6-5858163ECD61}"/>
    <cellStyle name="Normal 2 8 2 3 2 4" xfId="5237" xr:uid="{D2C312E1-8333-4D9F-B12E-527F598E27DD}"/>
    <cellStyle name="Normal 2 8 2 3 3" xfId="5238" xr:uid="{EA0C6046-B963-4285-BCD8-C9E0ED292C1F}"/>
    <cellStyle name="Normal 2 8 2 3 3 2" xfId="5239" xr:uid="{2AAA9C18-929C-48C3-8907-C5E81FB0A2B7}"/>
    <cellStyle name="Normal 2 8 2 3 3 2 2" xfId="5240" xr:uid="{610A393F-2CC3-456F-BB27-87313FEA332E}"/>
    <cellStyle name="Normal 2 8 2 3 3 3" xfId="5241" xr:uid="{DECCBA3A-1E80-4BF1-A0E4-0BC36A8A1666}"/>
    <cellStyle name="Normal 2 8 2 3 4" xfId="5242" xr:uid="{A9E0B68C-E099-4D58-91EC-B440E81F9F00}"/>
    <cellStyle name="Normal 2 8 2 3 4 2" xfId="5243" xr:uid="{805B3DAA-32B8-4469-8C2B-9EE033422790}"/>
    <cellStyle name="Normal 2 8 2 3 5" xfId="5244" xr:uid="{DCA4B288-83B0-49E6-B24E-F9D5EDB86629}"/>
    <cellStyle name="Normal 2 8 2 4" xfId="5245" xr:uid="{210952D8-13AF-46EB-BE6F-3EF287D0AC63}"/>
    <cellStyle name="Normal 2 8 2 4 2" xfId="5246" xr:uid="{DF35C82A-FD22-4D12-BCCE-9B6E517ACF7B}"/>
    <cellStyle name="Normal 2 8 2 4 2 2" xfId="5247" xr:uid="{C0A28F11-FB8C-4FB2-A227-682448469718}"/>
    <cellStyle name="Normal 2 8 2 4 2 2 2" xfId="5248" xr:uid="{D3599E39-48C6-4105-990E-BAB0B1882CA1}"/>
    <cellStyle name="Normal 2 8 2 4 2 3" xfId="5249" xr:uid="{EA991FDE-25ED-4F0A-B772-A374DAE1E69C}"/>
    <cellStyle name="Normal 2 8 2 4 3" xfId="5250" xr:uid="{DC456C07-7BB2-453C-8B3B-AAD4A8BC191C}"/>
    <cellStyle name="Normal 2 8 2 4 3 2" xfId="5251" xr:uid="{52502248-3F7D-4F24-B2F7-89262E534868}"/>
    <cellStyle name="Normal 2 8 2 4 4" xfId="5252" xr:uid="{98696FCD-7A87-4FD2-808B-F1DB94D05F8D}"/>
    <cellStyle name="Normal 2 8 2 5" xfId="5253" xr:uid="{62B7CC03-DE53-4B2E-952F-F9644E661975}"/>
    <cellStyle name="Normal 2 8 2 5 2" xfId="5254" xr:uid="{FE122DFF-1F79-447A-BEEF-CB9C7903A93E}"/>
    <cellStyle name="Normal 2 8 2 5 2 2" xfId="5255" xr:uid="{62F09419-7723-439B-B541-0B99440E1CFA}"/>
    <cellStyle name="Normal 2 8 2 5 3" xfId="5256" xr:uid="{E522A044-A53C-4D6C-8ECE-B5B616C70197}"/>
    <cellStyle name="Normal 2 8 2 6" xfId="5257" xr:uid="{055193FF-F6A3-43DA-ADA8-8D3B66EE80C9}"/>
    <cellStyle name="Normal 2 8 2 6 2" xfId="5258" xr:uid="{13CF0AA4-00A2-4C1C-B116-3E973A685E0E}"/>
    <cellStyle name="Normal 2 8 2 7" xfId="5259" xr:uid="{5C0CE037-9802-4D77-B0F7-648E41A5CEAA}"/>
    <cellStyle name="Normal 2 8 3" xfId="5260" xr:uid="{FABEA486-4CD3-4710-B494-D99A27918C60}"/>
    <cellStyle name="Normal 2 8 3 2" xfId="5261" xr:uid="{594BBB81-0643-49F0-8BFA-626159753438}"/>
    <cellStyle name="Normal 2 8 3 2 2" xfId="5262" xr:uid="{40223273-2059-492F-B719-F2B3D2CD9247}"/>
    <cellStyle name="Normal 2 8 3 2 2 2" xfId="5263" xr:uid="{A004D0E6-6CD8-4888-9DF7-665370949D6D}"/>
    <cellStyle name="Normal 2 8 3 2 2 2 2" xfId="5264" xr:uid="{CA9A15CE-08F1-4D30-810C-BA0602C24F64}"/>
    <cellStyle name="Normal 2 8 3 2 2 3" xfId="5265" xr:uid="{EEBB2812-E7FF-45D7-9027-DD98BEDC03BF}"/>
    <cellStyle name="Normal 2 8 3 2 3" xfId="5266" xr:uid="{39136BD3-EA6A-44CC-A349-36A99B56A650}"/>
    <cellStyle name="Normal 2 8 3 2 3 2" xfId="5267" xr:uid="{FE5D0734-BFEA-401C-AD0B-08AE3E8694C7}"/>
    <cellStyle name="Normal 2 8 3 2 4" xfId="5268" xr:uid="{36028E69-7FD8-4886-8D97-AC91F5E60BEB}"/>
    <cellStyle name="Normal 2 8 3 3" xfId="5269" xr:uid="{AFCE74BF-0C6A-4E7F-98A7-BAB42ACD4F45}"/>
    <cellStyle name="Normal 2 8 3 3 2" xfId="5270" xr:uid="{7300337A-AB10-4320-AF94-B0D8A5A15A86}"/>
    <cellStyle name="Normal 2 8 3 3 2 2" xfId="5271" xr:uid="{D2FFE745-A899-4044-B57A-9D97E886C4E9}"/>
    <cellStyle name="Normal 2 8 3 3 3" xfId="5272" xr:uid="{C723642C-A249-47F9-B9F8-979184AE30D6}"/>
    <cellStyle name="Normal 2 8 3 4" xfId="5273" xr:uid="{BD6617E1-1816-457B-AD35-F0B925FA3B15}"/>
    <cellStyle name="Normal 2 8 3 4 2" xfId="5274" xr:uid="{85BABDC3-B8EC-469F-934C-AC3A3B9F79ED}"/>
    <cellStyle name="Normal 2 8 3 5" xfId="5275" xr:uid="{886EA3CF-4870-451F-BD38-25201E941503}"/>
    <cellStyle name="Normal 2 8 4" xfId="5276" xr:uid="{83F7BE57-403D-4C89-BC9E-0FAA1BADBAC0}"/>
    <cellStyle name="Normal 2 8 4 2" xfId="5277" xr:uid="{37F4FF14-E971-492B-A9C7-703E18579454}"/>
    <cellStyle name="Normal 2 8 4 2 2" xfId="5278" xr:uid="{D7BA3843-F3EB-4B99-BEBE-FEEB54A758E9}"/>
    <cellStyle name="Normal 2 8 4 2 2 2" xfId="5279" xr:uid="{6C9C03C2-5DDF-42ED-B983-4ADDC45E6403}"/>
    <cellStyle name="Normal 2 8 4 2 2 2 2" xfId="5280" xr:uid="{E7CAC62C-08D9-4B75-9676-5F9B46452331}"/>
    <cellStyle name="Normal 2 8 4 2 2 3" xfId="5281" xr:uid="{880ADB84-6C49-4FE8-8557-2CF20397864D}"/>
    <cellStyle name="Normal 2 8 4 2 3" xfId="5282" xr:uid="{234F950E-C8BA-485A-8911-2B92FCE6D4C3}"/>
    <cellStyle name="Normal 2 8 4 2 3 2" xfId="5283" xr:uid="{9E763A81-C9BD-4384-A62F-D8ACDAA9534B}"/>
    <cellStyle name="Normal 2 8 4 2 4" xfId="5284" xr:uid="{2298962F-2383-4748-9E58-6710BB30FCBD}"/>
    <cellStyle name="Normal 2 8 4 3" xfId="5285" xr:uid="{BAF900B7-A387-4C0F-969A-016E850A50AA}"/>
    <cellStyle name="Normal 2 8 4 3 2" xfId="5286" xr:uid="{CA5C2626-61DF-4A80-B7C1-B7EABC88BB3F}"/>
    <cellStyle name="Normal 2 8 4 3 2 2" xfId="5287" xr:uid="{3C9F1CF1-9DF8-4451-A063-36F0C80A6C73}"/>
    <cellStyle name="Normal 2 8 4 3 3" xfId="5288" xr:uid="{267C4466-AB2F-4072-97FB-3AB408745F13}"/>
    <cellStyle name="Normal 2 8 4 4" xfId="5289" xr:uid="{8ECB10FB-2064-427D-ADE5-D3F695BDEEC8}"/>
    <cellStyle name="Normal 2 8 4 4 2" xfId="5290" xr:uid="{04103FDD-36B5-4368-BFC2-98EEED3E50A0}"/>
    <cellStyle name="Normal 2 8 4 5" xfId="5291" xr:uid="{20876712-4361-429A-AF19-0E7AD1B58D71}"/>
    <cellStyle name="Normal 2 8 5" xfId="5292" xr:uid="{C9D0B416-ACFF-457E-B87E-4419BCD9CC38}"/>
    <cellStyle name="Normal 2 8 5 2" xfId="5293" xr:uid="{B5CB9E77-F01C-45CB-B93D-ED2B5AE8CA9C}"/>
    <cellStyle name="Normal 2 8 5 2 2" xfId="5294" xr:uid="{920483CF-A4BE-4348-9F9D-28DD82BA7B7A}"/>
    <cellStyle name="Normal 2 8 5 2 2 2" xfId="5295" xr:uid="{70F7BAD0-FD53-418D-9D22-7DD3B929B730}"/>
    <cellStyle name="Normal 2 8 5 2 3" xfId="5296" xr:uid="{17F4E8C6-D6B2-47B5-A5FD-62B65F5669C8}"/>
    <cellStyle name="Normal 2 8 5 3" xfId="5297" xr:uid="{E14BF633-A106-4691-998A-7F8C155B6112}"/>
    <cellStyle name="Normal 2 8 5 3 2" xfId="5298" xr:uid="{BEFB3181-C682-4766-BB98-7E5047413D08}"/>
    <cellStyle name="Normal 2 8 5 4" xfId="5299" xr:uid="{FEA11470-B4E0-4AEA-8531-4BB9D5F58960}"/>
    <cellStyle name="Normal 2 8 6" xfId="5300" xr:uid="{6519481E-D988-4652-A954-CEEE345A880C}"/>
    <cellStyle name="Normal 2 8 6 2" xfId="5301" xr:uid="{A9F5BA8D-C0F2-4A4D-B40F-FCC1DC4093BD}"/>
    <cellStyle name="Normal 2 8 6 2 2" xfId="5302" xr:uid="{AA9B0C62-7412-49BB-897D-E8A19DC6BB6D}"/>
    <cellStyle name="Normal 2 8 6 3" xfId="5303" xr:uid="{B9B0B6E4-AEE4-490D-AD1C-CFFBDA9F0898}"/>
    <cellStyle name="Normal 2 8 7" xfId="5304" xr:uid="{8790FA51-4261-424B-ADC2-C477B45A37D1}"/>
    <cellStyle name="Normal 2 8 7 2" xfId="5305" xr:uid="{BF0F2703-9326-42D0-B7EB-887C253D7448}"/>
    <cellStyle name="Normal 2 8 8" xfId="5306" xr:uid="{297967E2-B6DB-4C2A-964E-F4E7066399CF}"/>
    <cellStyle name="Normal 2 9" xfId="5307" xr:uid="{799C8B96-E233-4946-A574-D6ADD1F90F1E}"/>
    <cellStyle name="Normal 2 9 2" xfId="5308" xr:uid="{5686E9D3-BA0E-44EB-976C-E9C26B28961C}"/>
    <cellStyle name="Normal 2 9 2 2" xfId="5309" xr:uid="{EA01277C-88DC-40B3-AC82-E0AC67CF0AAA}"/>
    <cellStyle name="Normal 2 9 2 2 2" xfId="5310" xr:uid="{21B1ABE9-7A8D-42EB-81DE-423E531B3F12}"/>
    <cellStyle name="Normal 2 9 2 2 2 2" xfId="5311" xr:uid="{53B2A81E-BAC6-4C3F-AEE3-7A2D99E31610}"/>
    <cellStyle name="Normal 2 9 2 2 2 2 2" xfId="5312" xr:uid="{33A65C33-70FF-4E08-AFA3-90610ECA56D2}"/>
    <cellStyle name="Normal 2 9 2 2 2 2 2 2" xfId="5313" xr:uid="{87639AC8-6AEF-4903-8D80-1CB33174CFE2}"/>
    <cellStyle name="Normal 2 9 2 2 2 2 3" xfId="5314" xr:uid="{06BD5B11-ED2C-4C34-9335-51BF296406B8}"/>
    <cellStyle name="Normal 2 9 2 2 2 3" xfId="5315" xr:uid="{F09FEFD3-8F0D-40C8-8943-C75DF2EA6E09}"/>
    <cellStyle name="Normal 2 9 2 2 2 3 2" xfId="5316" xr:uid="{FFE75EBF-6913-4BC4-A308-66FA59A9D738}"/>
    <cellStyle name="Normal 2 9 2 2 2 4" xfId="5317" xr:uid="{879E0C92-3C7D-43F9-9F1D-B6C4D44FFA2C}"/>
    <cellStyle name="Normal 2 9 2 2 3" xfId="5318" xr:uid="{B9545DFB-B97B-4A0E-94B6-86D7DC1C2DD8}"/>
    <cellStyle name="Normal 2 9 2 2 3 2" xfId="5319" xr:uid="{424903B5-6306-4770-9699-BEA15BD85411}"/>
    <cellStyle name="Normal 2 9 2 2 3 2 2" xfId="5320" xr:uid="{09389A78-A6B0-488F-9E1B-5F3F5201393D}"/>
    <cellStyle name="Normal 2 9 2 2 3 3" xfId="5321" xr:uid="{219E9DC2-1FE5-4C56-A66E-9298CA9B8F8B}"/>
    <cellStyle name="Normal 2 9 2 2 4" xfId="5322" xr:uid="{C0171251-0397-47A1-AF79-3FE1C231BDC5}"/>
    <cellStyle name="Normal 2 9 2 2 4 2" xfId="5323" xr:uid="{C8D253DC-DFE7-43F1-96E9-C6D881686176}"/>
    <cellStyle name="Normal 2 9 2 2 5" xfId="5324" xr:uid="{7409A24B-BC89-4432-A408-A16FFEFFE0B9}"/>
    <cellStyle name="Normal 2 9 2 3" xfId="5325" xr:uid="{C41026B6-876D-4B20-8A9C-EB08670D7E66}"/>
    <cellStyle name="Normal 2 9 2 3 2" xfId="5326" xr:uid="{C700C225-89BE-46CF-AE8F-F4107784CAFE}"/>
    <cellStyle name="Normal 2 9 2 3 2 2" xfId="5327" xr:uid="{6E142AA7-1842-4D31-B964-F0DB3DDD1EAD}"/>
    <cellStyle name="Normal 2 9 2 3 2 2 2" xfId="5328" xr:uid="{AC039C76-58B9-4B0E-A426-17477F4A7A57}"/>
    <cellStyle name="Normal 2 9 2 3 2 2 2 2" xfId="5329" xr:uid="{C3A4B3D0-B2AE-4509-9A66-D1ECF812830E}"/>
    <cellStyle name="Normal 2 9 2 3 2 2 3" xfId="5330" xr:uid="{1CDAB2C1-B5E5-4C9D-8A6A-ABDCC70DDB4F}"/>
    <cellStyle name="Normal 2 9 2 3 2 3" xfId="5331" xr:uid="{9CDFCCB7-8DA9-467D-B42C-CF25F3F08383}"/>
    <cellStyle name="Normal 2 9 2 3 2 3 2" xfId="5332" xr:uid="{8C5C78B2-4396-4F6B-89A3-F0038A8C79F7}"/>
    <cellStyle name="Normal 2 9 2 3 2 4" xfId="5333" xr:uid="{AB5BD722-11BF-486D-9805-E4F28D9C4EF8}"/>
    <cellStyle name="Normal 2 9 2 3 3" xfId="5334" xr:uid="{779ED250-9534-410F-9EAB-3CF99EF289E0}"/>
    <cellStyle name="Normal 2 9 2 3 3 2" xfId="5335" xr:uid="{AF574ED1-EC2B-4CE0-82BC-AD7CCAE1E1FA}"/>
    <cellStyle name="Normal 2 9 2 3 3 2 2" xfId="5336" xr:uid="{2C3C7C16-BFEB-471D-8F3D-4FEE4B09FA21}"/>
    <cellStyle name="Normal 2 9 2 3 3 3" xfId="5337" xr:uid="{D7A49339-ED7C-4D96-9A88-9B3525F4A89F}"/>
    <cellStyle name="Normal 2 9 2 3 4" xfId="5338" xr:uid="{7FDF9EC9-40B7-4E46-944A-1BE0BF0F37D2}"/>
    <cellStyle name="Normal 2 9 2 3 4 2" xfId="5339" xr:uid="{E269E938-D140-489F-82EF-2FD85B72C1AE}"/>
    <cellStyle name="Normal 2 9 2 3 5" xfId="5340" xr:uid="{14884B23-5F1D-41DA-B1B9-0BB35D010B08}"/>
    <cellStyle name="Normal 2 9 2 4" xfId="5341" xr:uid="{1EA4E7AA-E25C-469C-88A1-1E800280B04D}"/>
    <cellStyle name="Normal 2 9 2 4 2" xfId="5342" xr:uid="{07A4B790-FA97-4A72-8E18-37BD62778B01}"/>
    <cellStyle name="Normal 2 9 2 4 2 2" xfId="5343" xr:uid="{F301D9FC-FA91-41CF-A6D8-8233BDC9599D}"/>
    <cellStyle name="Normal 2 9 2 4 2 2 2" xfId="5344" xr:uid="{8FC7DD29-F362-4833-8807-69AD98ACCEFF}"/>
    <cellStyle name="Normal 2 9 2 4 2 3" xfId="5345" xr:uid="{B186034A-5A03-46AD-8B71-343CC55B00A8}"/>
    <cellStyle name="Normal 2 9 2 4 3" xfId="5346" xr:uid="{C8DB004F-2E21-4E9F-93DF-64E2DB97003A}"/>
    <cellStyle name="Normal 2 9 2 4 3 2" xfId="5347" xr:uid="{0F98E269-6D57-4D15-980A-73F74E623E31}"/>
    <cellStyle name="Normal 2 9 2 4 4" xfId="5348" xr:uid="{BC2FD23E-5B47-49B5-BEC7-F0ED8522B668}"/>
    <cellStyle name="Normal 2 9 2 5" xfId="5349" xr:uid="{FFF244BE-FECE-490A-9D9B-6C2B0F73ABA8}"/>
    <cellStyle name="Normal 2 9 2 5 2" xfId="5350" xr:uid="{7BAED1E7-7E10-49C2-A8DD-6A51F27BBE42}"/>
    <cellStyle name="Normal 2 9 2 5 2 2" xfId="5351" xr:uid="{D732F2CD-E181-438E-85C6-FA4C9B6B8223}"/>
    <cellStyle name="Normal 2 9 2 5 3" xfId="5352" xr:uid="{63970C6B-353C-40E3-AEEC-617B08BB2B1B}"/>
    <cellStyle name="Normal 2 9 2 6" xfId="5353" xr:uid="{98FDE612-02A7-40A1-8564-366567C49064}"/>
    <cellStyle name="Normal 2 9 2 6 2" xfId="5354" xr:uid="{6042FFF6-51CD-4E21-95A0-30D48D96AC07}"/>
    <cellStyle name="Normal 2 9 2 7" xfId="5355" xr:uid="{C159875D-5395-4244-B27C-3897804C96FF}"/>
    <cellStyle name="Normal 2 9 3" xfId="5356" xr:uid="{C2455712-E3AB-4AB5-B2D7-1E7F9507CC04}"/>
    <cellStyle name="Normal 2 9 3 2" xfId="5357" xr:uid="{AC4CA13B-8496-4A8D-9A80-0E900F2D17A8}"/>
    <cellStyle name="Normal 2 9 3 2 2" xfId="5358" xr:uid="{D9F8B1D6-3C4E-4BE1-99C6-118D58C056BA}"/>
    <cellStyle name="Normal 2 9 3 2 2 2" xfId="5359" xr:uid="{1A3E5074-7EAE-49FD-A372-99FC62B243C3}"/>
    <cellStyle name="Normal 2 9 3 2 2 2 2" xfId="5360" xr:uid="{46805AF9-D181-428C-8ECE-7F359CFE37BA}"/>
    <cellStyle name="Normal 2 9 3 2 2 3" xfId="5361" xr:uid="{3ED33CCC-B46F-45FD-849A-C0F9F2C730D9}"/>
    <cellStyle name="Normal 2 9 3 2 3" xfId="5362" xr:uid="{3E3BE52B-8622-4C2F-90E4-12CC927A09EA}"/>
    <cellStyle name="Normal 2 9 3 2 3 2" xfId="5363" xr:uid="{258711C3-0E9B-4B9D-909D-6CD6B96382F1}"/>
    <cellStyle name="Normal 2 9 3 2 4" xfId="5364" xr:uid="{151E2E8B-D710-4CA1-9E02-5EBC19F6A73E}"/>
    <cellStyle name="Normal 2 9 3 3" xfId="5365" xr:uid="{3A4AD235-42F9-4DA1-AEBE-819715F58CC0}"/>
    <cellStyle name="Normal 2 9 3 3 2" xfId="5366" xr:uid="{457ED680-ABC3-4764-8DBF-68A9B3FC0108}"/>
    <cellStyle name="Normal 2 9 3 3 2 2" xfId="5367" xr:uid="{D8C9E679-A8C1-45AB-8D59-4D8FEF2DDD3F}"/>
    <cellStyle name="Normal 2 9 3 3 3" xfId="5368" xr:uid="{00A7B277-8EE6-4DDD-B54C-E156AC62F6E2}"/>
    <cellStyle name="Normal 2 9 3 4" xfId="5369" xr:uid="{C2103017-73A5-47EA-8265-2D99677C91CE}"/>
    <cellStyle name="Normal 2 9 3 4 2" xfId="5370" xr:uid="{46ACC41B-662C-44A5-B75B-9A492902597E}"/>
    <cellStyle name="Normal 2 9 3 5" xfId="5371" xr:uid="{77136336-931F-4381-AAFC-4114EA7947A0}"/>
    <cellStyle name="Normal 2 9 4" xfId="5372" xr:uid="{CF13013B-5643-411B-9462-343AE35C77BF}"/>
    <cellStyle name="Normal 2 9 4 2" xfId="5373" xr:uid="{64D7F7A6-9283-42E4-8D2E-A764D2123B07}"/>
    <cellStyle name="Normal 2 9 4 2 2" xfId="5374" xr:uid="{67893EB9-CA53-42D6-9392-7325563246CD}"/>
    <cellStyle name="Normal 2 9 4 2 2 2" xfId="5375" xr:uid="{7F2B826B-1592-4A4B-B03D-61BDB5D68E82}"/>
    <cellStyle name="Normal 2 9 4 2 2 2 2" xfId="5376" xr:uid="{24C33FAA-29F4-4802-A27A-CCB6E7E9E00B}"/>
    <cellStyle name="Normal 2 9 4 2 2 3" xfId="5377" xr:uid="{8584A21E-D86B-42CC-A939-1481ECD22B6B}"/>
    <cellStyle name="Normal 2 9 4 2 3" xfId="5378" xr:uid="{9797E94A-1C39-462D-901F-91FCC4A9B905}"/>
    <cellStyle name="Normal 2 9 4 2 3 2" xfId="5379" xr:uid="{7294867C-D452-4A4F-8DF3-52A523C0690B}"/>
    <cellStyle name="Normal 2 9 4 2 4" xfId="5380" xr:uid="{D173F128-6449-4C36-9836-E5844B98D087}"/>
    <cellStyle name="Normal 2 9 4 3" xfId="5381" xr:uid="{6E9B6F88-8B84-4614-A48C-C22D3C91DA48}"/>
    <cellStyle name="Normal 2 9 4 3 2" xfId="5382" xr:uid="{14DF041C-A19B-490E-92A8-300DF9F16777}"/>
    <cellStyle name="Normal 2 9 4 3 2 2" xfId="5383" xr:uid="{A9D1FCE8-1CB1-48DB-8358-A3D31353673E}"/>
    <cellStyle name="Normal 2 9 4 3 3" xfId="5384" xr:uid="{3EF568B5-19C6-46AB-BAFB-ABAE93610311}"/>
    <cellStyle name="Normal 2 9 4 4" xfId="5385" xr:uid="{6F06FCFD-FFB6-4F90-B912-50D5E96E5B21}"/>
    <cellStyle name="Normal 2 9 4 4 2" xfId="5386" xr:uid="{0DA4B55B-BE9D-4C24-B80A-4FBF36607706}"/>
    <cellStyle name="Normal 2 9 4 5" xfId="5387" xr:uid="{9C51A493-20E9-4821-9B73-8C8722B02F76}"/>
    <cellStyle name="Normal 2 9 5" xfId="5388" xr:uid="{1215B562-B192-465A-BE20-1A570B94C708}"/>
    <cellStyle name="Normal 2 9 5 2" xfId="5389" xr:uid="{9F933AA0-3C88-41A8-98D5-4302187C27E0}"/>
    <cellStyle name="Normal 2 9 5 2 2" xfId="5390" xr:uid="{20EACD74-503A-4982-8A1B-D0880FE44AAD}"/>
    <cellStyle name="Normal 2 9 5 2 2 2" xfId="5391" xr:uid="{F8308BE9-FB22-4848-B579-4D9D44C2CEBB}"/>
    <cellStyle name="Normal 2 9 5 2 3" xfId="5392" xr:uid="{40A8A2F1-16E0-4A14-8A6A-D06CCA7FEBD5}"/>
    <cellStyle name="Normal 2 9 5 3" xfId="5393" xr:uid="{074295B6-5BA3-408E-8326-17DC562FC14A}"/>
    <cellStyle name="Normal 2 9 5 3 2" xfId="5394" xr:uid="{7F7BB647-3602-487C-B31E-3DB64B2F441E}"/>
    <cellStyle name="Normal 2 9 5 4" xfId="5395" xr:uid="{8A6A880F-D44C-4521-B356-20FF1480C763}"/>
    <cellStyle name="Normal 2 9 6" xfId="5396" xr:uid="{69348487-0515-4075-BD80-B007FBF0F659}"/>
    <cellStyle name="Normal 2 9 6 2" xfId="5397" xr:uid="{4AAAECE8-6962-40BC-A307-645F6CC4C274}"/>
    <cellStyle name="Normal 2 9 6 2 2" xfId="5398" xr:uid="{FD73F42B-27D3-4501-9C92-6AB705A56DD3}"/>
    <cellStyle name="Normal 2 9 6 3" xfId="5399" xr:uid="{69183651-2BFD-4294-9EF3-EF2493BE107B}"/>
    <cellStyle name="Normal 2 9 7" xfId="5400" xr:uid="{296AC945-65F3-4BEF-B5C9-BB222BE3023F}"/>
    <cellStyle name="Normal 2 9 7 2" xfId="5401" xr:uid="{139BDB23-26F0-4C7A-B212-55C0807E3E85}"/>
    <cellStyle name="Normal 2 9 8" xfId="5402" xr:uid="{BB61FDE1-2CCE-442A-9E0E-714F20AB18B3}"/>
    <cellStyle name="Normal 2_DETAIL Debt" xfId="5403" xr:uid="{65F9DDA6-8EE4-4FE5-894D-8ED7A41C87C8}"/>
    <cellStyle name="Normal 20" xfId="5404" xr:uid="{35D97793-FA3A-4BF6-BC6C-2FF2866C34C5}"/>
    <cellStyle name="Normal 20 2" xfId="5405" xr:uid="{F263A883-8694-4D5A-830A-55EF014EFEB7}"/>
    <cellStyle name="Normal 21" xfId="5406" xr:uid="{C68C2548-9280-40EA-AE07-0C3D666A6355}"/>
    <cellStyle name="Normal 21 2" xfId="5407" xr:uid="{656BA199-0715-400A-A8C7-BAFC1F0D07F8}"/>
    <cellStyle name="Normal 21 2 2" xfId="5408" xr:uid="{A51870A7-4EED-49BB-A70F-E733ECFA7BF9}"/>
    <cellStyle name="Normal 21 2 2 2" xfId="5409" xr:uid="{7E85E23F-4E54-490D-937E-C705D1711418}"/>
    <cellStyle name="Normal 21 2 3" xfId="5410" xr:uid="{AAA8442D-298A-4222-ADE0-AF9F0552CCC1}"/>
    <cellStyle name="Normal 21 3" xfId="5411" xr:uid="{E3A59588-0674-425D-8377-F049ABBFA0D6}"/>
    <cellStyle name="Normal 22" xfId="5412" xr:uid="{EC2B9C6E-5C69-41E8-93C0-CBB595A2B1BF}"/>
    <cellStyle name="Normal 22 2" xfId="5413" xr:uid="{0192C0FA-E918-499E-9763-3E67FD5BAB0C}"/>
    <cellStyle name="Normal 22 2 2" xfId="5414" xr:uid="{7A862840-A728-40DF-8483-C1F2EAB4B68A}"/>
    <cellStyle name="Normal 22 2 2 2" xfId="5415" xr:uid="{68AA5BE9-6D7D-48C0-81DA-8295336FA850}"/>
    <cellStyle name="Normal 22 2 3" xfId="5416" xr:uid="{12970599-1E50-4D98-B66D-1C8CF93E420C}"/>
    <cellStyle name="Normal 22 3" xfId="5417" xr:uid="{76637AAA-541F-4CB0-AEB7-7E38B458BFBB}"/>
    <cellStyle name="Normal 23" xfId="5418" xr:uid="{72D51D10-D411-44B1-BA07-DB9476F9936B}"/>
    <cellStyle name="Normal 23 2" xfId="5419" xr:uid="{CB03ACB1-A93C-43B8-8B4E-C9DC2B87259B}"/>
    <cellStyle name="Normal 23 2 2" xfId="5420" xr:uid="{8A01C7B3-0C23-4B71-BBF2-20D580FC49A3}"/>
    <cellStyle name="Normal 23 2 2 2" xfId="5421" xr:uid="{BF2D2E8C-0633-45D6-B3BD-F7809F4D25D1}"/>
    <cellStyle name="Normal 23 2 3" xfId="5422" xr:uid="{DBE75292-B743-4CB9-9F9E-86510CD4FFD6}"/>
    <cellStyle name="Normal 23 3" xfId="5423" xr:uid="{4944AE8C-793F-45B8-A2E6-65612E0EB4B6}"/>
    <cellStyle name="Normal 24" xfId="5424" xr:uid="{DF284BC9-C254-4F9C-B939-3767364B2DE5}"/>
    <cellStyle name="Normal 24 2" xfId="5425" xr:uid="{A5163C6A-886B-4D88-9E4F-3A9B092D38AE}"/>
    <cellStyle name="Normal 24 2 2" xfId="5426" xr:uid="{52932534-3AD7-436E-921D-C3BBA2B88E4A}"/>
    <cellStyle name="Normal 24 2 2 2" xfId="5427" xr:uid="{ED301031-37C5-436D-B303-6EF9960E1B7C}"/>
    <cellStyle name="Normal 24 2 3" xfId="5428" xr:uid="{F8BBF701-B566-4A51-B7EB-FA792FE7A874}"/>
    <cellStyle name="Normal 24 3" xfId="5429" xr:uid="{B594331B-7117-452A-B05C-E6A9DE1E1B5F}"/>
    <cellStyle name="Normal 24 3 2" xfId="5430" xr:uid="{F60EBCEB-5B76-4E60-A070-D51F47685806}"/>
    <cellStyle name="Normal 24 4" xfId="5431" xr:uid="{3A978949-0151-48D5-83A4-7D96DDDF9560}"/>
    <cellStyle name="Normal 25" xfId="5432" xr:uid="{4DA89740-DA4C-41F2-840A-B2B516CB91E6}"/>
    <cellStyle name="Normal 25 2" xfId="5433" xr:uid="{7583E7D2-B3B0-46E8-8709-9743A31D1B07}"/>
    <cellStyle name="Normal 25 2 2" xfId="5434" xr:uid="{EDC9CA19-9E95-40E7-B0A6-71692EB6E452}"/>
    <cellStyle name="Normal 25 3" xfId="5435" xr:uid="{82F5D51C-F8FB-48E0-AB4F-3E191B870830}"/>
    <cellStyle name="Normal 26" xfId="5436" xr:uid="{2216A909-A87D-4CF8-9625-1856934076DC}"/>
    <cellStyle name="Normal 26 2" xfId="5437" xr:uid="{E9101CB0-CF69-4FCA-95F7-B22A1E282F6F}"/>
    <cellStyle name="Normal 26 2 2" xfId="5438" xr:uid="{A954E4F5-6F94-4A8F-8CC0-5AC0FF657A89}"/>
    <cellStyle name="Normal 26 3" xfId="5439" xr:uid="{3D846B58-5130-49E4-94FC-DF2236E3B676}"/>
    <cellStyle name="Normal 27" xfId="5440" xr:uid="{BABDB809-C937-4A81-A7EE-21E6DED9E16B}"/>
    <cellStyle name="Normal 27 2" xfId="5441" xr:uid="{B54F038A-3D8B-4AC6-8A24-649E3A8B9366}"/>
    <cellStyle name="Normal 28" xfId="5442" xr:uid="{4CBBB35A-A66A-48DE-AB19-073506DFDF86}"/>
    <cellStyle name="Normal 28 2" xfId="5443" xr:uid="{C61D5462-A394-4009-A54A-2F7CDEAC830A}"/>
    <cellStyle name="Normal 29" xfId="5444" xr:uid="{52610FA0-F80B-48D4-8CA5-6DA0B88946AA}"/>
    <cellStyle name="Normal 29 2" xfId="5445" xr:uid="{B6BDE2F1-1D5A-49D8-BCFC-5A7E5F60F9F0}"/>
    <cellStyle name="Normal 3" xfId="4" xr:uid="{00000000-0005-0000-0000-000005000000}"/>
    <cellStyle name="Normal 3 10" xfId="5447" xr:uid="{EA57455B-636F-4B32-9475-4E946483A3C1}"/>
    <cellStyle name="Normal 3 10 2" xfId="5448" xr:uid="{2544D1A7-7DDD-4119-8C0D-312EC83D855F}"/>
    <cellStyle name="Normal 3 10 2 2" xfId="5449" xr:uid="{C49F1AC3-1744-44D2-94FF-F72AB1E19ACC}"/>
    <cellStyle name="Normal 3 10 2 2 2" xfId="5450" xr:uid="{ED21A2B4-B919-4ED8-A763-1DA5693966B1}"/>
    <cellStyle name="Normal 3 10 2 2 2 2" xfId="5451" xr:uid="{CA17A464-B041-4E36-8CC1-5F802C1B7210}"/>
    <cellStyle name="Normal 3 10 2 2 3" xfId="5452" xr:uid="{CE3F531D-3A6D-490D-B57B-BA3AC796756B}"/>
    <cellStyle name="Normal 3 10 2 3" xfId="5453" xr:uid="{20E03849-FDEC-42F6-87BE-95930CCDB3B9}"/>
    <cellStyle name="Normal 3 10 2 3 2" xfId="5454" xr:uid="{8F14DE67-1903-42EA-AF74-518207EA7180}"/>
    <cellStyle name="Normal 3 10 2 4" xfId="5455" xr:uid="{46202235-AE45-4632-BD39-B6D2203B4B6E}"/>
    <cellStyle name="Normal 3 10 3" xfId="5456" xr:uid="{D5C19CCC-C7A5-41B3-AA3C-0501D9043C21}"/>
    <cellStyle name="Normal 3 10 3 2" xfId="5457" xr:uid="{321F5D0A-32B0-41CF-96B3-FF371FF87B6A}"/>
    <cellStyle name="Normal 3 10 3 2 2" xfId="5458" xr:uid="{2FCC5915-0E55-46E3-B2B9-516C15196599}"/>
    <cellStyle name="Normal 3 10 3 3" xfId="5459" xr:uid="{2D27D6AE-9CB8-4EE8-A35F-E9287209EDEC}"/>
    <cellStyle name="Normal 3 10 4" xfId="5460" xr:uid="{5D3F4075-748F-431A-87A5-4DB4968BA012}"/>
    <cellStyle name="Normal 3 10 4 2" xfId="5461" xr:uid="{7601166E-CAFF-4202-AB03-5ED67C4095F9}"/>
    <cellStyle name="Normal 3 10 5" xfId="5462" xr:uid="{9101C8E5-39C1-41D2-9383-51685AD7F870}"/>
    <cellStyle name="Normal 3 10 5 2" xfId="5463" xr:uid="{39E013B7-D1B3-4F13-BFC5-B39E304924D5}"/>
    <cellStyle name="Normal 3 10 6" xfId="5464" xr:uid="{9D89AA0C-E443-4039-A6FD-74B72AEA1FFF}"/>
    <cellStyle name="Normal 3 11" xfId="5465" xr:uid="{7F387384-ACB7-40BA-A81B-604AFA0ACE71}"/>
    <cellStyle name="Normal 3 11 2" xfId="5466" xr:uid="{28854C25-6406-4BB7-837F-4BFA65653DD9}"/>
    <cellStyle name="Normal 3 12" xfId="5467" xr:uid="{3D45DB4B-5AE4-43B6-A687-64012C76FC45}"/>
    <cellStyle name="Normal 3 12 2" xfId="5468" xr:uid="{F4C341C7-B01A-4E10-8F41-E17AABA9711D}"/>
    <cellStyle name="Normal 3 13" xfId="5469" xr:uid="{7B1FD85E-AC71-4D98-9C7D-C949B359ADDA}"/>
    <cellStyle name="Normal 3 13 2" xfId="5470" xr:uid="{1DAFAE41-8813-43C4-9148-39283AF597D4}"/>
    <cellStyle name="Normal 3 14" xfId="5471" xr:uid="{E4CDCB1C-D1C0-48B8-B9B5-9061640E0FA8}"/>
    <cellStyle name="Normal 3 14 2" xfId="5472" xr:uid="{48AACEA8-F629-4421-ADFF-EA41A06C2A03}"/>
    <cellStyle name="Normal 3 14 2 2" xfId="5473" xr:uid="{0E129052-E118-4A48-9295-55AD853F3E64}"/>
    <cellStyle name="Normal 3 14 2 2 2" xfId="5474" xr:uid="{E92A2CA2-48D2-48EC-9984-496132BBDDF7}"/>
    <cellStyle name="Normal 3 14 2 3" xfId="5475" xr:uid="{9FED7C1A-DFCB-4D63-95A8-53AB68BE2FE5}"/>
    <cellStyle name="Normal 3 14 3" xfId="5476" xr:uid="{59A56A77-C359-4C3E-AD77-5553347C9ED9}"/>
    <cellStyle name="Normal 3 14 3 2" xfId="5477" xr:uid="{F9B5F6CB-0727-4D40-8D9E-D75847631858}"/>
    <cellStyle name="Normal 3 14 4" xfId="5478" xr:uid="{A8E6C6AF-D357-4D0E-8D8A-C7173B8A778C}"/>
    <cellStyle name="Normal 3 15" xfId="5479" xr:uid="{D53274A1-8EFF-4570-B7BD-540980AEA63B}"/>
    <cellStyle name="Normal 3 15 2" xfId="5480" xr:uid="{BFCA4B90-25E5-4AB8-AA22-7807CA3465E8}"/>
    <cellStyle name="Normal 3 15 2 2" xfId="5481" xr:uid="{09FA7A0A-E921-47DE-8D11-E5D45F6D37C7}"/>
    <cellStyle name="Normal 3 15 3" xfId="5482" xr:uid="{FCAC0EC5-FB8F-44B5-856F-3061FAF5A210}"/>
    <cellStyle name="Normal 3 16" xfId="5483" xr:uid="{DE304595-4BF7-40CC-A1AD-9CAF3F0ACA49}"/>
    <cellStyle name="Normal 3 16 2" xfId="5484" xr:uid="{C57A55A0-5CBD-4AB8-B8EA-05FFD32AAE19}"/>
    <cellStyle name="Normal 3 17" xfId="5485" xr:uid="{D496CBC8-7130-4340-8471-79F3502D5FB6}"/>
    <cellStyle name="Normal 3 17 2" xfId="5486" xr:uid="{E5006946-4BC2-4DE4-A0D2-55FDF613218D}"/>
    <cellStyle name="Normal 3 18" xfId="5487" xr:uid="{8FA50889-0F63-44B0-9FFF-77E99B999EBE}"/>
    <cellStyle name="Normal 3 18 2" xfId="5488" xr:uid="{C2BFC770-CC5E-4A21-980C-00E398E1A9B2}"/>
    <cellStyle name="Normal 3 19" xfId="5489" xr:uid="{D4184E2F-17CF-4894-A23B-60E95EC6039C}"/>
    <cellStyle name="Normal 3 19 2" xfId="5490" xr:uid="{DE8788D7-FC38-457C-8FC9-B9B0C3895401}"/>
    <cellStyle name="Normal 3 2" xfId="14" xr:uid="{00000000-0005-0000-0000-000006000000}"/>
    <cellStyle name="Normal 3 2 10" xfId="5492" xr:uid="{509A3509-8467-4B17-A19E-4208466003BE}"/>
    <cellStyle name="Normal 3 2 10 2" xfId="5493" xr:uid="{62B71855-9F97-44DA-842E-248F9ECEF760}"/>
    <cellStyle name="Normal 3 2 10 2 2" xfId="5494" xr:uid="{7BB8F28C-AE95-4BC2-B575-A00A758FF2D3}"/>
    <cellStyle name="Normal 3 2 10 2 2 2" xfId="5495" xr:uid="{89441589-DA78-4DBD-8B2F-D88F991C9372}"/>
    <cellStyle name="Normal 3 2 10 2 3" xfId="5496" xr:uid="{84204072-C57A-49D7-9860-D532A92B8DB4}"/>
    <cellStyle name="Normal 3 2 10 3" xfId="5497" xr:uid="{49EBCBF6-3EF9-43E9-94AE-AD820D3E9764}"/>
    <cellStyle name="Normal 3 2 10 3 2" xfId="5498" xr:uid="{C39B56E7-2038-4968-BE36-27AF41710987}"/>
    <cellStyle name="Normal 3 2 10 4" xfId="5499" xr:uid="{25CBC41A-ECBC-48E9-B0A7-17F1ABA78883}"/>
    <cellStyle name="Normal 3 2 11" xfId="5500" xr:uid="{9DF83013-FF75-4042-A475-7B96343A6493}"/>
    <cellStyle name="Normal 3 2 11 2" xfId="5501" xr:uid="{3F3D71E3-C4EA-4E6A-9941-4C33AE708B9F}"/>
    <cellStyle name="Normal 3 2 12" xfId="5502" xr:uid="{DF53D175-E62A-43DC-8EC8-C04A798157A0}"/>
    <cellStyle name="Normal 3 2 12 2" xfId="5503" xr:uid="{609D8B41-D65D-4BA7-8168-A757269C9F0F}"/>
    <cellStyle name="Normal 3 2 13" xfId="5504" xr:uid="{A06999D3-E4E0-4DD5-BB68-DAE86C408E43}"/>
    <cellStyle name="Normal 3 2 13 2" xfId="5505" xr:uid="{DDFE5591-5296-4916-995B-48ADC73A4F26}"/>
    <cellStyle name="Normal 3 2 14" xfId="5506" xr:uid="{CA195EE3-FE11-4C63-B4FF-CE18C1FA765A}"/>
    <cellStyle name="Normal 3 2 14 2" xfId="5507" xr:uid="{AF2246E0-27F7-4925-B036-00A4D854AF2F}"/>
    <cellStyle name="Normal 3 2 15" xfId="5508" xr:uid="{92775EDB-4AD0-4B65-B484-7F6C3A032BDB}"/>
    <cellStyle name="Normal 3 2 16" xfId="5491" xr:uid="{C35D0E73-B154-429D-A399-0E1C746CAC3C}"/>
    <cellStyle name="Normal 3 2 17" xfId="8242" xr:uid="{DD3D12E8-9312-4380-A91A-6979D511796E}"/>
    <cellStyle name="Normal 3 2 2" xfId="18" xr:uid="{00000000-0005-0000-0000-000007000000}"/>
    <cellStyle name="Normal 3 2 2 10" xfId="5510" xr:uid="{2AD8328B-4206-4D64-BB77-8BE419A808F4}"/>
    <cellStyle name="Normal 3 2 2 11" xfId="5509" xr:uid="{9244CE6D-7AC0-43BC-BF4D-7857E1D476AF}"/>
    <cellStyle name="Normal 3 2 2 12" xfId="8246" xr:uid="{F9C01107-F182-43E7-A8CF-868F72A08CA1}"/>
    <cellStyle name="Normal 3 2 2 2" xfId="25" xr:uid="{1057D1F6-B8DD-4E14-AE53-CF47603D0392}"/>
    <cellStyle name="Normal 3 2 2 2 10" xfId="5511" xr:uid="{C087CB24-114E-4143-A2B2-AF561FEF266F}"/>
    <cellStyle name="Normal 3 2 2 2 2" xfId="5512" xr:uid="{572F3B28-7669-4409-90AB-29AA7FEC142F}"/>
    <cellStyle name="Normal 3 2 2 2 2 2" xfId="5513" xr:uid="{1FD41EC1-9BEA-482D-A254-A9F4BFE1DE6B}"/>
    <cellStyle name="Normal 3 2 2 2 2 2 2" xfId="5514" xr:uid="{C6B7A2AC-4B10-4717-90F7-433CC06CA7DB}"/>
    <cellStyle name="Normal 3 2 2 2 2 2 2 2" xfId="5515" xr:uid="{84DC79D7-387D-40AE-863C-4FAB813A0065}"/>
    <cellStyle name="Normal 3 2 2 2 2 2 2 2 2" xfId="5516" xr:uid="{E1E96469-6584-4629-AA40-2A453E782E55}"/>
    <cellStyle name="Normal 3 2 2 2 2 2 2 3" xfId="5517" xr:uid="{4899B206-66CC-4994-9BF8-ECDADA38CD0F}"/>
    <cellStyle name="Normal 3 2 2 2 2 2 3" xfId="5518" xr:uid="{7EBA549B-CA84-438D-9DF4-1865BD805461}"/>
    <cellStyle name="Normal 3 2 2 2 2 2 3 2" xfId="5519" xr:uid="{D7C7DC4D-E8ED-4C63-98BD-DC232AC74807}"/>
    <cellStyle name="Normal 3 2 2 2 2 2 4" xfId="5520" xr:uid="{5EACEDE3-7B8C-452C-8CFD-2BD5E0469201}"/>
    <cellStyle name="Normal 3 2 2 2 2 3" xfId="5521" xr:uid="{55039F54-774C-4BDF-9258-F02E3DBD2A60}"/>
    <cellStyle name="Normal 3 2 2 2 2 3 2" xfId="5522" xr:uid="{6A13230C-02FB-4BF7-B85C-E98889363C88}"/>
    <cellStyle name="Normal 3 2 2 2 2 3 2 2" xfId="5523" xr:uid="{0E662097-B2F3-4D04-809F-AC6F3E72DD44}"/>
    <cellStyle name="Normal 3 2 2 2 2 3 3" xfId="5524" xr:uid="{7B0D48B8-0EEC-4F76-A473-E1BE9EE6A097}"/>
    <cellStyle name="Normal 3 2 2 2 2 4" xfId="5525" xr:uid="{5FE245DD-CCF6-45CE-AB95-8CB7DD9059FA}"/>
    <cellStyle name="Normal 3 2 2 2 2 4 2" xfId="5526" xr:uid="{E2966C04-31B2-49D8-A00A-5AFD0728C107}"/>
    <cellStyle name="Normal 3 2 2 2 2 5" xfId="5527" xr:uid="{ADF23019-BE1B-4101-A3BB-D3E4C046C9E7}"/>
    <cellStyle name="Normal 3 2 2 2 3" xfId="5528" xr:uid="{793E8D05-E9B0-453E-B269-D571EFC9D3A9}"/>
    <cellStyle name="Normal 3 2 2 2 3 2" xfId="5529" xr:uid="{18A0DDAF-E5BC-4853-BB28-A4988E1DE325}"/>
    <cellStyle name="Normal 3 2 2 2 3 2 2" xfId="5530" xr:uid="{A44701DE-50E5-4125-AD78-9FF0F03038E7}"/>
    <cellStyle name="Normal 3 2 2 2 3 2 2 2" xfId="5531" xr:uid="{CF821D7D-8DB9-4A35-ABB6-9A6A8511C42F}"/>
    <cellStyle name="Normal 3 2 2 2 3 2 2 2 2" xfId="5532" xr:uid="{F60F4502-D6C7-4009-A2CA-1EE8030ADDE7}"/>
    <cellStyle name="Normal 3 2 2 2 3 2 2 3" xfId="5533" xr:uid="{012B4F83-258B-41FA-B9CC-0DE68180F3F0}"/>
    <cellStyle name="Normal 3 2 2 2 3 2 3" xfId="5534" xr:uid="{8A6828E3-35E3-456C-9DF2-8CD9E4F88C40}"/>
    <cellStyle name="Normal 3 2 2 2 3 2 3 2" xfId="5535" xr:uid="{84B7FF99-18F7-435F-B4BE-BF18AAE30435}"/>
    <cellStyle name="Normal 3 2 2 2 3 2 4" xfId="5536" xr:uid="{84BAE5C6-DAC1-4B81-9259-B072B630714C}"/>
    <cellStyle name="Normal 3 2 2 2 3 3" xfId="5537" xr:uid="{D89C29CA-6309-477E-A805-F1B6F2235478}"/>
    <cellStyle name="Normal 3 2 2 2 3 3 2" xfId="5538" xr:uid="{E7718167-C54B-4877-92BB-53015152C669}"/>
    <cellStyle name="Normal 3 2 2 2 3 3 2 2" xfId="5539" xr:uid="{47FF7FB3-93B5-422E-B929-78248ABE0266}"/>
    <cellStyle name="Normal 3 2 2 2 3 3 3" xfId="5540" xr:uid="{7FA2C54D-2868-4626-9457-E127AD99DBA3}"/>
    <cellStyle name="Normal 3 2 2 2 3 4" xfId="5541" xr:uid="{5EEFF77E-AEFB-47E7-B0C6-A2FA0F3302CA}"/>
    <cellStyle name="Normal 3 2 2 2 3 4 2" xfId="5542" xr:uid="{EABC441E-12C9-47C8-9090-35C8BE56F879}"/>
    <cellStyle name="Normal 3 2 2 2 3 5" xfId="5543" xr:uid="{3F1C8FAB-0E6D-4353-A9EF-F330A391C5B0}"/>
    <cellStyle name="Normal 3 2 2 2 4" xfId="5544" xr:uid="{D611471B-4D92-4685-AE19-1C97EE241A50}"/>
    <cellStyle name="Normal 3 2 2 2 4 2" xfId="5545" xr:uid="{C48E5782-9A5B-4F10-B903-1A9ABC7862EE}"/>
    <cellStyle name="Normal 3 2 2 2 4 2 2" xfId="5546" xr:uid="{84276901-1944-4913-9BF4-6037AC131EB2}"/>
    <cellStyle name="Normal 3 2 2 2 4 2 2 2" xfId="5547" xr:uid="{FA2BA391-0B64-4F5C-A065-C7EBBC1B60BE}"/>
    <cellStyle name="Normal 3 2 2 2 4 2 3" xfId="5548" xr:uid="{1B13FF38-91CC-4572-A6DA-C0BCC51DD3CF}"/>
    <cellStyle name="Normal 3 2 2 2 4 3" xfId="5549" xr:uid="{CE8F639A-BAF5-4F3F-8AE0-A4363E9BFA76}"/>
    <cellStyle name="Normal 3 2 2 2 4 3 2" xfId="5550" xr:uid="{42EF9740-BDBA-4219-A771-7B04A6161377}"/>
    <cellStyle name="Normal 3 2 2 2 4 4" xfId="5551" xr:uid="{B18614C3-E66D-4DD6-AC16-F32817D8CC3A}"/>
    <cellStyle name="Normal 3 2 2 2 5" xfId="5552" xr:uid="{F6F29934-7D84-45FF-A22E-29CE27AAA5D0}"/>
    <cellStyle name="Normal 3 2 2 2 5 2" xfId="5553" xr:uid="{47DC2880-E263-4751-8046-2CF6A26EB00D}"/>
    <cellStyle name="Normal 3 2 2 2 5 2 2" xfId="5554" xr:uid="{4D2123FE-6F63-4C81-A086-0E6676609FAA}"/>
    <cellStyle name="Normal 3 2 2 2 5 3" xfId="5555" xr:uid="{549E32FB-1CC0-4AB3-A5A8-4C940F0D2248}"/>
    <cellStyle name="Normal 3 2 2 2 6" xfId="5556" xr:uid="{558637FD-5095-494B-B385-C6C7CBED3217}"/>
    <cellStyle name="Normal 3 2 2 2 6 2" xfId="5557" xr:uid="{BF04C758-F8EA-4FF6-96AB-AD9BEACDF399}"/>
    <cellStyle name="Normal 3 2 2 2 7" xfId="5558" xr:uid="{23CDF301-21EF-4352-AAEB-11BEB6A8E602}"/>
    <cellStyle name="Normal 3 2 2 2 7 2" xfId="5559" xr:uid="{336FF94E-4DD6-47C9-BC0D-D846CBB6EF47}"/>
    <cellStyle name="Normal 3 2 2 2 8" xfId="5560" xr:uid="{90A0317E-7126-4EAB-B390-D7A648B0E5CB}"/>
    <cellStyle name="Normal 3 2 2 2 8 2" xfId="5561" xr:uid="{E8B1C396-B7B6-4286-9EE0-7E1355AD8198}"/>
    <cellStyle name="Normal 3 2 2 2 9" xfId="5562" xr:uid="{11890386-5937-4240-8766-2AFFCACB83C1}"/>
    <cellStyle name="Normal 3 2 2 3" xfId="5563" xr:uid="{DBC16A42-4108-48B5-9C53-A2F1C88EDD43}"/>
    <cellStyle name="Normal 3 2 2 3 2" xfId="5564" xr:uid="{01C4B993-45E0-4EAE-8F21-5C185B12AB50}"/>
    <cellStyle name="Normal 3 2 2 3 2 2" xfId="5565" xr:uid="{BD0AE9BE-E5CC-44F4-BBC4-0E4549AF2FE2}"/>
    <cellStyle name="Normal 3 2 2 3 2 2 2" xfId="5566" xr:uid="{6E1C9115-BA15-4CF8-ADE0-C47B04B85871}"/>
    <cellStyle name="Normal 3 2 2 3 2 2 2 2" xfId="5567" xr:uid="{638290F9-A15C-41BB-A12E-74C19C3F8473}"/>
    <cellStyle name="Normal 3 2 2 3 2 2 3" xfId="5568" xr:uid="{74BD21B0-B2A7-4196-9C58-287C9397107C}"/>
    <cellStyle name="Normal 3 2 2 3 2 3" xfId="5569" xr:uid="{AB72B7B5-B283-40FD-A11F-5EF1AF175048}"/>
    <cellStyle name="Normal 3 2 2 3 2 3 2" xfId="5570" xr:uid="{2B79B455-DFD5-4D5E-B19C-8C71284F61A8}"/>
    <cellStyle name="Normal 3 2 2 3 2 4" xfId="5571" xr:uid="{63EEE0FF-C14B-4A4D-843C-245B322F577E}"/>
    <cellStyle name="Normal 3 2 2 3 3" xfId="5572" xr:uid="{39734F1C-7B35-4F71-B178-28C6284E032F}"/>
    <cellStyle name="Normal 3 2 2 3 3 2" xfId="5573" xr:uid="{949971C3-8999-46FC-91B8-53357A5D135C}"/>
    <cellStyle name="Normal 3 2 2 3 3 2 2" xfId="5574" xr:uid="{E70A9184-C52C-450F-A067-E0F96F5B7DCF}"/>
    <cellStyle name="Normal 3 2 2 3 3 3" xfId="5575" xr:uid="{706C8698-0BD0-4BD3-8908-DAB01983281A}"/>
    <cellStyle name="Normal 3 2 2 3 4" xfId="5576" xr:uid="{419378A9-78D1-4D3E-9681-582C7C3C71BF}"/>
    <cellStyle name="Normal 3 2 2 3 4 2" xfId="5577" xr:uid="{5D700C9F-17D4-4C60-9803-8A91AA5F1F76}"/>
    <cellStyle name="Normal 3 2 2 3 5" xfId="5578" xr:uid="{630DA471-362A-4F58-B5EF-193C710D318B}"/>
    <cellStyle name="Normal 3 2 2 4" xfId="5579" xr:uid="{40A8A27E-C5E9-4191-95A1-374225C4469D}"/>
    <cellStyle name="Normal 3 2 2 4 2" xfId="5580" xr:uid="{35E5B5F5-E500-46DE-A757-02460FEC2187}"/>
    <cellStyle name="Normal 3 2 2 4 2 2" xfId="5581" xr:uid="{5CFC0757-F356-49E1-8721-727291FAECE1}"/>
    <cellStyle name="Normal 3 2 2 4 2 2 2" xfId="5582" xr:uid="{2A712917-2255-4F4C-9F29-5DEB19A76940}"/>
    <cellStyle name="Normal 3 2 2 4 2 2 2 2" xfId="5583" xr:uid="{1C5F5D73-72CF-4DC1-99F4-CA8A020C5A65}"/>
    <cellStyle name="Normal 3 2 2 4 2 2 3" xfId="5584" xr:uid="{BD3DBB43-90EA-4F8E-B6A7-395839DA0918}"/>
    <cellStyle name="Normal 3 2 2 4 2 3" xfId="5585" xr:uid="{100DA75E-251C-431C-B4EE-1A7BFA9271D6}"/>
    <cellStyle name="Normal 3 2 2 4 2 3 2" xfId="5586" xr:uid="{DC684B7A-9AF2-4979-9CC8-F8A1B208C04D}"/>
    <cellStyle name="Normal 3 2 2 4 2 4" xfId="5587" xr:uid="{495B891C-5970-4739-8BAC-E4836489947F}"/>
    <cellStyle name="Normal 3 2 2 4 3" xfId="5588" xr:uid="{CA0EF5EE-E560-4D1B-9566-970073FCAC73}"/>
    <cellStyle name="Normal 3 2 2 4 3 2" xfId="5589" xr:uid="{6DDD0B57-22FB-4DD2-A29E-4384D8501B0D}"/>
    <cellStyle name="Normal 3 2 2 4 3 2 2" xfId="5590" xr:uid="{AAE427B9-7217-4BB3-9140-D3591F44C2F8}"/>
    <cellStyle name="Normal 3 2 2 4 3 3" xfId="5591" xr:uid="{52C18084-2393-4E74-8EC9-B690BA1BED64}"/>
    <cellStyle name="Normal 3 2 2 4 4" xfId="5592" xr:uid="{FA107C3F-196A-4F11-9A15-378630DA5EA5}"/>
    <cellStyle name="Normal 3 2 2 4 4 2" xfId="5593" xr:uid="{03266C28-0787-4135-B3AF-D329263B8F72}"/>
    <cellStyle name="Normal 3 2 2 4 5" xfId="5594" xr:uid="{ECC18191-F85A-43F1-9DFC-0ADD318A5DD1}"/>
    <cellStyle name="Normal 3 2 2 5" xfId="5595" xr:uid="{5369F796-1D26-4BFE-A363-D8E39B06C4B7}"/>
    <cellStyle name="Normal 3 2 2 5 2" xfId="5596" xr:uid="{370CA9DD-AE69-4DCF-8B4B-8E23906EB380}"/>
    <cellStyle name="Normal 3 2 2 5 2 2" xfId="5597" xr:uid="{601F2211-6FA5-47BE-9BF5-DBA59D87DC8E}"/>
    <cellStyle name="Normal 3 2 2 5 2 2 2" xfId="5598" xr:uid="{6EA48D86-7867-4170-83EB-3E90B8A0BE0E}"/>
    <cellStyle name="Normal 3 2 2 5 2 3" xfId="5599" xr:uid="{3810FA56-42BD-466F-BB70-A9933C14FC82}"/>
    <cellStyle name="Normal 3 2 2 5 3" xfId="5600" xr:uid="{949A4664-E954-4848-87C1-E2CAC5010011}"/>
    <cellStyle name="Normal 3 2 2 5 3 2" xfId="5601" xr:uid="{8D5C3AFD-FF6F-4BA8-9A72-37CCFC16EF00}"/>
    <cellStyle name="Normal 3 2 2 5 4" xfId="5602" xr:uid="{E0FCC29E-5AF2-4C23-8D16-B6F94103D067}"/>
    <cellStyle name="Normal 3 2 2 6" xfId="5603" xr:uid="{43B68538-CCCF-4B78-8239-340BAFCD1004}"/>
    <cellStyle name="Normal 3 2 2 6 2" xfId="5604" xr:uid="{D5F64AB9-B838-497D-8CB2-46B8D5F04302}"/>
    <cellStyle name="Normal 3 2 2 6 2 2" xfId="5605" xr:uid="{4DCDDB93-3B22-4A7C-85B1-06E85579CBC5}"/>
    <cellStyle name="Normal 3 2 2 6 3" xfId="5606" xr:uid="{8F3AB359-A937-4F3B-8059-D9468F33EE31}"/>
    <cellStyle name="Normal 3 2 2 7" xfId="5607" xr:uid="{8CE1E01A-6656-4960-B3DC-E2661295D6C5}"/>
    <cellStyle name="Normal 3 2 2 7 2" xfId="5608" xr:uid="{54ED3C42-B252-4C39-9096-9DBB25B07D10}"/>
    <cellStyle name="Normal 3 2 2 8" xfId="5609" xr:uid="{E608049F-4446-4425-8192-D91A6ECF663B}"/>
    <cellStyle name="Normal 3 2 2 8 2" xfId="5610" xr:uid="{8DBFA061-4478-4ED3-AFA0-1B7AB5427395}"/>
    <cellStyle name="Normal 3 2 2 9" xfId="5611" xr:uid="{28016AB2-9564-464A-BE43-C4D6A0503657}"/>
    <cellStyle name="Normal 3 2 2 9 2" xfId="5612" xr:uid="{1AA4FD09-52B4-4FA9-9953-A2110564F539}"/>
    <cellStyle name="Normal 3 2 3" xfId="22" xr:uid="{DE1EB608-FC94-4C54-8B49-64D7739FA9A1}"/>
    <cellStyle name="Normal 3 2 3 2" xfId="5614" xr:uid="{05944FAB-2A8D-402C-BD15-09D797620B59}"/>
    <cellStyle name="Normal 3 2 3 3" xfId="5613" xr:uid="{750D57FB-2B7E-48CC-A37F-453BD727C6ED}"/>
    <cellStyle name="Normal 3 2 4" xfId="5615" xr:uid="{BD867B88-BE0B-4CAB-BC05-EBAB7C0D3732}"/>
    <cellStyle name="Normal 3 2 4 2" xfId="5616" xr:uid="{ACB1B6A3-2C5A-4A63-91F0-134789EA5A56}"/>
    <cellStyle name="Normal 3 2 4 2 2" xfId="5617" xr:uid="{ADDCA06C-9382-4643-9337-399F08E978CD}"/>
    <cellStyle name="Normal 3 2 4 2 2 2" xfId="5618" xr:uid="{E8121FE1-F256-40CC-952E-EC93CBFC38E0}"/>
    <cellStyle name="Normal 3 2 4 2 2 2 2" xfId="5619" xr:uid="{452804DE-D684-4991-BD30-5A5272B5EF73}"/>
    <cellStyle name="Normal 3 2 4 2 2 2 2 2" xfId="5620" xr:uid="{02057A9E-9C03-4E0B-AACB-AFA67F17242B}"/>
    <cellStyle name="Normal 3 2 4 2 2 2 3" xfId="5621" xr:uid="{B6A89462-FA2D-40BF-BC11-450F169ECDCF}"/>
    <cellStyle name="Normal 3 2 4 2 2 3" xfId="5622" xr:uid="{C55098B3-5A37-4B4A-BED5-D129E709C316}"/>
    <cellStyle name="Normal 3 2 4 2 2 3 2" xfId="5623" xr:uid="{DF96DD2F-220E-4FA2-81AA-4A3BF8DE6294}"/>
    <cellStyle name="Normal 3 2 4 2 2 4" xfId="5624" xr:uid="{B5A6BD25-353C-4253-92B4-DC8ED1AF864D}"/>
    <cellStyle name="Normal 3 2 4 2 3" xfId="5625" xr:uid="{897A4A2F-030C-469B-9E80-AFF8BEA2E8B2}"/>
    <cellStyle name="Normal 3 2 4 2 3 2" xfId="5626" xr:uid="{B359FC2F-7653-49B1-A793-5CCFDDE0043B}"/>
    <cellStyle name="Normal 3 2 4 2 3 2 2" xfId="5627" xr:uid="{BEDA334B-DC6B-4A93-BD91-6DD569159EAD}"/>
    <cellStyle name="Normal 3 2 4 2 3 3" xfId="5628" xr:uid="{A19570A9-11F9-4890-B3B9-55D808ADDA4A}"/>
    <cellStyle name="Normal 3 2 4 2 4" xfId="5629" xr:uid="{5A9B99A1-46C9-42D6-9EFE-E752C346C5AC}"/>
    <cellStyle name="Normal 3 2 4 2 4 2" xfId="5630" xr:uid="{F50AFE6B-F4CD-48A8-AFFC-B2FEF71FC9B3}"/>
    <cellStyle name="Normal 3 2 4 2 5" xfId="5631" xr:uid="{F368EF04-A330-41DC-82D9-6AD2ED9E7839}"/>
    <cellStyle name="Normal 3 2 4 3" xfId="5632" xr:uid="{E3F22C9A-9B8B-404D-9743-25E0A3945C15}"/>
    <cellStyle name="Normal 3 2 4 3 2" xfId="5633" xr:uid="{EE301B6B-6502-4513-88FA-AA1474F9BA3C}"/>
    <cellStyle name="Normal 3 2 4 3 2 2" xfId="5634" xr:uid="{4B8EA696-7582-473E-8CB0-03C1D2C8D0BE}"/>
    <cellStyle name="Normal 3 2 4 3 2 2 2" xfId="5635" xr:uid="{D753F424-C499-4EC2-AFC5-78F6B70E3E77}"/>
    <cellStyle name="Normal 3 2 4 3 2 2 2 2" xfId="5636" xr:uid="{4A0B3319-B7F1-43F0-AE1F-AAFE85BDCAE0}"/>
    <cellStyle name="Normal 3 2 4 3 2 2 3" xfId="5637" xr:uid="{7A192EDB-9902-476A-B7C6-29FE25B5125C}"/>
    <cellStyle name="Normal 3 2 4 3 2 3" xfId="5638" xr:uid="{64EEF263-91EB-400F-B60E-8EC8A34B9352}"/>
    <cellStyle name="Normal 3 2 4 3 2 3 2" xfId="5639" xr:uid="{80EC5EFE-4299-4C68-A2B1-7838D984717F}"/>
    <cellStyle name="Normal 3 2 4 3 2 4" xfId="5640" xr:uid="{8E18FDA0-4BA0-402C-87CE-B20685B77F17}"/>
    <cellStyle name="Normal 3 2 4 3 3" xfId="5641" xr:uid="{8A3919B7-80D7-4B37-9425-58D61A214B18}"/>
    <cellStyle name="Normal 3 2 4 3 3 2" xfId="5642" xr:uid="{AAADD3E7-1773-46F2-A8E6-52D7C5129175}"/>
    <cellStyle name="Normal 3 2 4 3 3 2 2" xfId="5643" xr:uid="{2EBBC240-2860-4196-A529-C5E5993B3ED9}"/>
    <cellStyle name="Normal 3 2 4 3 3 3" xfId="5644" xr:uid="{48A1FB56-BA48-4756-B469-E212A695365D}"/>
    <cellStyle name="Normal 3 2 4 3 4" xfId="5645" xr:uid="{269E944B-6E1C-4AE2-95C2-830CA4A6F099}"/>
    <cellStyle name="Normal 3 2 4 3 4 2" xfId="5646" xr:uid="{0D29D567-B61C-4FFA-81DA-2EC40233F3BA}"/>
    <cellStyle name="Normal 3 2 4 3 5" xfId="5647" xr:uid="{A4C21B34-995C-4712-A240-26393294B3DD}"/>
    <cellStyle name="Normal 3 2 4 4" xfId="5648" xr:uid="{59ECC540-B7B4-4CBE-B321-72963D6045AE}"/>
    <cellStyle name="Normal 3 2 4 4 2" xfId="5649" xr:uid="{D42752F8-861F-46F6-AEF4-AD850E91BD78}"/>
    <cellStyle name="Normal 3 2 4 4 2 2" xfId="5650" xr:uid="{8EEEBECC-A661-4902-985F-6808BDB8856F}"/>
    <cellStyle name="Normal 3 2 4 4 2 2 2" xfId="5651" xr:uid="{70DB58DB-CA3D-4EAC-9301-1E8B03984B0C}"/>
    <cellStyle name="Normal 3 2 4 4 2 3" xfId="5652" xr:uid="{860F5F69-3EC2-4CA7-ACF7-91F18164F066}"/>
    <cellStyle name="Normal 3 2 4 4 3" xfId="5653" xr:uid="{A845077A-9AB3-4AAA-9716-7C8B0871C878}"/>
    <cellStyle name="Normal 3 2 4 4 3 2" xfId="5654" xr:uid="{5632EA1F-6B34-4A7B-A4E4-C15F2E1F52AD}"/>
    <cellStyle name="Normal 3 2 4 4 4" xfId="5655" xr:uid="{B72A1C15-551D-4C79-BF82-ADD3E6EA82BB}"/>
    <cellStyle name="Normal 3 2 4 5" xfId="5656" xr:uid="{A131136C-91F7-4B40-AE28-226329EA743D}"/>
    <cellStyle name="Normal 3 2 4 5 2" xfId="5657" xr:uid="{CA016FC1-C826-455A-B178-1423223A0602}"/>
    <cellStyle name="Normal 3 2 4 5 2 2" xfId="5658" xr:uid="{6B2B1C82-D11B-4908-A85B-EB2083955A79}"/>
    <cellStyle name="Normal 3 2 4 5 3" xfId="5659" xr:uid="{D9492E0A-C3E7-4672-B375-9B1541BDEE17}"/>
    <cellStyle name="Normal 3 2 4 6" xfId="5660" xr:uid="{DF535462-1F4A-429E-8635-6AACB7AAA2D4}"/>
    <cellStyle name="Normal 3 2 4 6 2" xfId="5661" xr:uid="{569A1E44-00FA-4937-A3D5-6C42F88E7B60}"/>
    <cellStyle name="Normal 3 2 4 7" xfId="5662" xr:uid="{C9A68484-CCEF-4B58-AB1D-49636FC88690}"/>
    <cellStyle name="Normal 3 2 4 7 2" xfId="5663" xr:uid="{0DB4E88D-91C6-4478-8063-73DA38711396}"/>
    <cellStyle name="Normal 3 2 4 8" xfId="5664" xr:uid="{101ECF78-AEA1-4D7D-B004-8405C0A7C970}"/>
    <cellStyle name="Normal 3 2 4 8 2" xfId="5665" xr:uid="{AF84124A-3C61-4255-8C56-6DD62C5E1F2A}"/>
    <cellStyle name="Normal 3 2 4 9" xfId="5666" xr:uid="{85B7E5AC-6057-4575-A66F-EC03783D27D0}"/>
    <cellStyle name="Normal 3 2 5" xfId="5667" xr:uid="{508F4ACD-D27D-4076-A0D3-7BBA2E1B817F}"/>
    <cellStyle name="Normal 3 2 5 2" xfId="5668" xr:uid="{7A3BCBF0-920E-4350-81E3-3F19285AFFDE}"/>
    <cellStyle name="Normal 3 2 5 2 2" xfId="5669" xr:uid="{594A9DBC-A659-4C97-A43E-F32672F265E3}"/>
    <cellStyle name="Normal 3 2 5 2 2 2" xfId="5670" xr:uid="{8CBA1502-F383-4E31-B078-AB306E92F84B}"/>
    <cellStyle name="Normal 3 2 5 2 2 2 2" xfId="5671" xr:uid="{BA526F8F-218A-4148-A786-A1B85C9EEAF8}"/>
    <cellStyle name="Normal 3 2 5 2 2 3" xfId="5672" xr:uid="{BBE389B3-3926-422E-B22F-143DC7F35664}"/>
    <cellStyle name="Normal 3 2 5 2 3" xfId="5673" xr:uid="{857BAA38-795C-4B80-9F1B-028A026F5B65}"/>
    <cellStyle name="Normal 3 2 5 2 3 2" xfId="5674" xr:uid="{5AC12CB6-40A2-4AC0-938F-97A44DCC3995}"/>
    <cellStyle name="Normal 3 2 5 2 4" xfId="5675" xr:uid="{AF0E8517-CC24-40FB-8D57-A2994A7EC0BF}"/>
    <cellStyle name="Normal 3 2 5 3" xfId="5676" xr:uid="{028BD587-7C88-4B29-98E6-3981C7D0D544}"/>
    <cellStyle name="Normal 3 2 5 3 2" xfId="5677" xr:uid="{11346B77-1528-40BA-BDAF-53273550F15C}"/>
    <cellStyle name="Normal 3 2 5 3 2 2" xfId="5678" xr:uid="{D4C05F08-9DCF-4A84-9EFD-4EA91CAAF700}"/>
    <cellStyle name="Normal 3 2 5 3 3" xfId="5679" xr:uid="{CAA5002F-62C9-4815-80E6-5B6809CE71A3}"/>
    <cellStyle name="Normal 3 2 5 4" xfId="5680" xr:uid="{5A6D804B-EFCA-4D89-869A-3868016AF008}"/>
    <cellStyle name="Normal 3 2 5 4 2" xfId="5681" xr:uid="{10D06DFB-2A77-46D9-8A89-6DCF9DE2CDF5}"/>
    <cellStyle name="Normal 3 2 5 5" xfId="5682" xr:uid="{F127C305-846F-4B32-A58F-C52EE271D550}"/>
    <cellStyle name="Normal 3 2 6" xfId="5683" xr:uid="{220CE6A8-1297-42AD-958D-518CF653A4E0}"/>
    <cellStyle name="Normal 3 2 6 2" xfId="5684" xr:uid="{C6422465-B229-4C90-A780-493E1729BE28}"/>
    <cellStyle name="Normal 3 2 6 2 2" xfId="5685" xr:uid="{74D0A160-501C-4D7A-B0EB-CD0BF9E3007C}"/>
    <cellStyle name="Normal 3 2 6 2 2 2" xfId="5686" xr:uid="{C73CA9BB-E7F1-4C0A-9EA5-E420640B11DA}"/>
    <cellStyle name="Normal 3 2 6 2 2 2 2" xfId="5687" xr:uid="{BD52926B-5E51-4E31-BA2F-C5C77A3A5A67}"/>
    <cellStyle name="Normal 3 2 6 2 2 3" xfId="5688" xr:uid="{361FAAAC-7B03-44F3-ADE6-5C49E838660D}"/>
    <cellStyle name="Normal 3 2 6 2 3" xfId="5689" xr:uid="{97022B36-923F-435A-B7F7-0DE15D4E8D3C}"/>
    <cellStyle name="Normal 3 2 6 2 3 2" xfId="5690" xr:uid="{FD5783B8-AFCF-4F31-92CA-6865A1ABEED7}"/>
    <cellStyle name="Normal 3 2 6 2 4" xfId="5691" xr:uid="{CCF216AD-2CDE-4BE0-A0AA-89EFA6B1CC73}"/>
    <cellStyle name="Normal 3 2 6 3" xfId="5692" xr:uid="{2A25519A-F3E8-4C1F-9328-4B73EE004054}"/>
    <cellStyle name="Normal 3 2 6 3 2" xfId="5693" xr:uid="{A0C54B95-BCF8-492D-AC0C-1CCCC5AF7C35}"/>
    <cellStyle name="Normal 3 2 6 3 2 2" xfId="5694" xr:uid="{223E6271-AC33-4355-ACA5-1E142EF417B6}"/>
    <cellStyle name="Normal 3 2 6 3 3" xfId="5695" xr:uid="{FF68B8D9-916C-44AE-BA11-B1A329978F35}"/>
    <cellStyle name="Normal 3 2 6 4" xfId="5696" xr:uid="{61F2C0DC-E287-4247-85D7-F1D8A0A77BF3}"/>
    <cellStyle name="Normal 3 2 6 4 2" xfId="5697" xr:uid="{1052C088-D39B-4F10-887D-F1ACACFA79B5}"/>
    <cellStyle name="Normal 3 2 6 5" xfId="5698" xr:uid="{8255C5FD-DFEE-4CBC-A6A1-AE7A624E3C16}"/>
    <cellStyle name="Normal 3 2 7" xfId="5699" xr:uid="{33463270-436B-43A3-82A3-1A5061FD2B08}"/>
    <cellStyle name="Normal 3 2 7 2" xfId="5700" xr:uid="{F0EAC2E4-09C7-4ADA-8DAB-0C8879970D3E}"/>
    <cellStyle name="Normal 3 2 8" xfId="5701" xr:uid="{23E57680-0246-42B0-ADEA-A460DC680F6F}"/>
    <cellStyle name="Normal 3 2 8 2" xfId="5702" xr:uid="{4723A5E9-2123-47B9-AE91-CA1A81FF8F9B}"/>
    <cellStyle name="Normal 3 2 8 2 2" xfId="5703" xr:uid="{31E0C7B0-12F8-481E-91CD-B29C5036D728}"/>
    <cellStyle name="Normal 3 2 8 2 2 2" xfId="5704" xr:uid="{D30A0746-B067-4DC5-A59A-BEE41CC5B621}"/>
    <cellStyle name="Normal 3 2 8 2 2 2 2" xfId="5705" xr:uid="{3CD20D9B-7843-4FDD-B4BD-F88512977A76}"/>
    <cellStyle name="Normal 3 2 8 2 2 3" xfId="5706" xr:uid="{672A7A1F-2EDD-4870-94CB-A04DB89FC0DD}"/>
    <cellStyle name="Normal 3 2 8 2 3" xfId="5707" xr:uid="{48962FF2-70F1-490C-9AAC-EDA87BB81D43}"/>
    <cellStyle name="Normal 3 2 8 2 3 2" xfId="5708" xr:uid="{8C7B099D-52C0-4CD7-A2A3-E268717D1525}"/>
    <cellStyle name="Normal 3 2 8 2 4" xfId="5709" xr:uid="{8628394A-42B8-41E7-9834-971399D3BAC8}"/>
    <cellStyle name="Normal 3 2 8 3" xfId="5710" xr:uid="{1CEA663E-30A8-4B6E-9657-4E14ECE168C7}"/>
    <cellStyle name="Normal 3 2 8 3 2" xfId="5711" xr:uid="{05FEC221-AA05-464F-AC84-CF595A6278F2}"/>
    <cellStyle name="Normal 3 2 8 3 2 2" xfId="5712" xr:uid="{EA301916-BABE-49F8-99F8-B94CC85B1B18}"/>
    <cellStyle name="Normal 3 2 8 3 3" xfId="5713" xr:uid="{D2B01410-0F43-4177-B115-8671C552F54E}"/>
    <cellStyle name="Normal 3 2 8 4" xfId="5714" xr:uid="{8AB18E0C-72B0-4B3C-9DF0-DFA2F29362AE}"/>
    <cellStyle name="Normal 3 2 8 4 2" xfId="5715" xr:uid="{56E924B7-D091-4815-A05B-F10B7E61775A}"/>
    <cellStyle name="Normal 3 2 8 5" xfId="5716" xr:uid="{A9FEC4A5-BAD7-451F-BC07-49D89EB33D89}"/>
    <cellStyle name="Normal 3 2 9" xfId="5717" xr:uid="{4D9021CD-92B4-40CF-B26E-044775FD11BF}"/>
    <cellStyle name="Normal 3 2 9 2" xfId="5718" xr:uid="{965691C7-8931-42F9-A234-263BA626001D}"/>
    <cellStyle name="Normal 3 2 9 2 2" xfId="5719" xr:uid="{134BCCCD-963E-4AFD-A035-FA8D5029CE04}"/>
    <cellStyle name="Normal 3 2 9 2 2 2" xfId="5720" xr:uid="{8032BD80-C023-44D5-A049-092DB4520C9E}"/>
    <cellStyle name="Normal 3 2 9 2 3" xfId="5721" xr:uid="{0D1AD781-0B11-441F-AD59-C8EC77EAEAF0}"/>
    <cellStyle name="Normal 3 2 9 3" xfId="5722" xr:uid="{B6760AD3-1124-4AAC-8585-4F4AAC455883}"/>
    <cellStyle name="Normal 3 2 9 3 2" xfId="5723" xr:uid="{60E6F38A-FE4D-477C-9D1E-469F3574F6AB}"/>
    <cellStyle name="Normal 3 2 9 4" xfId="5724" xr:uid="{C57D710A-260C-4889-9244-BEF486FF4A38}"/>
    <cellStyle name="Normal 3 20" xfId="5725" xr:uid="{96F1843D-E6B6-4942-83F4-03FE906F90D9}"/>
    <cellStyle name="Normal 3 20 2" xfId="5726" xr:uid="{856F32A4-E5EE-4A45-96BB-FD3952559C65}"/>
    <cellStyle name="Normal 3 21" xfId="5727" xr:uid="{CB562221-011C-46EE-A8EA-69C8FCCC47B4}"/>
    <cellStyle name="Normal 3 21 2" xfId="5728" xr:uid="{ACD2FD1E-E62D-49E8-8E1D-462BAAE077F8}"/>
    <cellStyle name="Normal 3 22" xfId="5729" xr:uid="{FC0B7C6F-5ACD-46AE-B119-97E0C643E0C8}"/>
    <cellStyle name="Normal 3 23" xfId="5730" xr:uid="{D2F7043B-F20E-4AFE-A6B2-EEA6BAC6FCFB}"/>
    <cellStyle name="Normal 3 24" xfId="5446" xr:uid="{AEAFB1F8-CECB-423F-B769-8909D269DBFA}"/>
    <cellStyle name="Normal 3 25" xfId="8241" xr:uid="{E05FA0DD-DB07-4398-BA45-1DD49BB50714}"/>
    <cellStyle name="Normal 3 3" xfId="21" xr:uid="{899230B7-FCEA-4CAD-8A21-F57D2C61F4D7}"/>
    <cellStyle name="Normal 3 3 2" xfId="5732" xr:uid="{B2BE7860-175A-482C-8128-B332550A1DD2}"/>
    <cellStyle name="Normal 3 3 2 2" xfId="5733" xr:uid="{A90B50E4-9B2A-4694-99A9-5950C0BE2A33}"/>
    <cellStyle name="Normal 3 3 2 2 2" xfId="5734" xr:uid="{19E545BF-6D6C-47BC-B906-9CF28D65DBB6}"/>
    <cellStyle name="Normal 3 3 2 3" xfId="5735" xr:uid="{A5C11725-E756-48AB-B02D-CE12CBD20826}"/>
    <cellStyle name="Normal 3 3 2 3 2" xfId="5736" xr:uid="{D2C5C044-B3C8-4181-BB54-D74326DBA7D0}"/>
    <cellStyle name="Normal 3 3 2 4" xfId="5737" xr:uid="{718E827D-F3B3-46A5-8DA0-4EBD0EA32D28}"/>
    <cellStyle name="Normal 3 3 3" xfId="27" xr:uid="{4154EF2C-B17F-4F8E-92E7-983F22C8D7C7}"/>
    <cellStyle name="Normal 3 3 3 2" xfId="5739" xr:uid="{52F367D0-4D47-41D7-9766-CF91584D461B}"/>
    <cellStyle name="Normal 3 3 3 3" xfId="5738" xr:uid="{D056143F-6C8C-4B88-85B7-992AF1ED42E9}"/>
    <cellStyle name="Normal 3 3 3 4" xfId="8259" xr:uid="{B400A388-3930-495C-AE2A-C0827921E324}"/>
    <cellStyle name="Normal 3 3 4" xfId="5740" xr:uid="{20BE8A83-20B0-46E7-9152-B8F039523059}"/>
    <cellStyle name="Normal 3 3 4 2" xfId="5741" xr:uid="{31463C35-4964-4606-BB0A-207ACD28EBBB}"/>
    <cellStyle name="Normal 3 3 5" xfId="5742" xr:uid="{DE192D67-8B3E-4F31-AEC2-FCEDC27CC7EB}"/>
    <cellStyle name="Normal 3 3 5 2" xfId="5743" xr:uid="{D4F2BC39-736B-486A-9694-4242FC9D5583}"/>
    <cellStyle name="Normal 3 3 6" xfId="5744" xr:uid="{CE742AB6-ADC1-4580-BB43-C0645B7D0289}"/>
    <cellStyle name="Normal 3 3 6 2" xfId="5745" xr:uid="{C2FCB293-A40E-4E4D-8652-828ADF8CDD89}"/>
    <cellStyle name="Normal 3 3 7" xfId="5746" xr:uid="{4F6448FE-D49C-4DA3-9116-65A5FC824F03}"/>
    <cellStyle name="Normal 3 3 7 2" xfId="5747" xr:uid="{9296602C-0785-4EDE-94A8-9051B0E28438}"/>
    <cellStyle name="Normal 3 3 8" xfId="5748" xr:uid="{8E5EE542-5FD3-4DFB-B035-B4B639666804}"/>
    <cellStyle name="Normal 3 3 9" xfId="5731" xr:uid="{01A81AA7-F953-47C6-9E6F-4CBA46600F84}"/>
    <cellStyle name="Normal 3 4" xfId="5749" xr:uid="{BC95BC6A-AF02-46DF-BDF3-F29DD6B7B244}"/>
    <cellStyle name="Normal 3 4 10" xfId="5750" xr:uid="{B25CABB0-15EA-4706-93C3-D39B622AE1C4}"/>
    <cellStyle name="Normal 3 4 10 2" xfId="5751" xr:uid="{8D1077B2-D943-41A3-8E17-07D0D73A6BBE}"/>
    <cellStyle name="Normal 3 4 11" xfId="5752" xr:uid="{DDE185B8-C800-48E1-A577-5810BFE78A88}"/>
    <cellStyle name="Normal 3 4 2" xfId="5753" xr:uid="{B6EE243F-E502-4DFC-9BB0-A8B922C0EDD9}"/>
    <cellStyle name="Normal 3 4 2 2" xfId="5754" xr:uid="{A495DE66-5CAF-43A6-9D10-9DDF84B69F56}"/>
    <cellStyle name="Normal 3 4 2 2 2" xfId="5755" xr:uid="{A06E52F5-2FAB-4D85-9C2F-69636D4447DD}"/>
    <cellStyle name="Normal 3 4 2 2 2 2" xfId="5756" xr:uid="{6F5E7CA7-C306-40DD-9B4E-8BCFAB519F49}"/>
    <cellStyle name="Normal 3 4 2 2 2 2 2" xfId="5757" xr:uid="{7D328C80-5A5D-46AA-8929-BC4A1A7C6DB9}"/>
    <cellStyle name="Normal 3 4 2 2 2 2 2 2" xfId="5758" xr:uid="{F6192A49-D102-4E22-8580-B3CE8855A418}"/>
    <cellStyle name="Normal 3 4 2 2 2 2 3" xfId="5759" xr:uid="{EB3F2E9D-466E-4FCA-BBEB-C084227A48D0}"/>
    <cellStyle name="Normal 3 4 2 2 2 3" xfId="5760" xr:uid="{162CC983-A2F3-423C-AFB7-A84326B9CD89}"/>
    <cellStyle name="Normal 3 4 2 2 2 3 2" xfId="5761" xr:uid="{FB9FEC49-24AE-4A63-A271-B67C94CAC5E1}"/>
    <cellStyle name="Normal 3 4 2 2 2 4" xfId="5762" xr:uid="{59809FB6-DAF3-4469-81A1-DE1088DAC4BD}"/>
    <cellStyle name="Normal 3 4 2 2 3" xfId="5763" xr:uid="{816BB3DD-C2A3-4CDB-B4FE-61D611484D33}"/>
    <cellStyle name="Normal 3 4 2 2 3 2" xfId="5764" xr:uid="{7E5699B4-6A46-4EF2-92A5-3354D81711FC}"/>
    <cellStyle name="Normal 3 4 2 2 3 2 2" xfId="5765" xr:uid="{8C6D221A-743F-4AB5-87F5-CDC499A17A63}"/>
    <cellStyle name="Normal 3 4 2 2 3 3" xfId="5766" xr:uid="{8C1744EA-0D69-44FA-AC18-EE4573ED3B27}"/>
    <cellStyle name="Normal 3 4 2 2 4" xfId="5767" xr:uid="{CBD6CF65-3CD1-4E2D-8EED-FF7F7FBBF944}"/>
    <cellStyle name="Normal 3 4 2 2 4 2" xfId="5768" xr:uid="{FBAA289A-D9AF-450B-9E05-EAFC7599DA15}"/>
    <cellStyle name="Normal 3 4 2 2 5" xfId="5769" xr:uid="{720DC896-FD65-4AF2-BFA4-F3D492E3F179}"/>
    <cellStyle name="Normal 3 4 2 2 5 2" xfId="5770" xr:uid="{02EC3B10-9C49-464E-8928-215B90C75D92}"/>
    <cellStyle name="Normal 3 4 2 2 6" xfId="5771" xr:uid="{5FB9F805-C6F4-47D1-AF81-48367B6BC19B}"/>
    <cellStyle name="Normal 3 4 2 3" xfId="5772" xr:uid="{7DB363DF-D266-463A-B4EC-E93EF7EF42D5}"/>
    <cellStyle name="Normal 3 4 2 3 2" xfId="5773" xr:uid="{898066F1-73A3-4B7C-A513-33CE0A4F8A44}"/>
    <cellStyle name="Normal 3 4 2 3 2 2" xfId="5774" xr:uid="{8A0C8CAD-E2EB-43AC-9F49-DAEC89F382B6}"/>
    <cellStyle name="Normal 3 4 2 3 2 2 2" xfId="5775" xr:uid="{35FF2855-0675-4608-8AD2-554F867EE6AC}"/>
    <cellStyle name="Normal 3 4 2 3 2 2 2 2" xfId="5776" xr:uid="{9486436B-AA7B-441F-8827-DD2764B6C3F1}"/>
    <cellStyle name="Normal 3 4 2 3 2 2 3" xfId="5777" xr:uid="{CC2EF722-3BBB-4AAD-82EE-D9B4705EC3EF}"/>
    <cellStyle name="Normal 3 4 2 3 2 3" xfId="5778" xr:uid="{92260E76-FBBE-4DFA-860A-1B0C72FB40CA}"/>
    <cellStyle name="Normal 3 4 2 3 2 3 2" xfId="5779" xr:uid="{0E16FF7A-5333-4ECF-A6C6-187C010F4ADF}"/>
    <cellStyle name="Normal 3 4 2 3 2 4" xfId="5780" xr:uid="{20CE3DD1-EE31-4756-A5C1-A17F3F4B088E}"/>
    <cellStyle name="Normal 3 4 2 3 3" xfId="5781" xr:uid="{8E751A87-1954-4674-9D8C-9E1468893D2C}"/>
    <cellStyle name="Normal 3 4 2 3 3 2" xfId="5782" xr:uid="{234C266E-2C56-43A8-96CD-25F07BE6572B}"/>
    <cellStyle name="Normal 3 4 2 3 3 2 2" xfId="5783" xr:uid="{B8B0775A-A328-427F-B93E-AC657D1BD041}"/>
    <cellStyle name="Normal 3 4 2 3 3 3" xfId="5784" xr:uid="{A390A5A7-DF32-4871-92EB-AA41D821E057}"/>
    <cellStyle name="Normal 3 4 2 3 4" xfId="5785" xr:uid="{4A69545C-5179-49CC-A4AE-5A4F56C20C07}"/>
    <cellStyle name="Normal 3 4 2 3 4 2" xfId="5786" xr:uid="{E727BA7C-8D2A-4CB5-98EE-BA0C8F63083A}"/>
    <cellStyle name="Normal 3 4 2 3 5" xfId="5787" xr:uid="{1A395C82-304C-4D01-A391-57E679155924}"/>
    <cellStyle name="Normal 3 4 2 4" xfId="5788" xr:uid="{A9C14C03-6B90-4740-86B3-C7E96FAAB082}"/>
    <cellStyle name="Normal 3 4 2 4 2" xfId="5789" xr:uid="{4BE8C7DF-3296-494C-A60D-039E016D188F}"/>
    <cellStyle name="Normal 3 4 2 4 2 2" xfId="5790" xr:uid="{E8024A72-4D9C-4B64-B250-FB5585C35569}"/>
    <cellStyle name="Normal 3 4 2 4 2 2 2" xfId="5791" xr:uid="{7B502AAD-768D-4F42-97BD-894C1F5228FB}"/>
    <cellStyle name="Normal 3 4 2 4 2 3" xfId="5792" xr:uid="{C4518452-FF74-4AEB-B576-18F6EE72CDF7}"/>
    <cellStyle name="Normal 3 4 2 4 3" xfId="5793" xr:uid="{AF574880-0F70-49CD-A656-F9F54556BCC5}"/>
    <cellStyle name="Normal 3 4 2 4 3 2" xfId="5794" xr:uid="{369B1BD6-6869-4B1C-8606-7C73F53FDE98}"/>
    <cellStyle name="Normal 3 4 2 4 4" xfId="5795" xr:uid="{430657FE-0EF5-4C00-83F7-B286C33CC29F}"/>
    <cellStyle name="Normal 3 4 2 5" xfId="5796" xr:uid="{3724801A-FE26-4BD5-925A-A8FF2F42DC60}"/>
    <cellStyle name="Normal 3 4 2 5 2" xfId="5797" xr:uid="{4E06E385-E791-448B-B11C-D2EEC2F3861E}"/>
    <cellStyle name="Normal 3 4 2 5 2 2" xfId="5798" xr:uid="{71DBDD90-4EE6-4213-BF4D-4AD49C5EBE29}"/>
    <cellStyle name="Normal 3 4 2 5 3" xfId="5799" xr:uid="{3B0DFC49-EBDE-4DFA-869C-48D575DFB076}"/>
    <cellStyle name="Normal 3 4 2 6" xfId="5800" xr:uid="{4A305854-A5FB-46C8-B826-10E4331BC387}"/>
    <cellStyle name="Normal 3 4 2 6 2" xfId="5801" xr:uid="{963FA99F-3512-4ECD-B7F1-006369168BBC}"/>
    <cellStyle name="Normal 3 4 2 7" xfId="5802" xr:uid="{A254FA46-5D14-4267-BC2F-77C2BB4EA262}"/>
    <cellStyle name="Normal 3 4 2 7 2" xfId="5803" xr:uid="{8FF015CC-4550-4B07-9D2A-43BEA21F7060}"/>
    <cellStyle name="Normal 3 4 2 8" xfId="5804" xr:uid="{3003FA7F-EE38-4F95-9038-1696FF212E23}"/>
    <cellStyle name="Normal 3 4 2 8 2" xfId="5805" xr:uid="{1FE589A8-9032-467D-AED0-6A506D0F0F36}"/>
    <cellStyle name="Normal 3 4 2 9" xfId="5806" xr:uid="{6387F8A4-0172-472F-B0FB-EA8DB3A070F6}"/>
    <cellStyle name="Normal 3 4 3" xfId="5807" xr:uid="{0C01537D-2F61-4E6D-9457-FAF61F744A2D}"/>
    <cellStyle name="Normal 3 4 3 2" xfId="5808" xr:uid="{6097257F-7906-4EB0-A117-DCF82823658A}"/>
    <cellStyle name="Normal 3 4 3 2 2" xfId="5809" xr:uid="{F57D2B7B-D0AB-4BD6-9D31-45CF014FA064}"/>
    <cellStyle name="Normal 3 4 3 2 2 2" xfId="5810" xr:uid="{5A2E17A6-965B-417E-961B-63B2E9996EE8}"/>
    <cellStyle name="Normal 3 4 3 2 2 2 2" xfId="5811" xr:uid="{48CBB435-873A-4F69-854F-B4B018B7CD79}"/>
    <cellStyle name="Normal 3 4 3 2 2 3" xfId="5812" xr:uid="{3B44A8D3-A592-4EAA-BA6D-BFDE80AEE607}"/>
    <cellStyle name="Normal 3 4 3 2 3" xfId="5813" xr:uid="{5ABF61C2-5512-4148-8446-BF7311E5BAA1}"/>
    <cellStyle name="Normal 3 4 3 2 3 2" xfId="5814" xr:uid="{40700C6A-C02F-490E-8456-3FF5C41225C2}"/>
    <cellStyle name="Normal 3 4 3 2 4" xfId="5815" xr:uid="{2E6642AA-1B99-4FF0-A3B3-F07C3CA2C48F}"/>
    <cellStyle name="Normal 3 4 3 3" xfId="5816" xr:uid="{5D3FE7ED-161C-4547-8890-9F194EFDF15F}"/>
    <cellStyle name="Normal 3 4 3 3 2" xfId="5817" xr:uid="{F7D0225C-BAB3-499F-8C44-348F15388251}"/>
    <cellStyle name="Normal 3 4 3 3 2 2" xfId="5818" xr:uid="{83F63D30-1254-4F04-801E-369A7798B09A}"/>
    <cellStyle name="Normal 3 4 3 3 3" xfId="5819" xr:uid="{06E2271D-E703-40DD-B815-8F93817933E0}"/>
    <cellStyle name="Normal 3 4 3 4" xfId="5820" xr:uid="{504254E1-AABC-4CC7-9306-0158B7041624}"/>
    <cellStyle name="Normal 3 4 3 4 2" xfId="5821" xr:uid="{C172CEDC-E0FA-4E34-8B85-EF98745B7EFF}"/>
    <cellStyle name="Normal 3 4 3 5" xfId="5822" xr:uid="{F49FEB80-927D-460D-BC9B-F648BC180820}"/>
    <cellStyle name="Normal 3 4 3 5 2" xfId="5823" xr:uid="{C5174F6B-F4B7-42CA-A218-4B49D10BB92C}"/>
    <cellStyle name="Normal 3 4 3 6" xfId="5824" xr:uid="{54CAABA7-58D9-4F74-895F-09E21C5EAA09}"/>
    <cellStyle name="Normal 3 4 4" xfId="5825" xr:uid="{A8C05DB6-E5F0-4EEA-A874-59FA6937C53A}"/>
    <cellStyle name="Normal 3 4 4 2" xfId="5826" xr:uid="{11B2F356-52F3-456D-88EF-FB416343E91B}"/>
    <cellStyle name="Normal 3 4 4 2 2" xfId="5827" xr:uid="{6B158DCC-D9AE-42ED-8D69-5BBA82CC73FF}"/>
    <cellStyle name="Normal 3 4 4 2 2 2" xfId="5828" xr:uid="{2726C2A5-9D96-4CBF-85A7-732A7BC8F83B}"/>
    <cellStyle name="Normal 3 4 4 2 2 2 2" xfId="5829" xr:uid="{3D7B0166-7319-4B40-B11F-D5BD946CB9E7}"/>
    <cellStyle name="Normal 3 4 4 2 2 3" xfId="5830" xr:uid="{EF2481A6-7822-439D-879B-27F4C98C8757}"/>
    <cellStyle name="Normal 3 4 4 2 3" xfId="5831" xr:uid="{C1E7316C-8483-4DDA-BECC-41AD9942CF3E}"/>
    <cellStyle name="Normal 3 4 4 2 3 2" xfId="5832" xr:uid="{EDF0BBEA-1027-45AF-A470-D8BE241A40A7}"/>
    <cellStyle name="Normal 3 4 4 2 4" xfId="5833" xr:uid="{5F2F931B-EBB7-4B7D-AF97-7954D32942BE}"/>
    <cellStyle name="Normal 3 4 4 3" xfId="5834" xr:uid="{EF7BA4E0-AE3C-4928-843C-73BB7432BE56}"/>
    <cellStyle name="Normal 3 4 4 3 2" xfId="5835" xr:uid="{834F297C-B69B-4D3E-B44B-6E768A75C10A}"/>
    <cellStyle name="Normal 3 4 4 3 2 2" xfId="5836" xr:uid="{500269A9-21FD-4D57-B3A7-9772A1F21B42}"/>
    <cellStyle name="Normal 3 4 4 3 3" xfId="5837" xr:uid="{A92DF39C-0C04-4357-821D-63E25C8F55D2}"/>
    <cellStyle name="Normal 3 4 4 4" xfId="5838" xr:uid="{A5ABFE00-03B1-4002-833F-44F1EB9608B9}"/>
    <cellStyle name="Normal 3 4 4 4 2" xfId="5839" xr:uid="{5C829C25-17D0-4A49-B2B3-851691A0938D}"/>
    <cellStyle name="Normal 3 4 4 5" xfId="5840" xr:uid="{6C63861C-26E9-4D2F-95B6-5DBD28FB9662}"/>
    <cellStyle name="Normal 3 4 5" xfId="5841" xr:uid="{6CDF5264-3AFF-4689-BD58-38167C836EFF}"/>
    <cellStyle name="Normal 3 4 5 2" xfId="5842" xr:uid="{93FAD738-83D7-44D5-A5AE-5F94D6EB8240}"/>
    <cellStyle name="Normal 3 4 5 2 2" xfId="5843" xr:uid="{9C6B6C41-B0CF-4702-8942-75D14D2BFB00}"/>
    <cellStyle name="Normal 3 4 5 2 2 2" xfId="5844" xr:uid="{86722233-C30D-4D5E-9B30-4D7AA0DAA44F}"/>
    <cellStyle name="Normal 3 4 5 2 3" xfId="5845" xr:uid="{F9D1127F-59DA-4CA5-8E83-66CC72BC08ED}"/>
    <cellStyle name="Normal 3 4 5 3" xfId="5846" xr:uid="{533836A3-867B-4E5E-A3FF-7149DB872A35}"/>
    <cellStyle name="Normal 3 4 5 3 2" xfId="5847" xr:uid="{815EA1FC-A2DA-4823-85F2-BFBB6F1FCDB3}"/>
    <cellStyle name="Normal 3 4 5 4" xfId="5848" xr:uid="{0CB24DC9-09DC-4296-AF00-E8AE478232AF}"/>
    <cellStyle name="Normal 3 4 6" xfId="5849" xr:uid="{EE3F05FC-3FEF-49BD-9A33-1C3998143BFB}"/>
    <cellStyle name="Normal 3 4 6 2" xfId="5850" xr:uid="{F57FCB16-69DE-4396-9001-A10644899FE4}"/>
    <cellStyle name="Normal 3 4 6 2 2" xfId="5851" xr:uid="{12857905-4C1D-4AFC-88EA-C8A560908BB8}"/>
    <cellStyle name="Normal 3 4 6 3" xfId="5852" xr:uid="{6CE9FCEC-29D6-4C05-91A7-B297664EFD8E}"/>
    <cellStyle name="Normal 3 4 7" xfId="5853" xr:uid="{384D3CFF-61AE-4D8E-B039-974BBBCBC4BE}"/>
    <cellStyle name="Normal 3 4 7 2" xfId="5854" xr:uid="{A0E6D8D3-BCE9-4B94-9055-51445C6A5EEE}"/>
    <cellStyle name="Normal 3 4 8" xfId="5855" xr:uid="{F15A9C63-3EC5-43D4-9343-DD42E273F6CF}"/>
    <cellStyle name="Normal 3 4 8 2" xfId="5856" xr:uid="{BBECBF8B-FDDB-4162-9DD1-03AFE7788550}"/>
    <cellStyle name="Normal 3 4 9" xfId="5857" xr:uid="{6D388A89-3F11-4A60-91BC-8E13DE847C05}"/>
    <cellStyle name="Normal 3 4 9 2" xfId="5858" xr:uid="{9BE3F93F-D256-4D0B-BCEF-62B2ABE1F2F3}"/>
    <cellStyle name="Normal 3 5" xfId="5859" xr:uid="{FE6E7513-B304-4F78-8DCB-5AE108BD43C2}"/>
    <cellStyle name="Normal 3 5 10" xfId="5860" xr:uid="{4E2807A7-0817-482A-81B3-B6E6C7CC4296}"/>
    <cellStyle name="Normal 3 5 10 2" xfId="5861" xr:uid="{3A2D2E22-0181-43FF-8E3D-C54E1519B4EC}"/>
    <cellStyle name="Normal 3 5 11" xfId="5862" xr:uid="{A1B8CBA1-B2A8-4842-BC81-15986325AFAB}"/>
    <cellStyle name="Normal 3 5 2" xfId="5863" xr:uid="{74850BFB-DCA5-4E9A-BA6C-5D0E54D3986C}"/>
    <cellStyle name="Normal 3 5 2 2" xfId="5864" xr:uid="{D4525EDE-4124-4779-8378-AFEBC7DC1E38}"/>
    <cellStyle name="Normal 3 5 2 2 2" xfId="5865" xr:uid="{8A5935C2-C0A0-4D2E-86E0-4DE07BB05FBE}"/>
    <cellStyle name="Normal 3 5 2 2 2 2" xfId="5866" xr:uid="{9047CA5D-9868-4057-B7C4-76DAC75C5EE0}"/>
    <cellStyle name="Normal 3 5 2 2 2 2 2" xfId="5867" xr:uid="{93DE2080-D5D3-43A9-9F39-BCABCA829F0A}"/>
    <cellStyle name="Normal 3 5 2 2 2 2 2 2" xfId="5868" xr:uid="{35E0A1F4-42EB-4880-BFD9-07724E699461}"/>
    <cellStyle name="Normal 3 5 2 2 2 2 3" xfId="5869" xr:uid="{A0EE6468-5844-4299-82D5-3B511AB79C88}"/>
    <cellStyle name="Normal 3 5 2 2 2 3" xfId="5870" xr:uid="{525C94D0-270F-4F30-8844-4CB70188D31F}"/>
    <cellStyle name="Normal 3 5 2 2 2 3 2" xfId="5871" xr:uid="{799163A3-FE11-4A15-A472-B27091644B14}"/>
    <cellStyle name="Normal 3 5 2 2 2 4" xfId="5872" xr:uid="{D219F8AF-D847-47DB-9B80-C36DC6B42944}"/>
    <cellStyle name="Normal 3 5 2 2 3" xfId="5873" xr:uid="{B01B4F32-CBB9-4D0F-839C-D179DAE9DCCB}"/>
    <cellStyle name="Normal 3 5 2 2 3 2" xfId="5874" xr:uid="{B3F0782C-716B-4AAE-A0C3-13EA209FC8EF}"/>
    <cellStyle name="Normal 3 5 2 2 3 2 2" xfId="5875" xr:uid="{32199BE7-29DC-4E30-A49F-17E097B9C2E4}"/>
    <cellStyle name="Normal 3 5 2 2 3 3" xfId="5876" xr:uid="{E2F85FD3-046D-4915-AE5A-C4FC20AC59BE}"/>
    <cellStyle name="Normal 3 5 2 2 4" xfId="5877" xr:uid="{54D51621-BB57-48A5-842F-A83DBECDC103}"/>
    <cellStyle name="Normal 3 5 2 2 4 2" xfId="5878" xr:uid="{437A13D1-8B62-493C-97CD-84FAA444F955}"/>
    <cellStyle name="Normal 3 5 2 2 5" xfId="5879" xr:uid="{AC72FD88-FAE5-452E-BE1C-26E67A5BEEB6}"/>
    <cellStyle name="Normal 3 5 2 3" xfId="5880" xr:uid="{D13A486F-7B96-4E4D-A5DA-F8889302631D}"/>
    <cellStyle name="Normal 3 5 2 3 2" xfId="5881" xr:uid="{6BBF5EC0-7217-474E-A6E7-BBEB377D241E}"/>
    <cellStyle name="Normal 3 5 2 3 2 2" xfId="5882" xr:uid="{BE4D4CB7-77E8-483B-B13F-A1C86E5D5E16}"/>
    <cellStyle name="Normal 3 5 2 3 2 2 2" xfId="5883" xr:uid="{20F3C3A2-160A-4A45-A32C-AAA9DE954679}"/>
    <cellStyle name="Normal 3 5 2 3 2 2 2 2" xfId="5884" xr:uid="{6907114B-06CE-4DB1-A29B-07052521AB83}"/>
    <cellStyle name="Normal 3 5 2 3 2 2 3" xfId="5885" xr:uid="{7E18D10C-A663-486E-8F91-365040A4AA12}"/>
    <cellStyle name="Normal 3 5 2 3 2 3" xfId="5886" xr:uid="{887E2954-216D-4C3A-ABC4-EC4720FBC483}"/>
    <cellStyle name="Normal 3 5 2 3 2 3 2" xfId="5887" xr:uid="{187441BB-D937-438A-8D9F-1692B7B69634}"/>
    <cellStyle name="Normal 3 5 2 3 2 4" xfId="5888" xr:uid="{3524DD1A-F8F1-4AC1-82ED-C0D75B502AB4}"/>
    <cellStyle name="Normal 3 5 2 3 3" xfId="5889" xr:uid="{109462DE-C569-45DD-A7D0-3CF6E14BEC78}"/>
    <cellStyle name="Normal 3 5 2 3 3 2" xfId="5890" xr:uid="{084B5A95-4C3C-4058-8FC8-99A2183E6871}"/>
    <cellStyle name="Normal 3 5 2 3 3 2 2" xfId="5891" xr:uid="{3BC9BC50-8053-4A3C-A64D-CBF995ACA475}"/>
    <cellStyle name="Normal 3 5 2 3 3 3" xfId="5892" xr:uid="{8D93B2E9-330C-4537-9B42-24337EFB8AF8}"/>
    <cellStyle name="Normal 3 5 2 3 4" xfId="5893" xr:uid="{5634E6C3-97B7-40CF-BAF3-1D1A33007253}"/>
    <cellStyle name="Normal 3 5 2 3 4 2" xfId="5894" xr:uid="{AC702CC0-15C5-4114-B387-7BD4EB65C74C}"/>
    <cellStyle name="Normal 3 5 2 3 5" xfId="5895" xr:uid="{D3C7C2B3-D1F8-4559-8D77-88E7954930E1}"/>
    <cellStyle name="Normal 3 5 2 4" xfId="5896" xr:uid="{DA6D4649-9E8A-49A9-98B7-749B442CD2C0}"/>
    <cellStyle name="Normal 3 5 2 4 2" xfId="5897" xr:uid="{B3F89E46-D928-43FA-8B96-DF2F98761E1B}"/>
    <cellStyle name="Normal 3 5 2 4 2 2" xfId="5898" xr:uid="{928CC77A-884F-4E19-94FD-F3BB5B82C2A9}"/>
    <cellStyle name="Normal 3 5 2 4 2 2 2" xfId="5899" xr:uid="{0C18C05B-05B7-4655-AAC9-6C6675735506}"/>
    <cellStyle name="Normal 3 5 2 4 2 3" xfId="5900" xr:uid="{BB864C1B-981A-4F04-BB84-A9C8B9B089DB}"/>
    <cellStyle name="Normal 3 5 2 4 3" xfId="5901" xr:uid="{5192AE08-71F9-4811-9665-25A9AD2A0307}"/>
    <cellStyle name="Normal 3 5 2 4 3 2" xfId="5902" xr:uid="{A22A7E7A-DD99-46AE-B2F1-8972216353BC}"/>
    <cellStyle name="Normal 3 5 2 4 4" xfId="5903" xr:uid="{2750F265-0CAF-4D63-ADF0-64108FECCFC1}"/>
    <cellStyle name="Normal 3 5 2 5" xfId="5904" xr:uid="{41AB99AE-3CF0-4D2C-AAFB-92D03F2693DD}"/>
    <cellStyle name="Normal 3 5 2 5 2" xfId="5905" xr:uid="{A3CF64F2-2CF8-4C5D-A4F7-5C2186B3F61A}"/>
    <cellStyle name="Normal 3 5 2 5 2 2" xfId="5906" xr:uid="{D5DEDD2D-7DE0-4D04-99A8-ED7C1A599AA9}"/>
    <cellStyle name="Normal 3 5 2 5 3" xfId="5907" xr:uid="{27BD4811-9723-4955-B85F-E8C48EB5901C}"/>
    <cellStyle name="Normal 3 5 2 6" xfId="5908" xr:uid="{10B642E6-EBE1-4417-A851-7ACC65B9EE4E}"/>
    <cellStyle name="Normal 3 5 2 6 2" xfId="5909" xr:uid="{C4E474C9-3DF6-4090-B16A-E1EFD63A2F65}"/>
    <cellStyle name="Normal 3 5 2 7" xfId="5910" xr:uid="{F2CE1886-2CDF-4424-B09A-7E9CAFEA5E6A}"/>
    <cellStyle name="Normal 3 5 2 7 2" xfId="5911" xr:uid="{B83A0F04-64F2-4DB9-B5CA-EAD0A6614E98}"/>
    <cellStyle name="Normal 3 5 2 8" xfId="5912" xr:uid="{479DB57E-2B41-4630-9F82-EDC51525CF43}"/>
    <cellStyle name="Normal 3 5 2 8 2" xfId="5913" xr:uid="{0DCE849B-E11D-4C64-9182-4B967AEDEEF1}"/>
    <cellStyle name="Normal 3 5 2 9" xfId="5914" xr:uid="{3793CB37-32D2-4289-A81A-8EC9401243E7}"/>
    <cellStyle name="Normal 3 5 3" xfId="5915" xr:uid="{B6E077EF-A7DB-4565-8A28-276FEF1A4F81}"/>
    <cellStyle name="Normal 3 5 3 2" xfId="5916" xr:uid="{79D099CE-0DC7-4712-8C3C-0B75A0092529}"/>
    <cellStyle name="Normal 3 5 3 2 2" xfId="5917" xr:uid="{3A63A153-65FE-46BA-8D18-07428D564C31}"/>
    <cellStyle name="Normal 3 5 3 2 2 2" xfId="5918" xr:uid="{CCECCB07-75C4-4597-A3DA-2141CAE5E82A}"/>
    <cellStyle name="Normal 3 5 3 2 2 2 2" xfId="5919" xr:uid="{52711844-8C9D-4D01-B18F-42A0A2025BDF}"/>
    <cellStyle name="Normal 3 5 3 2 2 3" xfId="5920" xr:uid="{F6EDE0BC-56EE-420C-8902-6042390B5827}"/>
    <cellStyle name="Normal 3 5 3 2 3" xfId="5921" xr:uid="{64F6A2A7-C3CC-4B70-8ED6-A060C87C1787}"/>
    <cellStyle name="Normal 3 5 3 2 3 2" xfId="5922" xr:uid="{D0BB304F-4355-4112-A5D2-3BB3EA9FC787}"/>
    <cellStyle name="Normal 3 5 3 2 4" xfId="5923" xr:uid="{9437B415-ED80-4A11-9ECB-1D3BD805464B}"/>
    <cellStyle name="Normal 3 5 3 3" xfId="5924" xr:uid="{EF16D3B9-4BF1-4399-8DEA-F4E1FDD8B5BA}"/>
    <cellStyle name="Normal 3 5 3 3 2" xfId="5925" xr:uid="{095921AA-1910-4143-ABDE-830B9FE48A21}"/>
    <cellStyle name="Normal 3 5 3 3 2 2" xfId="5926" xr:uid="{50415105-503F-4BB7-949C-807257CB587E}"/>
    <cellStyle name="Normal 3 5 3 3 3" xfId="5927" xr:uid="{F8F84402-509E-445C-90CB-82B41DCAE760}"/>
    <cellStyle name="Normal 3 5 3 4" xfId="5928" xr:uid="{0A69DC54-5760-438D-B490-EFEC4698D37D}"/>
    <cellStyle name="Normal 3 5 3 4 2" xfId="5929" xr:uid="{3006841E-5070-4C60-8CCB-33C916605BE8}"/>
    <cellStyle name="Normal 3 5 3 5" xfId="5930" xr:uid="{FBEB4074-6DBA-4608-A73C-4F28B27E5FBA}"/>
    <cellStyle name="Normal 3 5 3 5 2" xfId="5931" xr:uid="{324FDF36-685B-442A-806D-B37424F235FF}"/>
    <cellStyle name="Normal 3 5 3 6" xfId="5932" xr:uid="{A1015080-ACC6-4E4B-BD4B-339A52C2F590}"/>
    <cellStyle name="Normal 3 5 3 6 2" xfId="5933" xr:uid="{D8C20CC9-DE76-425E-8466-D30A27016E9F}"/>
    <cellStyle name="Normal 3 5 3 7" xfId="5934" xr:uid="{791C49CD-BFFC-4DFD-8F0B-ABFE65213C57}"/>
    <cellStyle name="Normal 3 5 4" xfId="5935" xr:uid="{2F41695A-FDCA-40EF-8311-AAAB0F25EFBD}"/>
    <cellStyle name="Normal 3 5 4 2" xfId="5936" xr:uid="{08C0AEA9-1ADB-427C-B3F4-8DD618FA7645}"/>
    <cellStyle name="Normal 3 5 4 2 2" xfId="5937" xr:uid="{5A4A45D7-7B43-44D9-BFBB-A61E3F0870CD}"/>
    <cellStyle name="Normal 3 5 4 2 2 2" xfId="5938" xr:uid="{EBEFF6F0-43B8-4190-8D20-C17B81D5169E}"/>
    <cellStyle name="Normal 3 5 4 2 2 2 2" xfId="5939" xr:uid="{F4979311-7E30-4447-A4A1-DA970B81D66C}"/>
    <cellStyle name="Normal 3 5 4 2 2 3" xfId="5940" xr:uid="{6752C230-8FB6-4E6F-B176-790AA61D791E}"/>
    <cellStyle name="Normal 3 5 4 2 3" xfId="5941" xr:uid="{28A2145C-1760-4096-B6E6-5C4003D3C925}"/>
    <cellStyle name="Normal 3 5 4 2 3 2" xfId="5942" xr:uid="{9F8B0C74-82CA-42FE-87B0-81F830A85768}"/>
    <cellStyle name="Normal 3 5 4 2 4" xfId="5943" xr:uid="{ABA23C83-6B6D-415B-8A11-220CE4AC20A8}"/>
    <cellStyle name="Normal 3 5 4 3" xfId="5944" xr:uid="{B458665C-7776-4678-A47B-F945BE8C5972}"/>
    <cellStyle name="Normal 3 5 4 3 2" xfId="5945" xr:uid="{19F6A26C-5D38-4B17-A18A-625A16A44905}"/>
    <cellStyle name="Normal 3 5 4 3 2 2" xfId="5946" xr:uid="{8BD66D9C-1CD2-4A02-9035-B2ED60B7F541}"/>
    <cellStyle name="Normal 3 5 4 3 3" xfId="5947" xr:uid="{B956C96F-C3BE-4A66-A105-34C0BC56F318}"/>
    <cellStyle name="Normal 3 5 4 4" xfId="5948" xr:uid="{41EFCDF4-AC1B-47A6-8929-AAE80083BC03}"/>
    <cellStyle name="Normal 3 5 4 4 2" xfId="5949" xr:uid="{9AD8FD74-FED4-4EB9-A972-0F24A2369F3F}"/>
    <cellStyle name="Normal 3 5 4 5" xfId="5950" xr:uid="{E7D2A636-BDDF-4708-9CEE-4794AB9A8185}"/>
    <cellStyle name="Normal 3 5 5" xfId="5951" xr:uid="{65D7B40A-79FC-4F9B-B9F0-5360F066F032}"/>
    <cellStyle name="Normal 3 5 5 2" xfId="5952" xr:uid="{B4E35B61-B90C-48C2-8B5E-DC775300FB5E}"/>
    <cellStyle name="Normal 3 5 5 2 2" xfId="5953" xr:uid="{223CD7B1-92D7-4F50-BF5A-3B767053F189}"/>
    <cellStyle name="Normal 3 5 5 2 2 2" xfId="5954" xr:uid="{4A90A51D-8692-4D59-92EB-450007F40542}"/>
    <cellStyle name="Normal 3 5 5 2 3" xfId="5955" xr:uid="{1E377A1B-76B4-4B84-AFEF-E7B5AFA883D1}"/>
    <cellStyle name="Normal 3 5 5 3" xfId="5956" xr:uid="{6A53537F-14A8-45D1-8D17-E4C8BBA5DDD0}"/>
    <cellStyle name="Normal 3 5 5 3 2" xfId="5957" xr:uid="{6647547B-3F19-4378-B99C-9719E742A200}"/>
    <cellStyle name="Normal 3 5 5 4" xfId="5958" xr:uid="{2EFF48A1-D177-4282-89F7-40A98C99F4DF}"/>
    <cellStyle name="Normal 3 5 6" xfId="5959" xr:uid="{890D5AA9-3737-403A-8486-796888F6F60F}"/>
    <cellStyle name="Normal 3 5 6 2" xfId="5960" xr:uid="{24248632-894C-40CA-8775-120F414D5460}"/>
    <cellStyle name="Normal 3 5 6 2 2" xfId="5961" xr:uid="{F41F71AB-3D42-4F4D-A351-1932B4BD3367}"/>
    <cellStyle name="Normal 3 5 6 3" xfId="5962" xr:uid="{A12942D7-C0E1-4562-84A2-238240E702A7}"/>
    <cellStyle name="Normal 3 5 7" xfId="5963" xr:uid="{6D51D731-52B1-490C-9C85-F13C7BC13B10}"/>
    <cellStyle name="Normal 3 5 7 2" xfId="5964" xr:uid="{981A445A-E26E-4F97-84F0-BF6CAEC55144}"/>
    <cellStyle name="Normal 3 5 8" xfId="5965" xr:uid="{A289F630-9AAF-4202-86D2-D0904D9724A0}"/>
    <cellStyle name="Normal 3 5 8 2" xfId="5966" xr:uid="{2B5686CE-ADB8-4C9A-B247-1E828915C86F}"/>
    <cellStyle name="Normal 3 5 9" xfId="5967" xr:uid="{6006FA41-4F0C-42EC-BED5-5E8A426FB526}"/>
    <cellStyle name="Normal 3 5 9 2" xfId="5968" xr:uid="{226CEBCE-2A83-4FEB-B747-89549166CDCB}"/>
    <cellStyle name="Normal 3 6" xfId="5969" xr:uid="{9E9A7B95-4269-4186-81BC-789504B8ADD8}"/>
    <cellStyle name="Normal 3 6 2" xfId="5970" xr:uid="{F0BA3177-D3F1-48B5-B3A9-AA5B542A4D21}"/>
    <cellStyle name="Normal 3 6 2 2" xfId="5971" xr:uid="{428C802E-53E8-4C0E-BE7B-FFCED3519CD8}"/>
    <cellStyle name="Normal 3 6 2 2 2" xfId="5972" xr:uid="{B1F77881-D4CE-4832-8BEF-CE82C9E7E4FE}"/>
    <cellStyle name="Normal 3 6 2 2 2 2" xfId="5973" xr:uid="{1EEDD913-E80A-4A81-9E48-874437BB8330}"/>
    <cellStyle name="Normal 3 6 2 2 2 2 2" xfId="5974" xr:uid="{33673981-25FD-47BB-900B-6BEE03DF69CF}"/>
    <cellStyle name="Normal 3 6 2 2 2 3" xfId="5975" xr:uid="{D3CE1B03-1722-4DFF-8130-0B43DBA08F46}"/>
    <cellStyle name="Normal 3 6 2 2 3" xfId="5976" xr:uid="{AC87A860-BB36-4700-8604-C5168DC3C90E}"/>
    <cellStyle name="Normal 3 6 2 2 3 2" xfId="5977" xr:uid="{2EAE6AFD-FE26-4551-BD0F-FD5F22459566}"/>
    <cellStyle name="Normal 3 6 2 2 4" xfId="5978" xr:uid="{D2908291-9F4D-4E52-8F2D-12E83EC7EDB0}"/>
    <cellStyle name="Normal 3 6 2 3" xfId="5979" xr:uid="{7AA96402-9E79-4845-A9E6-B3E893DAC113}"/>
    <cellStyle name="Normal 3 6 2 3 2" xfId="5980" xr:uid="{8AB0BEED-A1A5-49D9-AA4E-0D0FD455E0A8}"/>
    <cellStyle name="Normal 3 6 2 3 2 2" xfId="5981" xr:uid="{6C6A2372-71A7-4476-A691-DA819AFB62E8}"/>
    <cellStyle name="Normal 3 6 2 3 3" xfId="5982" xr:uid="{40BD2526-06A0-412F-8B28-EC29B8B5D074}"/>
    <cellStyle name="Normal 3 6 2 4" xfId="5983" xr:uid="{49269E9E-DFCF-4AF1-B806-40700B54D957}"/>
    <cellStyle name="Normal 3 6 2 4 2" xfId="5984" xr:uid="{D64B762C-7E38-4B1E-89E9-844E37828AF9}"/>
    <cellStyle name="Normal 3 6 2 5" xfId="5985" xr:uid="{2CA4045C-56AA-437C-821A-416CAA84E54A}"/>
    <cellStyle name="Normal 3 6 3" xfId="5986" xr:uid="{DFD01F31-9DEF-4494-9C09-7E8A7FA013C9}"/>
    <cellStyle name="Normal 3 6 3 2" xfId="5987" xr:uid="{4F819CAD-E065-4E1E-95BC-B77F382D3159}"/>
    <cellStyle name="Normal 3 6 3 2 2" xfId="5988" xr:uid="{95C0942C-402F-4604-8A15-E05BF2FF1EFF}"/>
    <cellStyle name="Normal 3 6 3 2 2 2" xfId="5989" xr:uid="{CB1A825C-7E97-41DD-AE85-15F7970033EB}"/>
    <cellStyle name="Normal 3 6 3 2 3" xfId="5990" xr:uid="{2B4EFCB7-E995-45F2-88E8-64B5BA408B3A}"/>
    <cellStyle name="Normal 3 6 3 3" xfId="5991" xr:uid="{15526E0D-F8C4-4615-9FB6-928947A7D401}"/>
    <cellStyle name="Normal 3 6 3 3 2" xfId="5992" xr:uid="{F7E6C6D2-CC8D-4345-88B9-161745664F54}"/>
    <cellStyle name="Normal 3 6 3 4" xfId="5993" xr:uid="{FB6E3F85-C26C-4F7C-96FB-5C2FAF98F71F}"/>
    <cellStyle name="Normal 3 6 4" xfId="5994" xr:uid="{AB902DCC-1D99-4FC1-A9A5-A96D418BC75F}"/>
    <cellStyle name="Normal 3 6 4 2" xfId="5995" xr:uid="{B1E23116-502B-4925-A8D2-DAF8DD0AD0C9}"/>
    <cellStyle name="Normal 3 6 4 2 2" xfId="5996" xr:uid="{590ABFE9-58ED-4DE6-B2B4-A07A5D9E5CE3}"/>
    <cellStyle name="Normal 3 6 4 3" xfId="5997" xr:uid="{E2B1E9B1-7143-498D-A98F-47869169A57F}"/>
    <cellStyle name="Normal 3 6 5" xfId="5998" xr:uid="{20603316-E808-4EE7-98B2-B941A88238DF}"/>
    <cellStyle name="Normal 3 6 5 2" xfId="5999" xr:uid="{D45FE484-078A-49CF-8CD1-2FC91CF7E06D}"/>
    <cellStyle name="Normal 3 6 6" xfId="6000" xr:uid="{03F3E25B-CCEE-4C37-837B-1DDABE59E6BA}"/>
    <cellStyle name="Normal 3 6 6 2" xfId="6001" xr:uid="{9D22236B-E807-4BBB-B645-62E499255EEA}"/>
    <cellStyle name="Normal 3 6 7" xfId="6002" xr:uid="{652C28E3-7CBB-4333-A588-3CB4F8267A27}"/>
    <cellStyle name="Normal 3 7" xfId="6003" xr:uid="{927E8B5C-1316-4EF2-B131-8AF837D19805}"/>
    <cellStyle name="Normal 3 7 2" xfId="6004" xr:uid="{6AD21B9D-B2DF-4DCF-BF5A-84B8E3239DEE}"/>
    <cellStyle name="Normal 3 7 2 2" xfId="6005" xr:uid="{2CB27ED1-6FEC-45B7-97F3-3CE51D97120E}"/>
    <cellStyle name="Normal 3 7 2 2 2" xfId="6006" xr:uid="{D646DFC8-D083-4706-8EBF-4C1A2B7D63B8}"/>
    <cellStyle name="Normal 3 7 2 2 2 2" xfId="6007" xr:uid="{C3B32856-1D95-4949-841F-0AD36978E774}"/>
    <cellStyle name="Normal 3 7 2 2 2 2 2" xfId="6008" xr:uid="{10312121-CFB1-4197-84D4-68AC0C78C354}"/>
    <cellStyle name="Normal 3 7 2 2 2 3" xfId="6009" xr:uid="{1B4BA6C9-A798-427F-8ADF-3D1ED933ACA2}"/>
    <cellStyle name="Normal 3 7 2 2 3" xfId="6010" xr:uid="{ADECE8ED-8A3F-4FAD-A454-39AD8D71D32D}"/>
    <cellStyle name="Normal 3 7 2 2 3 2" xfId="6011" xr:uid="{EE5E4E0A-7636-412E-9C7B-797A142518BE}"/>
    <cellStyle name="Normal 3 7 2 2 4" xfId="6012" xr:uid="{B843BADB-D072-4514-A83E-E5DF38442B8A}"/>
    <cellStyle name="Normal 3 7 2 3" xfId="6013" xr:uid="{1A78850D-DD07-443B-8578-1DB50D87B4F0}"/>
    <cellStyle name="Normal 3 7 2 3 2" xfId="6014" xr:uid="{689EECB0-82AB-4EFB-A608-F957A2441479}"/>
    <cellStyle name="Normal 3 7 2 3 2 2" xfId="6015" xr:uid="{0158BD95-D58D-45F9-977E-B988C4A7A34D}"/>
    <cellStyle name="Normal 3 7 2 3 3" xfId="6016" xr:uid="{DB441E75-0B51-4F0A-B845-303135C702C6}"/>
    <cellStyle name="Normal 3 7 2 4" xfId="6017" xr:uid="{24E27479-B95B-462E-8E67-10E968316AE2}"/>
    <cellStyle name="Normal 3 7 2 4 2" xfId="6018" xr:uid="{3869450D-DDB0-439C-BCD3-AF19642E76B1}"/>
    <cellStyle name="Normal 3 7 2 5" xfId="6019" xr:uid="{FC93282D-826A-47E5-A54D-75966F5E4C21}"/>
    <cellStyle name="Normal 3 7 3" xfId="6020" xr:uid="{4E420F64-F3C7-4037-8E98-41F891FAAD88}"/>
    <cellStyle name="Normal 3 7 3 2" xfId="6021" xr:uid="{B8B213B3-4763-46BF-99B3-AC11556E1F1C}"/>
    <cellStyle name="Normal 3 7 3 2 2" xfId="6022" xr:uid="{C1B0B269-67CD-49EB-8D3F-B648D74B506F}"/>
    <cellStyle name="Normal 3 7 3 2 2 2" xfId="6023" xr:uid="{605DD0D0-D6AE-4999-8A42-A4BEA9970D88}"/>
    <cellStyle name="Normal 3 7 3 2 3" xfId="6024" xr:uid="{1140F9DB-489C-49EF-8CC0-6F7321FEB633}"/>
    <cellStyle name="Normal 3 7 3 3" xfId="6025" xr:uid="{0F77F463-9C5A-4219-A8C5-3BD9B12B9703}"/>
    <cellStyle name="Normal 3 7 3 3 2" xfId="6026" xr:uid="{77E03546-F56F-4387-9C52-DEDE01C1F4A9}"/>
    <cellStyle name="Normal 3 7 3 4" xfId="6027" xr:uid="{0C36E042-96FA-4CEC-94ED-B8AF85F30348}"/>
    <cellStyle name="Normal 3 7 4" xfId="6028" xr:uid="{62E49145-358B-46E4-A179-5D3E89A20E1C}"/>
    <cellStyle name="Normal 3 7 4 2" xfId="6029" xr:uid="{8C4C4BA8-1268-456B-B919-47936C7A7C68}"/>
    <cellStyle name="Normal 3 7 4 2 2" xfId="6030" xr:uid="{2560E491-2FB6-42BB-9104-270A68878B60}"/>
    <cellStyle name="Normal 3 7 4 3" xfId="6031" xr:uid="{D0CBC7A4-C450-4F05-BD4A-8A436D51F349}"/>
    <cellStyle name="Normal 3 7 5" xfId="6032" xr:uid="{87F47A13-A6EA-4E4B-826B-F582E3827A94}"/>
    <cellStyle name="Normal 3 7 5 2" xfId="6033" xr:uid="{61631D8B-A1F2-4005-96E5-BF30866CD843}"/>
    <cellStyle name="Normal 3 7 6" xfId="6034" xr:uid="{DE2B25D0-5D1B-4A6E-8C03-A9D094F8A38D}"/>
    <cellStyle name="Normal 3 7 6 2" xfId="6035" xr:uid="{8C263F0E-1272-4F52-A32E-53AA499922D0}"/>
    <cellStyle name="Normal 3 7 7" xfId="6036" xr:uid="{92DF5F69-1D81-4F28-8C2F-F9F52B8F4192}"/>
    <cellStyle name="Normal 3 7 7 2" xfId="6037" xr:uid="{AD93C097-291A-4B3D-AA31-2D92944FA87B}"/>
    <cellStyle name="Normal 3 7 8" xfId="6038" xr:uid="{D94418B8-9731-4EC0-AD2A-C96AA62CDBBE}"/>
    <cellStyle name="Normal 3 7 8 2" xfId="6039" xr:uid="{AE18BF07-EE5E-495C-A5C4-59F42A894BB3}"/>
    <cellStyle name="Normal 3 7 9" xfId="6040" xr:uid="{32233F83-F49E-4AE9-87CC-E0A174CB3867}"/>
    <cellStyle name="Normal 3 8" xfId="6041" xr:uid="{99E6B13D-E901-4AFB-BBBA-D1186C31AB35}"/>
    <cellStyle name="Normal 3 8 2" xfId="6042" xr:uid="{DAF85589-3E9B-42BC-97FC-B17212302BD7}"/>
    <cellStyle name="Normal 3 8 2 2" xfId="6043" xr:uid="{DD90A771-FC00-42DD-87EF-A1D44DB6FDA4}"/>
    <cellStyle name="Normal 3 8 3" xfId="6044" xr:uid="{D449EDAC-3E12-42C7-8C6F-4125F073386F}"/>
    <cellStyle name="Normal 3 8 3 2" xfId="6045" xr:uid="{DB726039-4330-4F5F-AD28-633654079F6B}"/>
    <cellStyle name="Normal 3 8 4" xfId="6046" xr:uid="{4E159211-5F25-4E45-9C0B-3346FB5DE2CF}"/>
    <cellStyle name="Normal 3 9" xfId="6047" xr:uid="{6A69FE48-74F2-47F7-8C64-FC12A454B0C8}"/>
    <cellStyle name="Normal 3 9 2" xfId="6048" xr:uid="{CCCE27E8-1298-4D08-B145-E517CE734DEA}"/>
    <cellStyle name="Normal 3 9 2 2" xfId="6049" xr:uid="{DC7D5B85-BBF0-4562-BB70-1B6D348AFD55}"/>
    <cellStyle name="Normal 3 9 2 2 2" xfId="6050" xr:uid="{E2ABE1B3-F398-4B53-AECE-4F625DB396B0}"/>
    <cellStyle name="Normal 3 9 2 2 2 2" xfId="6051" xr:uid="{D4E2ABE2-0B2C-4F88-9193-8AE87F8A9615}"/>
    <cellStyle name="Normal 3 9 2 2 3" xfId="6052" xr:uid="{683CFB1F-43D8-4336-8B98-86A622647921}"/>
    <cellStyle name="Normal 3 9 2 3" xfId="6053" xr:uid="{4185499A-1E88-4992-9C80-F6B6F32D6933}"/>
    <cellStyle name="Normal 3 9 2 3 2" xfId="6054" xr:uid="{F90C09DE-13AD-4885-94EA-574A0736737F}"/>
    <cellStyle name="Normal 3 9 2 4" xfId="6055" xr:uid="{FDA9532C-349B-4A5E-ACED-9F863434B7CA}"/>
    <cellStyle name="Normal 3 9 3" xfId="6056" xr:uid="{8B94C49D-BCDE-45BD-9006-6B3ABE62A313}"/>
    <cellStyle name="Normal 3 9 3 2" xfId="6057" xr:uid="{B307FFF3-AA15-4BCD-8EDC-B592E07BFF42}"/>
    <cellStyle name="Normal 3 9 3 2 2" xfId="6058" xr:uid="{17EC4C9E-BF4F-432C-AEC6-04C7287B5E40}"/>
    <cellStyle name="Normal 3 9 3 3" xfId="6059" xr:uid="{462117A8-B9F7-45ED-A5DF-4D09FA77EB5F}"/>
    <cellStyle name="Normal 3 9 4" xfId="6060" xr:uid="{09B9AEA8-0963-4906-8121-6DF544DB3CC0}"/>
    <cellStyle name="Normal 3 9 4 2" xfId="6061" xr:uid="{098BDBD6-FC10-4699-BD7F-14714C33467F}"/>
    <cellStyle name="Normal 3 9 5" xfId="6062" xr:uid="{F64BC77E-5367-4E15-ABB3-7B7520E431BF}"/>
    <cellStyle name="Normal 3 9 5 2" xfId="6063" xr:uid="{D3B4EDB3-8AA4-47D2-A8AC-E9C17EA5A5FD}"/>
    <cellStyle name="Normal 3 9 6" xfId="6064" xr:uid="{EEAB18B7-3E6E-4DF3-B833-63CBBD34FDC6}"/>
    <cellStyle name="Normal 3 9 6 2" xfId="6065" xr:uid="{7E45EB72-3141-46BC-9EFC-69FDF412EADB}"/>
    <cellStyle name="Normal 3 9 7" xfId="6066" xr:uid="{7EC10CC1-6E05-429A-A2A3-EB72E953D437}"/>
    <cellStyle name="Normal 3_Assets-Liab 5-6" xfId="6067" xr:uid="{5C8DBF2D-5019-4BB1-8A1B-01B8F208DFD0}"/>
    <cellStyle name="Normal 30" xfId="8237" xr:uid="{2E2EC1C3-2B14-47CF-998C-476F537D41D7}"/>
    <cellStyle name="Normal 31" xfId="8247" xr:uid="{794A0581-658E-4BC7-9EB1-075F6CF6F344}"/>
    <cellStyle name="Normal 32" xfId="8248" xr:uid="{EE8328A1-9A28-48FB-8075-4E9D208AD7B3}"/>
    <cellStyle name="Normal 33" xfId="8250" xr:uid="{969606FB-C27A-4DC6-A955-A327800E0792}"/>
    <cellStyle name="Normal 34" xfId="8254" xr:uid="{16C0768D-45B3-4A91-BD88-6601B83A90AD}"/>
    <cellStyle name="Normal 35" xfId="8253" xr:uid="{A6CB526A-E3C2-4202-95F4-39A9E4C7856C}"/>
    <cellStyle name="Normal 4" xfId="16" xr:uid="{00000000-0005-0000-0000-000008000000}"/>
    <cellStyle name="Normal 4 10" xfId="6069" xr:uid="{7D58F0A2-1EAB-47DD-8A53-AFF0FE8BFE5C}"/>
    <cellStyle name="Normal 4 10 2" xfId="6070" xr:uid="{0B11DD6E-EA21-49F0-A71E-E67523D2326C}"/>
    <cellStyle name="Normal 4 10 2 2" xfId="6071" xr:uid="{0A0F16F6-FE38-4B37-85F7-9706FAB20B23}"/>
    <cellStyle name="Normal 4 10 2 2 2" xfId="6072" xr:uid="{DA9F0D1E-1F4A-4BDA-919E-5CD3EA212B7F}"/>
    <cellStyle name="Normal 4 10 2 3" xfId="6073" xr:uid="{D1F44F61-050C-47FC-9540-540C8F47C946}"/>
    <cellStyle name="Normal 4 10 3" xfId="6074" xr:uid="{FEF4CDC1-52C8-4B4F-8412-32D3D4E1340D}"/>
    <cellStyle name="Normal 4 11" xfId="6075" xr:uid="{C81CA76B-4743-47EB-A0A6-94504822F5B2}"/>
    <cellStyle name="Normal 4 11 2" xfId="6076" xr:uid="{CEEDB744-229D-468C-A6B8-8471DFEE603F}"/>
    <cellStyle name="Normal 4 11 2 2" xfId="6077" xr:uid="{0BE6146C-1AF5-4D06-9012-149D718794E9}"/>
    <cellStyle name="Normal 4 11 2 2 2" xfId="6078" xr:uid="{B35CA2CC-5C46-48D9-8F88-929A3828BD61}"/>
    <cellStyle name="Normal 4 11 2 2 2 2" xfId="6079" xr:uid="{579F0C69-4D5F-42FA-946E-B47DFB8AD30F}"/>
    <cellStyle name="Normal 4 11 2 2 3" xfId="6080" xr:uid="{ED3BF4CD-E255-4680-A27C-8BE1B97EA32F}"/>
    <cellStyle name="Normal 4 11 2 3" xfId="6081" xr:uid="{BA426328-B889-4E05-8452-6E5CFEECB635}"/>
    <cellStyle name="Normal 4 11 2 3 2" xfId="6082" xr:uid="{B293C7A3-0956-429C-9765-9435080BD22B}"/>
    <cellStyle name="Normal 4 11 2 4" xfId="6083" xr:uid="{E0CE3B89-E053-4E8B-A951-7AAE97BD6AEA}"/>
    <cellStyle name="Normal 4 11 3" xfId="6084" xr:uid="{E591A1DB-6120-4873-8EAF-FA65C4E307AB}"/>
    <cellStyle name="Normal 4 11 3 2" xfId="6085" xr:uid="{62B22229-609B-4B15-BA00-BCB625FEE3DD}"/>
    <cellStyle name="Normal 4 11 3 2 2" xfId="6086" xr:uid="{54C5850C-8213-403F-9AFE-EA8CD3644041}"/>
    <cellStyle name="Normal 4 11 3 3" xfId="6087" xr:uid="{B6CD0643-666F-4534-84A2-27E716ADCC1E}"/>
    <cellStyle name="Normal 4 11 4" xfId="6088" xr:uid="{7E3DF5A2-A037-4FE6-8497-C808B232D6C6}"/>
    <cellStyle name="Normal 4 11 4 2" xfId="6089" xr:uid="{8FF5A005-04B8-4FB0-AA7A-E3A06A7DBE93}"/>
    <cellStyle name="Normal 4 11 5" xfId="6090" xr:uid="{4BE48FB4-0053-4695-A3CB-7C6D99742F8D}"/>
    <cellStyle name="Normal 4 12" xfId="6091" xr:uid="{B7334F10-FCC0-416C-89CF-5373183D7E7A}"/>
    <cellStyle name="Normal 4 12 2" xfId="6092" xr:uid="{07C64AB0-3425-4EE9-893C-875895D01D61}"/>
    <cellStyle name="Normal 4 13" xfId="6093" xr:uid="{17AB32D6-FFA2-45A1-9A5F-9935B6A9F55B}"/>
    <cellStyle name="Normal 4 13 2" xfId="6094" xr:uid="{F6E562D0-4FF3-4C9E-A6D1-40EECC5C3CEC}"/>
    <cellStyle name="Normal 4 14" xfId="6095" xr:uid="{EF2EF808-094B-433C-845C-99764EBA7192}"/>
    <cellStyle name="Normal 4 14 2" xfId="6096" xr:uid="{E099CF82-E2F0-4543-9516-4163F4C8B8BD}"/>
    <cellStyle name="Normal 4 14 2 2" xfId="6097" xr:uid="{5A1D7AE7-1020-439F-8917-B1E3332BACAB}"/>
    <cellStyle name="Normal 4 14 3" xfId="6098" xr:uid="{5FD50332-8292-476C-AA78-13E8B10E9CFF}"/>
    <cellStyle name="Normal 4 15" xfId="6099" xr:uid="{0C4AF345-E872-46EF-8F06-6821DE8B187C}"/>
    <cellStyle name="Normal 4 15 2" xfId="6100" xr:uid="{FD1AE454-4A63-4F85-A2E9-6B17EAC683D0}"/>
    <cellStyle name="Normal 4 15 2 2" xfId="6101" xr:uid="{51CEF2AC-04A7-4425-AAD0-047DDF00A6C1}"/>
    <cellStyle name="Normal 4 15 2 2 2" xfId="6102" xr:uid="{0F0EED83-9AEF-4EF9-9AE0-12F4FAB9BA3D}"/>
    <cellStyle name="Normal 4 15 2 3" xfId="6103" xr:uid="{34FF4897-E125-4D69-95CA-D52B2B9B33A9}"/>
    <cellStyle name="Normal 4 15 3" xfId="6104" xr:uid="{FE8F94AC-F719-449C-B727-5946D5D419B2}"/>
    <cellStyle name="Normal 4 15 3 2" xfId="6105" xr:uid="{A96FF7F4-B494-4014-B943-E660487F62D9}"/>
    <cellStyle name="Normal 4 15 4" xfId="6106" xr:uid="{9F3F6B74-1AEF-46C4-8AB2-624A62A8AD3F}"/>
    <cellStyle name="Normal 4 16" xfId="6107" xr:uid="{375E57A6-0B1B-4403-BDC3-BBEF31915B7E}"/>
    <cellStyle name="Normal 4 16 2" xfId="6108" xr:uid="{6780F1FE-B122-4E5C-9DAF-A36DBECCC0B7}"/>
    <cellStyle name="Normal 4 16 2 2" xfId="6109" xr:uid="{9AEF90A1-3CE2-411A-94D5-9A0E6B995E6C}"/>
    <cellStyle name="Normal 4 16 3" xfId="6110" xr:uid="{2A74C431-647E-441C-B314-6DA2526E2091}"/>
    <cellStyle name="Normal 4 17" xfId="6111" xr:uid="{EFE2E489-DD4E-46AD-8560-39E10DCF3046}"/>
    <cellStyle name="Normal 4 17 2" xfId="6112" xr:uid="{B8E04191-3E92-4038-ABF5-5835CA02E5A6}"/>
    <cellStyle name="Normal 4 18" xfId="6113" xr:uid="{35FA9A70-2D34-4A81-AD3C-B09FAE595094}"/>
    <cellStyle name="Normal 4 18 2" xfId="6114" xr:uid="{1DBA6B65-AB5E-44C2-9C81-8EB5DE0BBD74}"/>
    <cellStyle name="Normal 4 19" xfId="6115" xr:uid="{EC6D9855-4089-471A-AA47-778412CEC8A4}"/>
    <cellStyle name="Normal 4 19 2" xfId="6116" xr:uid="{39D04174-5FB1-403F-9305-F0853F04B630}"/>
    <cellStyle name="Normal 4 2" xfId="23" xr:uid="{92095B36-3D7D-474B-8393-DB23EE0D2E5F}"/>
    <cellStyle name="Normal 4 2 2" xfId="6118" xr:uid="{B3CDE188-6C81-4846-BAEB-E1E00063F30D}"/>
    <cellStyle name="Normal 4 2 2 2" xfId="6119" xr:uid="{2883B49D-35E8-47CD-9D55-59612E043A34}"/>
    <cellStyle name="Normal 4 2 2 2 2" xfId="6120" xr:uid="{67022755-A3EC-4A13-8F82-8747F1342156}"/>
    <cellStyle name="Normal 4 2 2 2 2 2" xfId="6121" xr:uid="{2BCF3B01-CD03-49E2-BC23-510DEDE2D888}"/>
    <cellStyle name="Normal 4 2 2 2 3" xfId="6122" xr:uid="{2E5A70CC-50A5-44A8-AB1B-CC4EE5CE1AC1}"/>
    <cellStyle name="Normal 4 2 2 2 3 2" xfId="6123" xr:uid="{54D73A56-42CB-44B6-8213-436E6C10E771}"/>
    <cellStyle name="Normal 4 2 2 2 4" xfId="6124" xr:uid="{529D5BCB-8C1C-4E8C-9EC3-4437E1C30314}"/>
    <cellStyle name="Normal 4 2 2 3" xfId="6125" xr:uid="{244B07B1-9EF0-4C2C-9092-63CAF0A2B2EA}"/>
    <cellStyle name="Normal 4 2 2 3 2" xfId="6126" xr:uid="{0854B8C6-DA52-4558-8EAD-5231E2D8FDE9}"/>
    <cellStyle name="Normal 4 2 2 4" xfId="6127" xr:uid="{670C39E2-34FB-4610-8353-EE6D1CDE7802}"/>
    <cellStyle name="Normal 4 2 3" xfId="6128" xr:uid="{64E051DD-3998-469F-9041-956B5069446A}"/>
    <cellStyle name="Normal 4 2 3 2" xfId="6129" xr:uid="{7EDEC976-8859-4D97-9FD2-6E23299C15AF}"/>
    <cellStyle name="Normal 4 2 3 2 2" xfId="6130" xr:uid="{5C7DDBE1-EEE8-469D-8291-CEC23BF6ED63}"/>
    <cellStyle name="Normal 4 2 3 3" xfId="6131" xr:uid="{2ABAA881-8914-408A-A72A-11F991945E21}"/>
    <cellStyle name="Normal 4 2 3 3 2" xfId="6132" xr:uid="{10D760B0-2ECD-4769-8FD6-88B962BA3D38}"/>
    <cellStyle name="Normal 4 2 3 4" xfId="6133" xr:uid="{98FE4313-B6A2-40C5-9F6B-E6F74EBF93EB}"/>
    <cellStyle name="Normal 4 2 3 4 2" xfId="6134" xr:uid="{79EBBB79-0C20-4967-9FA1-CF5E3E0822BF}"/>
    <cellStyle name="Normal 4 2 3 5" xfId="6135" xr:uid="{BB03A727-0559-4410-A0AE-3393122BAA4C}"/>
    <cellStyle name="Normal 4 2 4" xfId="6136" xr:uid="{5AB80CAE-5BA1-4581-B679-50B2122A9258}"/>
    <cellStyle name="Normal 4 2 4 2" xfId="6137" xr:uid="{FE1B954D-7ED6-4DEF-BBCF-635C25B28EEC}"/>
    <cellStyle name="Normal 4 2 5" xfId="6138" xr:uid="{95EF0CD4-2E3C-4DAB-99FE-547306176ED7}"/>
    <cellStyle name="Normal 4 2 6" xfId="6117" xr:uid="{938513AE-351A-41C6-A6DD-E25C2C3899D6}"/>
    <cellStyle name="Normal 4 20" xfId="6139" xr:uid="{47A80FC6-3B4F-427C-B07B-9875D1878814}"/>
    <cellStyle name="Normal 4 20 2" xfId="6140" xr:uid="{CBA6790E-37F5-4EC7-97EB-75AB93D51320}"/>
    <cellStyle name="Normal 4 21" xfId="6141" xr:uid="{D97F5F34-1811-4FE2-8841-B902A5868CEC}"/>
    <cellStyle name="Normal 4 21 2" xfId="6142" xr:uid="{AD74C258-9CC5-4992-AFAE-9627898EB070}"/>
    <cellStyle name="Normal 4 22" xfId="6143" xr:uid="{5DFF1239-141E-4591-87B1-4C7E4A731126}"/>
    <cellStyle name="Normal 4 22 2" xfId="6144" xr:uid="{8CB51397-AB32-445E-AC3B-E8FD1F20F896}"/>
    <cellStyle name="Normal 4 23" xfId="6145" xr:uid="{F2C2360B-22EA-43C3-B0DB-46FC226387BC}"/>
    <cellStyle name="Normal 4 24" xfId="6068" xr:uid="{CA85DDA9-4BD1-4D86-99AB-962C9FF6690D}"/>
    <cellStyle name="Normal 4 25" xfId="8244" xr:uid="{3A074AFD-EC79-4E5F-94A3-BE62865928CA}"/>
    <cellStyle name="Normal 4 3" xfId="6146" xr:uid="{13447633-AB57-4ED7-8804-E32ED28A1380}"/>
    <cellStyle name="Normal 4 3 2" xfId="6147" xr:uid="{6A0FDB4C-3AEA-4AB0-975C-538861F3FFB9}"/>
    <cellStyle name="Normal 4 3 2 2" xfId="6148" xr:uid="{1C62611A-68DE-49CB-84AC-D6442F289CE6}"/>
    <cellStyle name="Normal 4 3 2 2 2" xfId="6149" xr:uid="{D3111BE7-5080-49D4-A945-9281BA8497F9}"/>
    <cellStyle name="Normal 4 3 2 3" xfId="6150" xr:uid="{3217268D-2DB0-4D0C-B916-713495979E54}"/>
    <cellStyle name="Normal 4 3 2 3 2" xfId="6151" xr:uid="{68F571BC-67F4-4522-8BE6-2EA62BB53FF2}"/>
    <cellStyle name="Normal 4 3 2 4" xfId="6152" xr:uid="{B41CA641-47D9-41F9-B3F4-2294734E5965}"/>
    <cellStyle name="Normal 4 3 2 4 2" xfId="6153" xr:uid="{FA70FFCF-4C6C-4A2C-AF98-3921AF5CA144}"/>
    <cellStyle name="Normal 4 3 2 5" xfId="6154" xr:uid="{840DBBDA-FE2A-4785-92CE-F8B795BD69B9}"/>
    <cellStyle name="Normal 4 3 3" xfId="6155" xr:uid="{B28E94EE-CAD0-4024-AA4A-DB0603EA381A}"/>
    <cellStyle name="Normal 4 3 3 2" xfId="6156" xr:uid="{45019D0A-A961-4E6C-A203-92A3ED286C81}"/>
    <cellStyle name="Normal 4 3 4" xfId="6157" xr:uid="{055C6234-2244-4F6C-875C-D58C1402A254}"/>
    <cellStyle name="Normal 4 3 4 2" xfId="6158" xr:uid="{3B6CC095-A271-4573-ADF6-478AEF85F1D2}"/>
    <cellStyle name="Normal 4 3 5" xfId="6159" xr:uid="{B623A9F6-7898-4C65-A478-8A6DFE4FF9A3}"/>
    <cellStyle name="Normal 4 3 5 2" xfId="6160" xr:uid="{31845D09-3D2E-4097-9F12-24C72AAC162E}"/>
    <cellStyle name="Normal 4 3 6" xfId="6161" xr:uid="{06ADBE50-5277-450B-B047-4086C524A20F}"/>
    <cellStyle name="Normal 4 4" xfId="6162" xr:uid="{564CF9DF-833E-4428-97B9-19B0738FC06E}"/>
    <cellStyle name="Normal 4 4 2" xfId="6163" xr:uid="{DB84EE55-7F15-410F-B79F-EF9867B653C5}"/>
    <cellStyle name="Normal 4 4 2 2" xfId="6164" xr:uid="{62AB1E1F-D480-4C1E-9F0B-C369096CEF4F}"/>
    <cellStyle name="Normal 4 4 2 2 2" xfId="6165" xr:uid="{FC951610-15A6-4EDB-A278-9897E3F50015}"/>
    <cellStyle name="Normal 4 4 2 3" xfId="6166" xr:uid="{17B22C98-8120-428F-9BD5-C2D0460F724F}"/>
    <cellStyle name="Normal 4 4 2 3 2" xfId="6167" xr:uid="{D4CB560B-E353-4E19-989C-77E404DD6763}"/>
    <cellStyle name="Normal 4 4 2 4" xfId="6168" xr:uid="{E5FFE586-F78C-433A-903E-5AD8B4937DF8}"/>
    <cellStyle name="Normal 4 4 3" xfId="6169" xr:uid="{80081D8C-7756-411B-9E99-5E40E5212721}"/>
    <cellStyle name="Normal 4 4 3 2" xfId="6170" xr:uid="{6FECB2A1-7358-459F-B990-F1A0B2748B92}"/>
    <cellStyle name="Normal 4 4 4" xfId="6171" xr:uid="{5D506F36-2779-440F-B9AF-966472668CF7}"/>
    <cellStyle name="Normal 4 4 4 2" xfId="6172" xr:uid="{431718D9-DE43-416D-9436-BB849E49BD69}"/>
    <cellStyle name="Normal 4 4 5" xfId="6173" xr:uid="{CD89E1CD-A7C9-4997-B430-C28696960F1B}"/>
    <cellStyle name="Normal 4 5" xfId="6174" xr:uid="{033D977F-DCD0-4A9F-9651-599743D6AC01}"/>
    <cellStyle name="Normal 4 5 2" xfId="6175" xr:uid="{52DAB529-C2EB-4112-8A0E-16C7CAEC203C}"/>
    <cellStyle name="Normal 4 5 2 2" xfId="6176" xr:uid="{B7798500-100E-4E4F-A3F4-EDE7BC272FF9}"/>
    <cellStyle name="Normal 4 5 3" xfId="6177" xr:uid="{3FE1D4C4-796B-4FEF-9F97-D4636C3DBBC9}"/>
    <cellStyle name="Normal 4 5 3 2" xfId="6178" xr:uid="{86F5D6B5-C3B3-48D5-92D6-CE2B8318B917}"/>
    <cellStyle name="Normal 4 5 4" xfId="6179" xr:uid="{4E84EB22-13C2-416D-9FE6-EF3BE33C2A28}"/>
    <cellStyle name="Normal 4 5 4 2" xfId="6180" xr:uid="{304F5BB5-BC75-42D3-8753-2F97A2B1AA1E}"/>
    <cellStyle name="Normal 4 5 5" xfId="6181" xr:uid="{AA6F3CC0-A5BB-40B2-A4B0-7C4D8E419A5E}"/>
    <cellStyle name="Normal 4 6" xfId="6182" xr:uid="{44D43C61-D70E-44B1-AE92-F2DD44A43473}"/>
    <cellStyle name="Normal 4 6 2" xfId="6183" xr:uid="{8C3815A3-DF7F-4C99-8678-53009A0EDE7F}"/>
    <cellStyle name="Normal 4 6 2 2" xfId="6184" xr:uid="{1CA7AAD5-E715-4228-8926-83004FA179E8}"/>
    <cellStyle name="Normal 4 6 3" xfId="6185" xr:uid="{DEC8ED0F-66DB-4BAE-A115-7A0361DC56FF}"/>
    <cellStyle name="Normal 4 6 3 2" xfId="6186" xr:uid="{D8CE2975-1FFD-4FFE-B611-684C7FDE41E3}"/>
    <cellStyle name="Normal 4 6 4" xfId="6187" xr:uid="{43CF14A4-BFBD-4704-8F6D-F2D01CA8D0AF}"/>
    <cellStyle name="Normal 4 6 4 2" xfId="6188" xr:uid="{2F2E59AF-0403-43F5-B1C0-700A413DCD69}"/>
    <cellStyle name="Normal 4 6 5" xfId="6189" xr:uid="{BA17E53D-91F7-4EB3-A668-AA5B3B0127D7}"/>
    <cellStyle name="Normal 4 7" xfId="6190" xr:uid="{6ADFCCEC-B402-414F-9BBE-6368B18B9D2A}"/>
    <cellStyle name="Normal 4 7 2" xfId="6191" xr:uid="{BDE68605-73E2-4FF0-8F59-B17982C473CE}"/>
    <cellStyle name="Normal 4 7 2 2" xfId="6192" xr:uid="{35E5AE93-D91A-4E0E-AFA3-32242C966810}"/>
    <cellStyle name="Normal 4 7 2 2 2" xfId="6193" xr:uid="{B19ACC26-4AED-4C1F-9C4A-ACA9EBB6691D}"/>
    <cellStyle name="Normal 4 7 2 2 2 2" xfId="6194" xr:uid="{A9F88E12-4347-40BE-9962-4F2A9CFBBBD9}"/>
    <cellStyle name="Normal 4 7 2 2 2 2 2" xfId="6195" xr:uid="{FDFC9FEB-EB88-499A-BD58-78FEED0CB86F}"/>
    <cellStyle name="Normal 4 7 2 2 2 2 2 2" xfId="6196" xr:uid="{4A4F2D4C-641A-4AD7-95DE-8F6A4D9FC656}"/>
    <cellStyle name="Normal 4 7 2 2 2 2 3" xfId="6197" xr:uid="{3BBEB7DA-2584-48E4-AA9A-106CB95A44DE}"/>
    <cellStyle name="Normal 4 7 2 2 2 3" xfId="6198" xr:uid="{62C3D37B-EF41-46E9-96DF-17AEA38B68CE}"/>
    <cellStyle name="Normal 4 7 2 2 2 3 2" xfId="6199" xr:uid="{0CF42743-8544-45E3-8937-028E8D3FA459}"/>
    <cellStyle name="Normal 4 7 2 2 2 4" xfId="6200" xr:uid="{7C0BEAEE-2A35-4F2C-A8B9-CD6AB669878E}"/>
    <cellStyle name="Normal 4 7 2 2 3" xfId="6201" xr:uid="{7DE73604-E7F7-49A6-8FF8-455F74C8573D}"/>
    <cellStyle name="Normal 4 7 2 2 3 2" xfId="6202" xr:uid="{BD93746D-4392-4DAA-BA7E-A2A20C343EEE}"/>
    <cellStyle name="Normal 4 7 2 2 3 2 2" xfId="6203" xr:uid="{8B91B8F4-EBB9-4346-90B2-9D6FE9F928A6}"/>
    <cellStyle name="Normal 4 7 2 2 3 3" xfId="6204" xr:uid="{8CB12FA8-FE43-45A5-B20B-F383186FEC36}"/>
    <cellStyle name="Normal 4 7 2 2 4" xfId="6205" xr:uid="{F99792A7-C977-42DA-BE60-36B259DE6F61}"/>
    <cellStyle name="Normal 4 7 2 2 4 2" xfId="6206" xr:uid="{75655BBF-CC09-404D-B0A6-60E3ADD65556}"/>
    <cellStyle name="Normal 4 7 2 2 5" xfId="6207" xr:uid="{041EDD65-3F7E-4A3E-AC30-2D493A49D70C}"/>
    <cellStyle name="Normal 4 7 2 3" xfId="6208" xr:uid="{BA932793-9234-415C-916F-75C249763DB1}"/>
    <cellStyle name="Normal 4 7 2 3 2" xfId="6209" xr:uid="{FEB771E4-F0F9-4233-8865-9ADDEC4122BC}"/>
    <cellStyle name="Normal 4 7 2 3 2 2" xfId="6210" xr:uid="{BAC37C7D-C349-4077-9297-30DFD7A350B0}"/>
    <cellStyle name="Normal 4 7 2 3 2 2 2" xfId="6211" xr:uid="{2370D3D1-CD7C-4684-8790-CD54D7F5B0DD}"/>
    <cellStyle name="Normal 4 7 2 3 2 2 2 2" xfId="6212" xr:uid="{52C46524-7063-471E-9634-F504B0280BA0}"/>
    <cellStyle name="Normal 4 7 2 3 2 2 3" xfId="6213" xr:uid="{211482C9-C772-472C-AE66-942D704AFD9E}"/>
    <cellStyle name="Normal 4 7 2 3 2 3" xfId="6214" xr:uid="{65045775-1EDB-4194-AD7B-26321574E77D}"/>
    <cellStyle name="Normal 4 7 2 3 2 3 2" xfId="6215" xr:uid="{6BE17987-182E-46EB-A086-1F10E3DE584B}"/>
    <cellStyle name="Normal 4 7 2 3 2 4" xfId="6216" xr:uid="{E2C9D938-6B86-4B2A-BE7E-0EFD388633FC}"/>
    <cellStyle name="Normal 4 7 2 3 3" xfId="6217" xr:uid="{BAD5DC45-3043-4F0A-B591-06953D8DA014}"/>
    <cellStyle name="Normal 4 7 2 3 3 2" xfId="6218" xr:uid="{1D3888AD-9D53-4D1C-9CA5-96404230EC65}"/>
    <cellStyle name="Normal 4 7 2 3 3 2 2" xfId="6219" xr:uid="{DB4BFFE7-ADF0-4D02-9EF7-4C6FA29B95F5}"/>
    <cellStyle name="Normal 4 7 2 3 3 3" xfId="6220" xr:uid="{24E6E0A5-AC89-4DD7-AD2D-D75A3E62041A}"/>
    <cellStyle name="Normal 4 7 2 3 4" xfId="6221" xr:uid="{0118F81E-6440-4945-B50C-F38F60BC6820}"/>
    <cellStyle name="Normal 4 7 2 3 4 2" xfId="6222" xr:uid="{D18A77E7-405D-4C84-A492-F3B274BBF904}"/>
    <cellStyle name="Normal 4 7 2 3 5" xfId="6223" xr:uid="{631C9616-380B-400A-B6D3-7151EE0CF3FB}"/>
    <cellStyle name="Normal 4 7 2 4" xfId="6224" xr:uid="{5B8A2A2E-0D74-4AB9-A0CB-2CD071A769B4}"/>
    <cellStyle name="Normal 4 7 2 4 2" xfId="6225" xr:uid="{60E48F16-4183-4EB8-837B-390A0F93EB81}"/>
    <cellStyle name="Normal 4 7 2 4 2 2" xfId="6226" xr:uid="{E40401CC-0FEA-4D8F-B112-5B8C48DDE06C}"/>
    <cellStyle name="Normal 4 7 2 4 2 2 2" xfId="6227" xr:uid="{A4BFFA28-603A-4464-A21D-0685693905AB}"/>
    <cellStyle name="Normal 4 7 2 4 2 3" xfId="6228" xr:uid="{27DD6AD2-6178-4F4D-8F5D-3E77818783D7}"/>
    <cellStyle name="Normal 4 7 2 4 3" xfId="6229" xr:uid="{BC1F395E-C3B0-45A4-A133-1F42E427896B}"/>
    <cellStyle name="Normal 4 7 2 4 3 2" xfId="6230" xr:uid="{FAF94F76-71B7-484D-84B6-6C9A8D4DA22E}"/>
    <cellStyle name="Normal 4 7 2 4 4" xfId="6231" xr:uid="{AFFC6770-1CE9-49DA-A592-AF5DB5DDA8B3}"/>
    <cellStyle name="Normal 4 7 2 5" xfId="6232" xr:uid="{02F05823-D44D-4078-96EA-729D57E6C2D1}"/>
    <cellStyle name="Normal 4 7 2 5 2" xfId="6233" xr:uid="{4E893EB3-6806-4F59-961B-61CC0A23EF3E}"/>
    <cellStyle name="Normal 4 7 2 5 2 2" xfId="6234" xr:uid="{0F66F7A2-28C1-4E40-B757-3EF5F1E8599B}"/>
    <cellStyle name="Normal 4 7 2 5 3" xfId="6235" xr:uid="{EADA3A79-5BDC-47BB-B9F2-175B1F79559D}"/>
    <cellStyle name="Normal 4 7 2 6" xfId="6236" xr:uid="{3C62E060-C8F6-4EEC-9EAF-B8F134C4B901}"/>
    <cellStyle name="Normal 4 7 2 6 2" xfId="6237" xr:uid="{E2DF0F31-3F58-4264-B104-3B2C0ADAE10D}"/>
    <cellStyle name="Normal 4 7 2 7" xfId="6238" xr:uid="{054CD696-1A32-415A-936B-C8F0DF60172A}"/>
    <cellStyle name="Normal 4 7 3" xfId="6239" xr:uid="{43468696-67EA-4F38-9A1C-44CB1E54E225}"/>
    <cellStyle name="Normal 4 7 3 2" xfId="6240" xr:uid="{F2D1C23A-25EA-4E8F-9B86-41BFD9341365}"/>
    <cellStyle name="Normal 4 7 3 2 2" xfId="6241" xr:uid="{721C3706-A814-4645-8107-713098B7B599}"/>
    <cellStyle name="Normal 4 7 3 2 2 2" xfId="6242" xr:uid="{8870935E-41D8-404F-881D-044AB3165A3B}"/>
    <cellStyle name="Normal 4 7 3 2 2 2 2" xfId="6243" xr:uid="{72721599-22DD-41A2-BD24-BDEEA5764385}"/>
    <cellStyle name="Normal 4 7 3 2 2 3" xfId="6244" xr:uid="{626AA931-4E59-4240-878B-478EAF98812C}"/>
    <cellStyle name="Normal 4 7 3 2 3" xfId="6245" xr:uid="{BF44E691-1EAD-4575-8526-468C7E024610}"/>
    <cellStyle name="Normal 4 7 3 2 3 2" xfId="6246" xr:uid="{D92B4F0A-2920-4933-9B3B-F1C9028F54F5}"/>
    <cellStyle name="Normal 4 7 3 2 4" xfId="6247" xr:uid="{CD2560C1-F6EE-494C-B6D1-6F6259DD6352}"/>
    <cellStyle name="Normal 4 7 3 3" xfId="6248" xr:uid="{A50E2C36-CA90-44E3-B459-4CEC441484F9}"/>
    <cellStyle name="Normal 4 7 3 3 2" xfId="6249" xr:uid="{E781CE2C-3C77-458F-9936-7C556B29542E}"/>
    <cellStyle name="Normal 4 7 3 3 2 2" xfId="6250" xr:uid="{F16A64B3-CE0B-4776-9041-B07DDD88F1E7}"/>
    <cellStyle name="Normal 4 7 3 3 3" xfId="6251" xr:uid="{DE42276C-9DC9-4F27-82F0-E6CD14B907FF}"/>
    <cellStyle name="Normal 4 7 3 4" xfId="6252" xr:uid="{0ABB0DD4-13C9-4D8F-B99F-0ABBC150C692}"/>
    <cellStyle name="Normal 4 7 3 4 2" xfId="6253" xr:uid="{1DB94B5B-6ADF-4EC9-A482-92643EAC73C3}"/>
    <cellStyle name="Normal 4 7 3 5" xfId="6254" xr:uid="{900C0979-526C-4057-8015-436397FD1E51}"/>
    <cellStyle name="Normal 4 7 4" xfId="6255" xr:uid="{7F5E208B-6FD6-4E71-8F81-8E5C2A2A3162}"/>
    <cellStyle name="Normal 4 7 4 2" xfId="6256" xr:uid="{B2B25932-9D85-4D93-A036-61FC841F8F22}"/>
    <cellStyle name="Normal 4 7 4 2 2" xfId="6257" xr:uid="{F179E462-8A47-49B5-A08F-8C124DD8187B}"/>
    <cellStyle name="Normal 4 7 4 2 2 2" xfId="6258" xr:uid="{5550EDD9-A122-4A22-A4C6-9F59570D8105}"/>
    <cellStyle name="Normal 4 7 4 2 2 2 2" xfId="6259" xr:uid="{B114154D-3AB6-4BB3-9760-1CCD4DFD7706}"/>
    <cellStyle name="Normal 4 7 4 2 2 3" xfId="6260" xr:uid="{F5F40FFF-9945-4A28-8E2C-11D7F123F43F}"/>
    <cellStyle name="Normal 4 7 4 2 3" xfId="6261" xr:uid="{BAB7BECF-6E2D-40E9-818D-39A7ACDE35EC}"/>
    <cellStyle name="Normal 4 7 4 2 3 2" xfId="6262" xr:uid="{DA1124F7-A14B-4420-99AD-36C3EFAE8BFD}"/>
    <cellStyle name="Normal 4 7 4 2 4" xfId="6263" xr:uid="{BC69DA0B-C9AC-419E-B5EA-CEA608D3E30C}"/>
    <cellStyle name="Normal 4 7 4 3" xfId="6264" xr:uid="{AABB4565-7201-4312-B635-5DD34C185446}"/>
    <cellStyle name="Normal 4 7 4 3 2" xfId="6265" xr:uid="{74AAD907-F88A-4B54-82D1-8100131487B6}"/>
    <cellStyle name="Normal 4 7 4 3 2 2" xfId="6266" xr:uid="{CD26BFE3-9D84-4928-9D8B-70756400140B}"/>
    <cellStyle name="Normal 4 7 4 3 3" xfId="6267" xr:uid="{37C0DC05-5739-4B1D-9792-9B2284E58E7B}"/>
    <cellStyle name="Normal 4 7 4 4" xfId="6268" xr:uid="{D357EA3B-98A2-4598-B272-DC92E4A084E6}"/>
    <cellStyle name="Normal 4 7 4 4 2" xfId="6269" xr:uid="{6BBD8322-257C-4B15-AAFE-EC8F0F90103F}"/>
    <cellStyle name="Normal 4 7 4 5" xfId="6270" xr:uid="{A83BFFF1-A8D9-4DBE-9CA5-F4ACF9452A03}"/>
    <cellStyle name="Normal 4 7 5" xfId="6271" xr:uid="{3849BA9E-DB43-4A1E-A8F1-F8C07C4E9F92}"/>
    <cellStyle name="Normal 4 7 5 2" xfId="6272" xr:uid="{95CCA8A9-6FF3-49BD-96F1-D6A6A5571BDE}"/>
    <cellStyle name="Normal 4 7 5 2 2" xfId="6273" xr:uid="{0D9D8160-3BA8-4AB7-BF7C-6E2C23D740C3}"/>
    <cellStyle name="Normal 4 7 5 2 2 2" xfId="6274" xr:uid="{FF41D5DB-5FED-4701-811F-C27C230F3DCD}"/>
    <cellStyle name="Normal 4 7 5 2 3" xfId="6275" xr:uid="{0187DDD3-87A5-4B9A-8683-184796CE5974}"/>
    <cellStyle name="Normal 4 7 5 3" xfId="6276" xr:uid="{E457146B-D305-42A6-94AE-8F4D0BB80CCB}"/>
    <cellStyle name="Normal 4 7 5 3 2" xfId="6277" xr:uid="{928F1112-555B-4189-BB60-5C2548DB1B60}"/>
    <cellStyle name="Normal 4 7 5 4" xfId="6278" xr:uid="{8975FAEB-19EB-41AD-B84C-178B89760C71}"/>
    <cellStyle name="Normal 4 7 6" xfId="6279" xr:uid="{73BD5484-FAB0-4E4A-B889-9D8F44243F42}"/>
    <cellStyle name="Normal 4 7 6 2" xfId="6280" xr:uid="{4BC4B529-F179-4591-B147-A06A9EA0E294}"/>
    <cellStyle name="Normal 4 7 6 2 2" xfId="6281" xr:uid="{3E3A223C-1574-4C7A-B9EF-045BDF972AA7}"/>
    <cellStyle name="Normal 4 7 6 3" xfId="6282" xr:uid="{15A9F966-E782-4744-822E-40265AB3C0B7}"/>
    <cellStyle name="Normal 4 7 7" xfId="6283" xr:uid="{DFE9C426-4439-4997-B398-8848A7353BA2}"/>
    <cellStyle name="Normal 4 7 7 2" xfId="6284" xr:uid="{7E0038FD-14E6-477C-A3D9-D453403CC728}"/>
    <cellStyle name="Normal 4 7 8" xfId="6285" xr:uid="{ED44D0F0-C9E3-463C-B675-9EF2681C42FE}"/>
    <cellStyle name="Normal 4 7 8 2" xfId="6286" xr:uid="{F87E7DE7-4358-4963-9B35-9560884EF6B2}"/>
    <cellStyle name="Normal 4 7 9" xfId="6287" xr:uid="{847045B8-AA38-4CA3-880A-7F465CD75BCE}"/>
    <cellStyle name="Normal 4 8" xfId="6288" xr:uid="{440D3EFD-1C5A-4D03-9168-53F688E2203A}"/>
    <cellStyle name="Normal 4 8 2" xfId="6289" xr:uid="{2DDAADEE-0126-4DD1-9F32-DD2C822A2B88}"/>
    <cellStyle name="Normal 4 9" xfId="6290" xr:uid="{5DAE3AE2-5B24-4C8C-8F67-C83606675E3B}"/>
    <cellStyle name="Normal 4 9 2" xfId="6291" xr:uid="{1C62E6C3-74C6-4D20-9633-0089389416CE}"/>
    <cellStyle name="Normal 4 9 2 2" xfId="6292" xr:uid="{252EAB86-E0D3-4074-AE1C-8B44AAB38210}"/>
    <cellStyle name="Normal 4 9 2 2 2" xfId="6293" xr:uid="{17E06347-F215-4543-9D25-ED54BFA384CD}"/>
    <cellStyle name="Normal 4 9 2 2 2 2" xfId="6294" xr:uid="{23543D4B-4A22-40DE-97C8-EB28CE35286A}"/>
    <cellStyle name="Normal 4 9 2 2 2 2 2" xfId="6295" xr:uid="{2C4A43D2-ACB5-4163-9306-2BB8DCCC6204}"/>
    <cellStyle name="Normal 4 9 2 2 2 2 2 2" xfId="6296" xr:uid="{97B4FCDF-3E8D-424E-88A8-41522DBF4E56}"/>
    <cellStyle name="Normal 4 9 2 2 2 2 3" xfId="6297" xr:uid="{8AF8F986-46E8-42C0-A0AA-6ADB98599EA6}"/>
    <cellStyle name="Normal 4 9 2 2 2 3" xfId="6298" xr:uid="{CDD9FE90-130E-49D3-94DA-55F04D9A10EB}"/>
    <cellStyle name="Normal 4 9 2 2 2 3 2" xfId="6299" xr:uid="{B60147DE-E699-42C9-9ED4-7D22BCCB9764}"/>
    <cellStyle name="Normal 4 9 2 2 2 4" xfId="6300" xr:uid="{A6218238-1B2C-4419-B46A-25C4C06C57B6}"/>
    <cellStyle name="Normal 4 9 2 2 3" xfId="6301" xr:uid="{D2CEAA7F-99D1-447D-AD21-EE2F1C67B085}"/>
    <cellStyle name="Normal 4 9 2 2 3 2" xfId="6302" xr:uid="{1A67BC35-A74E-46AF-9614-E8026CD2439C}"/>
    <cellStyle name="Normal 4 9 2 2 3 2 2" xfId="6303" xr:uid="{F1302BF0-E92C-43F0-AFBA-1B5749EC9E48}"/>
    <cellStyle name="Normal 4 9 2 2 3 3" xfId="6304" xr:uid="{B6810A71-42EA-4454-AE8A-76FA75BEECFC}"/>
    <cellStyle name="Normal 4 9 2 2 4" xfId="6305" xr:uid="{340DC781-7411-4FF9-8857-07D22FAC33CC}"/>
    <cellStyle name="Normal 4 9 2 2 4 2" xfId="6306" xr:uid="{EC5DB462-1EDE-4AC6-B14A-CA16A9263403}"/>
    <cellStyle name="Normal 4 9 2 2 5" xfId="6307" xr:uid="{DE2F0AE3-69B7-4C1C-8ED6-17983EF15844}"/>
    <cellStyle name="Normal 4 9 2 3" xfId="6308" xr:uid="{31DF6CAA-FDC7-4D21-AB0F-3912C153BBDD}"/>
    <cellStyle name="Normal 4 9 2 3 2" xfId="6309" xr:uid="{939841FB-1145-4A25-999B-865B989BB40D}"/>
    <cellStyle name="Normal 4 9 2 3 2 2" xfId="6310" xr:uid="{8CB8B6F6-3066-4097-85E2-EC13B8A6B27A}"/>
    <cellStyle name="Normal 4 9 2 3 2 2 2" xfId="6311" xr:uid="{91DEE742-1056-41E3-BA98-11B3757E9A72}"/>
    <cellStyle name="Normal 4 9 2 3 2 2 2 2" xfId="6312" xr:uid="{0DFD1E8E-EFCC-4359-84A9-881840052F07}"/>
    <cellStyle name="Normal 4 9 2 3 2 2 3" xfId="6313" xr:uid="{2D624154-7711-4CD9-AB03-981A84CB44C4}"/>
    <cellStyle name="Normal 4 9 2 3 2 3" xfId="6314" xr:uid="{5146D463-F948-4855-9C0C-8FF9B6A6009B}"/>
    <cellStyle name="Normal 4 9 2 3 2 3 2" xfId="6315" xr:uid="{8AE3CB29-5E85-4552-976C-26CC19CC7D75}"/>
    <cellStyle name="Normal 4 9 2 3 2 4" xfId="6316" xr:uid="{B40F1D2F-5391-4DDD-A590-52022C38A0F0}"/>
    <cellStyle name="Normal 4 9 2 3 3" xfId="6317" xr:uid="{EE7E0B0F-4960-40E8-A496-90ED41EA4430}"/>
    <cellStyle name="Normal 4 9 2 3 3 2" xfId="6318" xr:uid="{1194F045-8F27-4EC4-A91E-0282CDE36E11}"/>
    <cellStyle name="Normal 4 9 2 3 3 2 2" xfId="6319" xr:uid="{50C0E68F-6A27-4D3E-95B2-C3525F242759}"/>
    <cellStyle name="Normal 4 9 2 3 3 3" xfId="6320" xr:uid="{CAF9F417-32A6-4583-925F-04C7A42886A1}"/>
    <cellStyle name="Normal 4 9 2 3 4" xfId="6321" xr:uid="{1EB856A6-90AC-4548-8255-D3FF451C461B}"/>
    <cellStyle name="Normal 4 9 2 3 4 2" xfId="6322" xr:uid="{7A4E6710-154A-4AB1-9654-E71BC7CB3455}"/>
    <cellStyle name="Normal 4 9 2 3 5" xfId="6323" xr:uid="{B6AC75DB-A3A7-4B65-919E-484B1B0C93DB}"/>
    <cellStyle name="Normal 4 9 2 4" xfId="6324" xr:uid="{3D16D12E-A728-42B7-BB38-82AC7E3A7E8E}"/>
    <cellStyle name="Normal 4 9 2 4 2" xfId="6325" xr:uid="{C3DBCD9A-4BD9-49F9-80A6-E2E55C865EFE}"/>
    <cellStyle name="Normal 4 9 2 4 2 2" xfId="6326" xr:uid="{CA93FBE7-ADE3-4DBB-8DB9-4CC7ADA1EFCB}"/>
    <cellStyle name="Normal 4 9 2 4 2 2 2" xfId="6327" xr:uid="{CE288859-7B4F-4DC0-B311-C1E2F5BC2FC9}"/>
    <cellStyle name="Normal 4 9 2 4 2 3" xfId="6328" xr:uid="{DE01B057-BA13-4703-A0A7-A92317F822C9}"/>
    <cellStyle name="Normal 4 9 2 4 3" xfId="6329" xr:uid="{7A979EE9-16E2-4B32-8F89-DF8CD585D57D}"/>
    <cellStyle name="Normal 4 9 2 4 3 2" xfId="6330" xr:uid="{09F3D101-E38C-42AB-8F53-CB0836E80D6C}"/>
    <cellStyle name="Normal 4 9 2 4 4" xfId="6331" xr:uid="{0FB3C8A5-75CE-404B-8C6C-0D27AFB16121}"/>
    <cellStyle name="Normal 4 9 2 5" xfId="6332" xr:uid="{A81EC923-3FDD-4383-A75A-6C9679AE0BD8}"/>
    <cellStyle name="Normal 4 9 2 5 2" xfId="6333" xr:uid="{B53BE525-A194-445B-9093-52F5793F32BE}"/>
    <cellStyle name="Normal 4 9 2 5 2 2" xfId="6334" xr:uid="{2C88DD0F-44A2-4398-9C48-4BFEFA2DFF06}"/>
    <cellStyle name="Normal 4 9 2 5 3" xfId="6335" xr:uid="{7D4BCFEB-E5C5-4D8A-8B27-965581FB68A9}"/>
    <cellStyle name="Normal 4 9 2 6" xfId="6336" xr:uid="{233C824C-D4D5-46BD-83CE-20B432664A40}"/>
    <cellStyle name="Normal 4 9 2 6 2" xfId="6337" xr:uid="{21DC72FE-BDFB-48F6-966D-B1574E100B8E}"/>
    <cellStyle name="Normal 4 9 2 7" xfId="6338" xr:uid="{2755C7FE-ACFD-4DF9-9301-5D8A7504215C}"/>
    <cellStyle name="Normal 4 9 3" xfId="6339" xr:uid="{F7D5F985-615A-4212-B6E4-B4B21F180029}"/>
    <cellStyle name="Normal 4 9 3 2" xfId="6340" xr:uid="{97CCAB5F-22FD-4725-8FD3-99E5B1CFA170}"/>
    <cellStyle name="Normal 4 9 3 2 2" xfId="6341" xr:uid="{BD4DE5EB-DA1F-49DA-B338-0D438EAB24F3}"/>
    <cellStyle name="Normal 4 9 3 2 2 2" xfId="6342" xr:uid="{1720942F-8281-4BF6-8CA9-A91CBF612B9A}"/>
    <cellStyle name="Normal 4 9 3 2 2 2 2" xfId="6343" xr:uid="{9BAD4722-8185-4985-9FC6-5EEEA7C90284}"/>
    <cellStyle name="Normal 4 9 3 2 2 3" xfId="6344" xr:uid="{626C658A-9A82-40B3-9BA8-C68E2EE6DBFB}"/>
    <cellStyle name="Normal 4 9 3 2 3" xfId="6345" xr:uid="{B05545B6-1BFD-4CA2-B3F7-E8CBF85E3844}"/>
    <cellStyle name="Normal 4 9 3 2 3 2" xfId="6346" xr:uid="{2F7B5133-678C-4E56-82C9-CD62D74315CC}"/>
    <cellStyle name="Normal 4 9 3 2 4" xfId="6347" xr:uid="{1F2279C9-9FEA-4D2B-94B1-CA541BBF8A76}"/>
    <cellStyle name="Normal 4 9 3 3" xfId="6348" xr:uid="{93609AE0-B215-4DBA-8A56-69B97F2DE42E}"/>
    <cellStyle name="Normal 4 9 3 3 2" xfId="6349" xr:uid="{1267F864-38EB-4E98-A96F-3D14BB52E5CA}"/>
    <cellStyle name="Normal 4 9 3 3 2 2" xfId="6350" xr:uid="{2BBFE80C-C054-45C1-BEA3-286688AA71D2}"/>
    <cellStyle name="Normal 4 9 3 3 3" xfId="6351" xr:uid="{969AF1FC-17CF-4E48-9721-DEFBADA3F4A4}"/>
    <cellStyle name="Normal 4 9 3 4" xfId="6352" xr:uid="{C9AB72EB-975B-4387-8B80-E948DFA21760}"/>
    <cellStyle name="Normal 4 9 3 4 2" xfId="6353" xr:uid="{5A8D6387-79B4-4346-AC46-1BC329A9899D}"/>
    <cellStyle name="Normal 4 9 3 5" xfId="6354" xr:uid="{2FBAFD01-9737-42CD-8B1F-ABAAD2474F4D}"/>
    <cellStyle name="Normal 4 9 4" xfId="6355" xr:uid="{042D34CC-A5F5-4503-BDB5-86C93C854555}"/>
    <cellStyle name="Normal 4 9 4 2" xfId="6356" xr:uid="{842760F7-83C7-4DE9-9912-236B48F09A0F}"/>
    <cellStyle name="Normal 4 9 4 2 2" xfId="6357" xr:uid="{182C8FBF-3A8E-4D17-B867-D88260761E3D}"/>
    <cellStyle name="Normal 4 9 4 2 2 2" xfId="6358" xr:uid="{64AFECD2-1C50-4CDE-881E-A43AB0DE8D0D}"/>
    <cellStyle name="Normal 4 9 4 2 2 2 2" xfId="6359" xr:uid="{9D6C3EAB-95B2-4F73-8486-4BDEA05DAFC9}"/>
    <cellStyle name="Normal 4 9 4 2 2 3" xfId="6360" xr:uid="{B2CC6CE1-D9D9-4A9C-A2C8-A12755F61C28}"/>
    <cellStyle name="Normal 4 9 4 2 3" xfId="6361" xr:uid="{D6F1D9CE-26D0-4157-9328-B7CCE4E57B9D}"/>
    <cellStyle name="Normal 4 9 4 2 3 2" xfId="6362" xr:uid="{9E42A5AD-82EC-40DA-B239-6C00FD69D792}"/>
    <cellStyle name="Normal 4 9 4 2 4" xfId="6363" xr:uid="{AEFE1941-524F-430F-A66C-702504E3A8BD}"/>
    <cellStyle name="Normal 4 9 4 3" xfId="6364" xr:uid="{9F5F170A-E4AB-480D-AAFD-C72694427B85}"/>
    <cellStyle name="Normal 4 9 4 3 2" xfId="6365" xr:uid="{45FF72A1-198B-4C02-995E-6137802D7565}"/>
    <cellStyle name="Normal 4 9 4 3 2 2" xfId="6366" xr:uid="{8999C968-8462-4975-ADB7-3699D26D9470}"/>
    <cellStyle name="Normal 4 9 4 3 3" xfId="6367" xr:uid="{57ABAC46-5A9A-4630-B205-1BBC0825A3C1}"/>
    <cellStyle name="Normal 4 9 4 4" xfId="6368" xr:uid="{ACA921DA-7AB3-4C47-A53F-89CE1BBDEBA2}"/>
    <cellStyle name="Normal 4 9 4 4 2" xfId="6369" xr:uid="{FC493744-B358-4198-B327-035F267F18F7}"/>
    <cellStyle name="Normal 4 9 4 5" xfId="6370" xr:uid="{8DFB7E60-332F-4E30-BA05-C296654C56AC}"/>
    <cellStyle name="Normal 4 9 5" xfId="6371" xr:uid="{C7364A69-3D20-4DE9-A96C-E52932113BB8}"/>
    <cellStyle name="Normal 4 9 5 2" xfId="6372" xr:uid="{7E940927-2696-47C0-82ED-20DC1D1C0637}"/>
    <cellStyle name="Normal 4 9 5 2 2" xfId="6373" xr:uid="{D6233372-F5C8-4C1F-83D4-0508121F515D}"/>
    <cellStyle name="Normal 4 9 5 2 2 2" xfId="6374" xr:uid="{EF8BC12E-FC39-4DA0-BA8A-87306E31235F}"/>
    <cellStyle name="Normal 4 9 5 2 3" xfId="6375" xr:uid="{E7BCC994-1F12-4CE2-9276-5BED1597B4A6}"/>
    <cellStyle name="Normal 4 9 5 3" xfId="6376" xr:uid="{811BE961-681B-4304-AE33-A61879E03429}"/>
    <cellStyle name="Normal 4 9 5 3 2" xfId="6377" xr:uid="{55CC551A-227A-4F58-A985-24F9D67C963D}"/>
    <cellStyle name="Normal 4 9 5 4" xfId="6378" xr:uid="{AAA055CD-FA17-4250-8D04-D7BFD6A36755}"/>
    <cellStyle name="Normal 4 9 6" xfId="6379" xr:uid="{D264967F-9766-4A80-9EAE-C3B300FBA76E}"/>
    <cellStyle name="Normal 4 9 6 2" xfId="6380" xr:uid="{0B0024AE-8D42-4ED8-9BCF-76D4CD20E173}"/>
    <cellStyle name="Normal 4 9 6 2 2" xfId="6381" xr:uid="{13BBDFDC-03DE-40D5-80A3-2A820882948F}"/>
    <cellStyle name="Normal 4 9 6 3" xfId="6382" xr:uid="{2F7A5DA6-8406-4D34-905A-0F1DEFB96540}"/>
    <cellStyle name="Normal 4 9 7" xfId="6383" xr:uid="{46C4632B-4C86-40DA-B06E-5C3C2918C1F9}"/>
    <cellStyle name="Normal 4 9 7 2" xfId="6384" xr:uid="{5F001564-7CCB-499F-832B-23CF1128516F}"/>
    <cellStyle name="Normal 4 9 8" xfId="6385" xr:uid="{676D2982-BBA9-43AD-9D07-9C07435CB432}"/>
    <cellStyle name="Normal 5" xfId="17" xr:uid="{00000000-0005-0000-0000-000009000000}"/>
    <cellStyle name="Normal 5 10" xfId="6387" xr:uid="{DB2AA0B1-9093-44E0-95B9-4E6A958C2D75}"/>
    <cellStyle name="Normal 5 10 2" xfId="6388" xr:uid="{BB2883E6-2F3A-47D2-B7AB-A2DF25B1610D}"/>
    <cellStyle name="Normal 5 10 2 2" xfId="6389" xr:uid="{8BA9FDD1-DB88-417D-91A9-D568C695D41F}"/>
    <cellStyle name="Normal 5 10 2 2 2" xfId="6390" xr:uid="{B9536185-70B1-4C72-BF4A-AD4DAAF83AFC}"/>
    <cellStyle name="Normal 5 10 2 3" xfId="6391" xr:uid="{0DAA4C77-B070-4027-948E-5FC6ED9E19E3}"/>
    <cellStyle name="Normal 5 10 3" xfId="6392" xr:uid="{4283417E-A536-4ECD-9AEE-6242B91B73D8}"/>
    <cellStyle name="Normal 5 10 3 2" xfId="6393" xr:uid="{B8554168-ED65-4A95-8996-311230293615}"/>
    <cellStyle name="Normal 5 10 4" xfId="6394" xr:uid="{7AC16053-20E0-4596-A0D0-2EF39F9A60AE}"/>
    <cellStyle name="Normal 5 11" xfId="6395" xr:uid="{4366BA05-6C61-41A5-B7D7-ACBA42360A75}"/>
    <cellStyle name="Normal 5 11 2" xfId="6396" xr:uid="{B448DD32-0798-4AD9-A0BC-37EF7243F4D2}"/>
    <cellStyle name="Normal 5 11 2 2" xfId="6397" xr:uid="{C21FEB64-5C18-494B-9F08-1A8C8515CF79}"/>
    <cellStyle name="Normal 5 11 2 2 2" xfId="6398" xr:uid="{9E803D7B-56D3-4AE8-86FE-8A202E19A69F}"/>
    <cellStyle name="Normal 5 11 2 3" xfId="6399" xr:uid="{A660018A-7A08-4901-A683-D2DE6007868A}"/>
    <cellStyle name="Normal 5 11 3" xfId="6400" xr:uid="{8CD27A57-076F-4919-BF04-0AE832877BA4}"/>
    <cellStyle name="Normal 5 11 3 2" xfId="6401" xr:uid="{5C4E0E20-304E-4B16-9E0C-0FC9BCFF0B39}"/>
    <cellStyle name="Normal 5 11 4" xfId="6402" xr:uid="{7B62ACA3-C950-4D4D-8495-1A4EC0FE85CD}"/>
    <cellStyle name="Normal 5 12" xfId="6403" xr:uid="{906B382F-3B75-4332-BE16-B10610D6858B}"/>
    <cellStyle name="Normal 5 12 2" xfId="6404" xr:uid="{EF7A7563-B8DD-4869-A786-B6ABD508FC12}"/>
    <cellStyle name="Normal 5 13" xfId="6405" xr:uid="{F4A99AB6-1792-4077-B9F8-94EF834DF552}"/>
    <cellStyle name="Normal 5 13 2" xfId="6406" xr:uid="{0B4B12FE-9982-4A26-B3D5-38F47FA7D63D}"/>
    <cellStyle name="Normal 5 14" xfId="6407" xr:uid="{CCF5DEA9-B999-4F06-B0CF-C226ACE5CA45}"/>
    <cellStyle name="Normal 5 14 2" xfId="6408" xr:uid="{790FD027-5C8C-4535-A2BA-12E6A6AF1393}"/>
    <cellStyle name="Normal 5 15" xfId="6409" xr:uid="{F6491B71-9005-46D8-A582-79E72F4378C2}"/>
    <cellStyle name="Normal 5 15 2" xfId="6410" xr:uid="{BFE90176-E584-4F5F-9DB8-AE35CB86C20B}"/>
    <cellStyle name="Normal 5 15 2 2" xfId="6411" xr:uid="{F61B7E87-D48E-441C-89F7-105BCCC9D500}"/>
    <cellStyle name="Normal 5 15 3" xfId="6412" xr:uid="{DB123070-2F1E-4843-A89F-D541A6491616}"/>
    <cellStyle name="Normal 5 16" xfId="6413" xr:uid="{17D16B1D-8009-4EC5-AFAF-A3D8169A36AB}"/>
    <cellStyle name="Normal 5 16 2" xfId="6414" xr:uid="{3D229ABC-3FC7-4C71-981A-B7A7EDC33F1E}"/>
    <cellStyle name="Normal 5 17" xfId="6415" xr:uid="{3E020E07-E64F-434A-98E6-BC4F30846A9F}"/>
    <cellStyle name="Normal 5 17 2" xfId="6416" xr:uid="{5510C8B0-DE98-4192-BF81-3FAACC8FD6A2}"/>
    <cellStyle name="Normal 5 18" xfId="6417" xr:uid="{FD9807BB-DA0F-4C14-838B-FA87AD5DC66F}"/>
    <cellStyle name="Normal 5 19" xfId="6418" xr:uid="{4C442947-448E-4581-B5D7-B07076D7F3DB}"/>
    <cellStyle name="Normal 5 19 2" xfId="6419" xr:uid="{0F2DA6CE-B549-45D5-8B26-A7ACC340F4EA}"/>
    <cellStyle name="Normal 5 2" xfId="19" xr:uid="{00000000-0005-0000-0000-00000A000000}"/>
    <cellStyle name="Normal 5 2 10" xfId="6421" xr:uid="{3E703131-EB52-40B4-94AF-574E3F5C3583}"/>
    <cellStyle name="Normal 5 2 11" xfId="6420" xr:uid="{4194D193-E20B-4F51-9A80-7CB72C669AF5}"/>
    <cellStyle name="Normal 5 2 12" xfId="8256" xr:uid="{E7C35449-6422-4E18-87B6-05BBD739B978}"/>
    <cellStyle name="Normal 5 2 2" xfId="6422" xr:uid="{B5E7C3C1-228D-410C-B0E8-DF29AB489AAB}"/>
    <cellStyle name="Normal 5 2 2 2" xfId="6423" xr:uid="{735C0139-D70A-44FC-B7FE-80AE0413E697}"/>
    <cellStyle name="Normal 5 2 2 2 2" xfId="6424" xr:uid="{9C2ADCB7-C0FA-4BD3-857C-AFFD1647E55B}"/>
    <cellStyle name="Normal 5 2 2 3" xfId="6425" xr:uid="{C913B478-7FB9-4995-B784-B587591C8982}"/>
    <cellStyle name="Normal 5 2 2 3 2" xfId="6426" xr:uid="{8EC30BF7-491D-4F0C-9E6E-F88449AD14FC}"/>
    <cellStyle name="Normal 5 2 2 4" xfId="6427" xr:uid="{8A4CFA52-F73C-4F9E-BA12-829003BDD290}"/>
    <cellStyle name="Normal 5 2 3" xfId="6428" xr:uid="{10D25CE2-D789-4AF6-B323-C91D2CBDEF77}"/>
    <cellStyle name="Normal 5 2 3 2" xfId="6429" xr:uid="{702BB67D-DC97-4BFC-8884-043193773831}"/>
    <cellStyle name="Normal 5 2 3 2 2" xfId="6430" xr:uid="{415EE124-01F8-4799-B16E-0598DFA3ABC0}"/>
    <cellStyle name="Normal 5 2 3 2 2 2" xfId="6431" xr:uid="{C007846C-6E63-4911-97F0-6AC92A4C92FA}"/>
    <cellStyle name="Normal 5 2 3 2 2 2 2" xfId="6432" xr:uid="{2FC1B662-36C3-4CA2-A19A-1C26422E35F8}"/>
    <cellStyle name="Normal 5 2 3 2 2 3" xfId="6433" xr:uid="{5567E4B8-C449-4314-A50E-74E22E55861F}"/>
    <cellStyle name="Normal 5 2 3 2 3" xfId="6434" xr:uid="{9596E6F8-7EB2-450E-830D-B5F821CF03B7}"/>
    <cellStyle name="Normal 5 2 3 2 3 2" xfId="6435" xr:uid="{42F68EEC-879A-4370-8200-9C0D180DA3F1}"/>
    <cellStyle name="Normal 5 2 3 2 4" xfId="6436" xr:uid="{D4529949-7B8E-4B0A-8504-C88E639373A3}"/>
    <cellStyle name="Normal 5 2 3 3" xfId="6437" xr:uid="{98C27B80-E6E2-4E6D-8F99-C98DF565318D}"/>
    <cellStyle name="Normal 5 2 3 3 2" xfId="6438" xr:uid="{53DA94CD-FC52-48A4-9D36-318CEB2A6037}"/>
    <cellStyle name="Normal 5 2 3 3 2 2" xfId="6439" xr:uid="{B39960F2-5468-4EF5-884F-40BE8840171F}"/>
    <cellStyle name="Normal 5 2 3 3 3" xfId="6440" xr:uid="{32C47C0A-0103-4AD9-814D-849640026229}"/>
    <cellStyle name="Normal 5 2 3 4" xfId="6441" xr:uid="{92447A2E-52E4-40EB-B841-7BDF5ABD44BD}"/>
    <cellStyle name="Normal 5 2 3 4 2" xfId="6442" xr:uid="{4F67630F-3D92-4316-8101-98432B388745}"/>
    <cellStyle name="Normal 5 2 3 5" xfId="6443" xr:uid="{CC742DB0-31E0-4D74-9AF5-D026B1B63C51}"/>
    <cellStyle name="Normal 5 2 4" xfId="6444" xr:uid="{77CB2ECF-F1C0-4719-BDCA-24995D8CB1E5}"/>
    <cellStyle name="Normal 5 2 4 2" xfId="6445" xr:uid="{737480E0-3181-4B6D-ACB7-63DAB3EE7139}"/>
    <cellStyle name="Normal 5 2 4 2 2" xfId="6446" xr:uid="{6B87F7E7-E900-48A3-BC61-D02CCD14467A}"/>
    <cellStyle name="Normal 5 2 4 2 2 2" xfId="6447" xr:uid="{E9E9B3AB-5B0B-4502-9E2C-47A0A94C2668}"/>
    <cellStyle name="Normal 5 2 4 2 2 2 2" xfId="6448" xr:uid="{56416111-E126-40AD-B18C-D83C920D7CE5}"/>
    <cellStyle name="Normal 5 2 4 2 2 3" xfId="6449" xr:uid="{85F08663-A417-4CE3-9DC6-0E6B89AA0E1F}"/>
    <cellStyle name="Normal 5 2 4 2 3" xfId="6450" xr:uid="{C80F46C9-D183-4C07-94DA-096887D7C479}"/>
    <cellStyle name="Normal 5 2 4 2 3 2" xfId="6451" xr:uid="{D547FE11-7F75-4DA4-9CB8-F176905BF170}"/>
    <cellStyle name="Normal 5 2 4 2 4" xfId="6452" xr:uid="{A72120C8-66B1-4664-94C9-55709C6240D1}"/>
    <cellStyle name="Normal 5 2 4 3" xfId="6453" xr:uid="{9546CADF-E2D1-4D4E-88CA-706921B77674}"/>
    <cellStyle name="Normal 5 2 4 3 2" xfId="6454" xr:uid="{7B868ACD-D553-43CB-BDA1-C87EB86E12EE}"/>
    <cellStyle name="Normal 5 2 4 3 2 2" xfId="6455" xr:uid="{904A8983-E77B-4615-B38C-C97871A57C28}"/>
    <cellStyle name="Normal 5 2 4 3 3" xfId="6456" xr:uid="{94DAE832-1329-4A5F-887E-D02478DB6FA0}"/>
    <cellStyle name="Normal 5 2 4 4" xfId="6457" xr:uid="{A4835CFE-39B8-46A8-8BEF-96787F0332D2}"/>
    <cellStyle name="Normal 5 2 4 4 2" xfId="6458" xr:uid="{8EAA9054-63B9-4A2A-83A5-0EE97111A951}"/>
    <cellStyle name="Normal 5 2 4 5" xfId="6459" xr:uid="{8113E2CE-30C3-43D7-80B7-D7AF9714BEA8}"/>
    <cellStyle name="Normal 5 2 5" xfId="6460" xr:uid="{6DAA68ED-896E-4D00-8DAC-32473FAF2596}"/>
    <cellStyle name="Normal 5 2 5 2" xfId="6461" xr:uid="{2DA41DDF-A215-4C1A-9153-2F2F44A1195A}"/>
    <cellStyle name="Normal 5 2 5 2 2" xfId="6462" xr:uid="{0A611A67-C0C7-454B-8E07-36B38CA51C2F}"/>
    <cellStyle name="Normal 5 2 5 2 2 2" xfId="6463" xr:uid="{FC77B87E-E286-4ADB-9FAB-F863A9B1571B}"/>
    <cellStyle name="Normal 5 2 5 2 3" xfId="6464" xr:uid="{CA16195F-832D-43A5-8BBF-A5F106276DC8}"/>
    <cellStyle name="Normal 5 2 5 3" xfId="6465" xr:uid="{14C09F19-A9B7-4959-8309-D267C30D7FA3}"/>
    <cellStyle name="Normal 5 2 5 3 2" xfId="6466" xr:uid="{4F21FC99-E803-4067-8CE8-93EB0BE14ABA}"/>
    <cellStyle name="Normal 5 2 5 4" xfId="6467" xr:uid="{4742763A-D676-4514-A792-71CA383CE689}"/>
    <cellStyle name="Normal 5 2 6" xfId="6468" xr:uid="{30B1E4F6-31D3-470D-9ABD-311055E7B96B}"/>
    <cellStyle name="Normal 5 2 6 2" xfId="6469" xr:uid="{DC0ABBD6-A12A-4237-A87B-5FC8D92E8B77}"/>
    <cellStyle name="Normal 5 2 6 2 2" xfId="6470" xr:uid="{FD37A074-E68C-4FD0-A29A-5CDEE246547D}"/>
    <cellStyle name="Normal 5 2 6 3" xfId="6471" xr:uid="{C3012179-73DE-4E8C-9874-1FEA4EF1057B}"/>
    <cellStyle name="Normal 5 2 7" xfId="6472" xr:uid="{8686A6CD-45E8-4BFA-8408-F7911EB71732}"/>
    <cellStyle name="Normal 5 2 7 2" xfId="6473" xr:uid="{5CEADCFA-5B4D-48EA-9F52-B35EAE7B0A3B}"/>
    <cellStyle name="Normal 5 2 8" xfId="6474" xr:uid="{A32D55F3-3E77-4FED-9213-2520F2776A15}"/>
    <cellStyle name="Normal 5 2 8 2" xfId="6475" xr:uid="{27B922C0-2C43-4351-AEAD-0FCAF637B5A4}"/>
    <cellStyle name="Normal 5 2 9" xfId="6476" xr:uid="{70EC3C35-49E8-427C-895E-53941363638F}"/>
    <cellStyle name="Normal 5 2 9 2" xfId="6477" xr:uid="{936AEB4B-E779-4CA3-8F99-42C153F28033}"/>
    <cellStyle name="Normal 5 20" xfId="6478" xr:uid="{ED8A0C1F-A385-4426-B799-58D41B576652}"/>
    <cellStyle name="Normal 5 21" xfId="6386" xr:uid="{EC5FB145-9B62-4B8B-AA04-EF1CBC6D7517}"/>
    <cellStyle name="Normal 5 22" xfId="8245" xr:uid="{F5E0DE6B-55E8-4962-9899-755BC28875FE}"/>
    <cellStyle name="Normal 5 3" xfId="24" xr:uid="{A1862D9D-144C-4668-BF1C-48E3DAD68713}"/>
    <cellStyle name="Normal 5 3 2" xfId="6480" xr:uid="{B7BE6EC3-E9F9-45E4-BE7A-F700A1951F2C}"/>
    <cellStyle name="Normal 5 3 2 2" xfId="6481" xr:uid="{6ACB7489-6967-49AA-A86C-E1715A4264B3}"/>
    <cellStyle name="Normal 5 3 3" xfId="6482" xr:uid="{CE779E77-B2CB-490E-B747-436F3D906A69}"/>
    <cellStyle name="Normal 5 3 3 2" xfId="6483" xr:uid="{5704102A-FA22-42EB-ACC3-C4210501D866}"/>
    <cellStyle name="Normal 5 3 4" xfId="6484" xr:uid="{B95EE1F7-B387-49E6-BB91-79449C9DAC87}"/>
    <cellStyle name="Normal 5 3 5" xfId="6479" xr:uid="{9815971D-9E0A-43AB-B0A8-A20159C42BFB}"/>
    <cellStyle name="Normal 5 4" xfId="6485" xr:uid="{F8043A6D-2615-48E8-A4A7-93381CB09A8A}"/>
    <cellStyle name="Normal 5 4 2" xfId="6486" xr:uid="{4DCF11EF-3E94-4E39-A12D-9CEE672C456D}"/>
    <cellStyle name="Normal 5 4 2 2" xfId="6487" xr:uid="{30C92647-734C-4EEA-8293-C4A2B73703D1}"/>
    <cellStyle name="Normal 5 4 3" xfId="6488" xr:uid="{60E7F4B7-45A2-4483-8447-41E64E4901E7}"/>
    <cellStyle name="Normal 5 4 3 2" xfId="6489" xr:uid="{A9E14E33-35DF-44B8-85A2-B4D447072360}"/>
    <cellStyle name="Normal 5 4 3 2 2" xfId="6490" xr:uid="{F46CCCA9-7B62-4DD4-91C8-273387781B1A}"/>
    <cellStyle name="Normal 5 4 3 3" xfId="6491" xr:uid="{540F3B8B-EADD-4CEC-BE83-D891306ED24A}"/>
    <cellStyle name="Normal 5 4 4" xfId="6492" xr:uid="{A9CC8635-FC58-4F13-84A2-6206712BE56C}"/>
    <cellStyle name="Normal 5 4 4 2" xfId="6493" xr:uid="{30B8A6C1-8AEA-44F6-B41F-639D4350F955}"/>
    <cellStyle name="Normal 5 4 5" xfId="6494" xr:uid="{F87C772C-BED7-44FC-8BD4-92A1D66387DB}"/>
    <cellStyle name="Normal 5 4 5 2" xfId="6495" xr:uid="{2F153B2F-24B6-46EE-A01C-75C7DD02C05F}"/>
    <cellStyle name="Normal 5 4 6" xfId="6496" xr:uid="{F3F23DAD-466B-459D-99B0-07FE94127E3E}"/>
    <cellStyle name="Normal 5 5" xfId="6497" xr:uid="{DD3921FA-3400-4EB5-92D7-74C0A2C62E5E}"/>
    <cellStyle name="Normal 5 5 2" xfId="6498" xr:uid="{A585A029-F64A-4734-B361-9F1BEC9240BF}"/>
    <cellStyle name="Normal 5 5 2 2" xfId="6499" xr:uid="{4C632952-2A20-4BEB-AD0C-A0A4F960654B}"/>
    <cellStyle name="Normal 5 5 2 2 2" xfId="6500" xr:uid="{4C4CF2A9-5F82-4ED1-A7E0-529E6202FCF2}"/>
    <cellStyle name="Normal 5 5 2 2 2 2" xfId="6501" xr:uid="{53F0DE74-DF26-44DA-81B9-510166E08AC1}"/>
    <cellStyle name="Normal 5 5 2 2 3" xfId="6502" xr:uid="{9915537B-23E7-4882-85F3-0226DC268417}"/>
    <cellStyle name="Normal 5 5 2 3" xfId="6503" xr:uid="{0FD0272C-6420-4257-8746-A3FCA57D7EBE}"/>
    <cellStyle name="Normal 5 5 2 3 2" xfId="6504" xr:uid="{EA95F6E3-3FC1-44E1-A69B-AC4AF7651CA2}"/>
    <cellStyle name="Normal 5 5 2 4" xfId="6505" xr:uid="{980AC500-033F-4864-A1CA-7EB19F83C415}"/>
    <cellStyle name="Normal 5 5 3" xfId="6506" xr:uid="{8A17EE8D-0D4B-4820-8BDF-DF1725642230}"/>
    <cellStyle name="Normal 5 5 3 2" xfId="6507" xr:uid="{8CF624C3-6BD2-4F48-973A-A9C139036EE3}"/>
    <cellStyle name="Normal 5 5 3 2 2" xfId="6508" xr:uid="{CBE543B1-668E-412A-AB6F-ABBC7CA60202}"/>
    <cellStyle name="Normal 5 5 3 3" xfId="6509" xr:uid="{133C8DA0-26F9-40FE-97F8-3C6DBC3957E5}"/>
    <cellStyle name="Normal 5 5 4" xfId="6510" xr:uid="{8BEA47E4-7C21-44D2-B84C-EABEA6CB93FE}"/>
    <cellStyle name="Normal 5 5 4 2" xfId="6511" xr:uid="{ADFBADB1-1E09-416E-A243-3C6EB3FE57F9}"/>
    <cellStyle name="Normal 5 5 5" xfId="6512" xr:uid="{90D0B12C-8198-40CE-A0C4-2BD36F5AA474}"/>
    <cellStyle name="Normal 5 5 5 2" xfId="6513" xr:uid="{932F4A59-4748-4601-9409-CC3815519DE5}"/>
    <cellStyle name="Normal 5 5 6" xfId="6514" xr:uid="{953F7858-86F0-441B-926B-F666537CA6B6}"/>
    <cellStyle name="Normal 5 5 6 2" xfId="6515" xr:uid="{95E343B3-9C1F-4E81-AF05-C7AD41B4C6E0}"/>
    <cellStyle name="Normal 5 5 7" xfId="6516" xr:uid="{2D003FE0-6ACB-4C01-84AF-7BEE2546DA77}"/>
    <cellStyle name="Normal 5 6" xfId="6517" xr:uid="{D117B901-8FF8-47B3-927D-65F5C3BFDD41}"/>
    <cellStyle name="Normal 5 6 2" xfId="6518" xr:uid="{8F3D8745-4B61-4262-9FB0-27A78C425937}"/>
    <cellStyle name="Normal 5 6 2 2" xfId="6519" xr:uid="{B8988D94-7EAE-4BEC-AE07-B694BA745A75}"/>
    <cellStyle name="Normal 5 6 2 2 2" xfId="6520" xr:uid="{CA9138E2-4BDD-467A-9C27-A574105ABD29}"/>
    <cellStyle name="Normal 5 6 2 2 2 2" xfId="6521" xr:uid="{6CBB6257-8D16-4C08-A6C7-9D3CE63C818B}"/>
    <cellStyle name="Normal 5 6 2 2 3" xfId="6522" xr:uid="{5B9151CD-3188-4F4D-AD01-D34AEE109090}"/>
    <cellStyle name="Normal 5 6 2 3" xfId="6523" xr:uid="{D90E2C92-6516-41AC-ACA6-5301381ED504}"/>
    <cellStyle name="Normal 5 6 2 3 2" xfId="6524" xr:uid="{920D9E8E-D102-485F-9B37-FC58B8DF24F1}"/>
    <cellStyle name="Normal 5 6 2 4" xfId="6525" xr:uid="{77F13511-5D71-416B-ADC8-285734D8DF7E}"/>
    <cellStyle name="Normal 5 6 3" xfId="6526" xr:uid="{76C81271-6739-4035-AC1D-9005B755804A}"/>
    <cellStyle name="Normal 5 6 3 2" xfId="6527" xr:uid="{2E36D19D-C43F-4881-961A-68BE25CDDBFD}"/>
    <cellStyle name="Normal 5 6 3 2 2" xfId="6528" xr:uid="{BD0ADBEE-72FF-40F2-9A80-7F0BCFFACDA9}"/>
    <cellStyle name="Normal 5 6 3 3" xfId="6529" xr:uid="{95323B9A-C651-48E1-BDA9-93707C363042}"/>
    <cellStyle name="Normal 5 6 4" xfId="6530" xr:uid="{F8741330-374D-4B14-8CE7-75D2FC6E6152}"/>
    <cellStyle name="Normal 5 6 4 2" xfId="6531" xr:uid="{27278A73-FAD2-4D1A-B2D9-A15C7A95B523}"/>
    <cellStyle name="Normal 5 6 5" xfId="6532" xr:uid="{33CB4FB3-39B4-4B09-B0AB-50178028717D}"/>
    <cellStyle name="Normal 5 7" xfId="6533" xr:uid="{B522CB92-8A93-460C-BEF5-0DFB7BE399B9}"/>
    <cellStyle name="Normal 5 7 2" xfId="6534" xr:uid="{2109B20F-0679-4E1F-AA43-93D78FDD4B53}"/>
    <cellStyle name="Normal 5 7 2 2" xfId="6535" xr:uid="{A1B92D01-0A12-4290-B432-1C9FE5FFE07D}"/>
    <cellStyle name="Normal 5 7 2 2 2" xfId="6536" xr:uid="{F6E25080-DB15-48F9-A33B-DC98C8DFAEBC}"/>
    <cellStyle name="Normal 5 7 2 3" xfId="6537" xr:uid="{3529AA0C-B263-42D1-B1BF-1C983F392A6B}"/>
    <cellStyle name="Normal 5 7 3" xfId="6538" xr:uid="{3618B572-6454-409D-81FE-3DB1FBB62EA3}"/>
    <cellStyle name="Normal 5 7 3 2" xfId="6539" xr:uid="{FAE4FB79-FD32-4FB7-B982-B22F60613C43}"/>
    <cellStyle name="Normal 5 7 4" xfId="6540" xr:uid="{9D6B7C24-80EB-4880-AE6C-CDA8EFD513D9}"/>
    <cellStyle name="Normal 5 8" xfId="6541" xr:uid="{DF7D3453-20B1-44C6-B3D2-1F4CC6AAE429}"/>
    <cellStyle name="Normal 5 8 2" xfId="6542" xr:uid="{BD7A42DF-5CB3-4C5C-9884-EFBE2324505D}"/>
    <cellStyle name="Normal 5 8 2 2" xfId="6543" xr:uid="{54D41B26-BAF4-4753-84EA-57E8FE7A1243}"/>
    <cellStyle name="Normal 5 8 2 2 2" xfId="6544" xr:uid="{CD981D2E-3249-453E-BB14-27161D9100B5}"/>
    <cellStyle name="Normal 5 8 2 2 2 2" xfId="6545" xr:uid="{7CFB3B51-5937-470D-9B28-A0EECA390F61}"/>
    <cellStyle name="Normal 5 8 2 2 3" xfId="6546" xr:uid="{054AD391-06D1-4E88-B711-A3A3C8AD0578}"/>
    <cellStyle name="Normal 5 8 2 3" xfId="6547" xr:uid="{DB9D4EC0-D6BB-41FB-A5D3-B3E4124766DC}"/>
    <cellStyle name="Normal 5 8 2 3 2" xfId="6548" xr:uid="{84D51E39-9435-4DFA-AB98-4FF7B586FB0D}"/>
    <cellStyle name="Normal 5 8 2 4" xfId="6549" xr:uid="{E9F8842A-9811-4DA9-A9A5-119D20E43886}"/>
    <cellStyle name="Normal 5 8 3" xfId="6550" xr:uid="{F527C2DE-CE2A-4D67-98CF-B7033A3A5310}"/>
    <cellStyle name="Normal 5 8 3 2" xfId="6551" xr:uid="{29B2D713-3C58-4D3C-A043-F8908BBBDE27}"/>
    <cellStyle name="Normal 5 8 3 2 2" xfId="6552" xr:uid="{9B429832-290A-4B4B-86FC-81BC9FA8508B}"/>
    <cellStyle name="Normal 5 8 3 3" xfId="6553" xr:uid="{2544B618-80B4-4AA2-9CBF-73AD63D52E8E}"/>
    <cellStyle name="Normal 5 8 4" xfId="6554" xr:uid="{8CB98249-8B14-4A76-B2FE-619D06A3FEA5}"/>
    <cellStyle name="Normal 5 8 4 2" xfId="6555" xr:uid="{05860C53-5319-4CFB-879C-4B408182DB12}"/>
    <cellStyle name="Normal 5 8 5" xfId="6556" xr:uid="{BEC1064D-7353-4420-BE7A-04A620B21F93}"/>
    <cellStyle name="Normal 5 9" xfId="6557" xr:uid="{72E082A2-4B1A-4238-8BAA-34BA5DE2C6EC}"/>
    <cellStyle name="Normal 5 9 2" xfId="6558" xr:uid="{871AE2EE-7164-4D37-B6CA-AD0D5A86B02C}"/>
    <cellStyle name="Normal 6" xfId="26" xr:uid="{4551BA42-7258-436B-9E11-F0E75F649204}"/>
    <cellStyle name="Normal 6 2" xfId="29" xr:uid="{975EF8C4-496F-4BA7-94FD-4315B2C1C44D}"/>
    <cellStyle name="Normal 6 2 2" xfId="6561" xr:uid="{F9635129-BD28-4C64-9678-889082CA9AB8}"/>
    <cellStyle name="Normal 6 2 2 2" xfId="6562" xr:uid="{B02CE7A1-F67B-4CE0-A802-3025BF02692E}"/>
    <cellStyle name="Normal 6 2 3" xfId="6563" xr:uid="{CE1F630F-219F-48CD-98B1-148E6AC9D56B}"/>
    <cellStyle name="Normal 6 2 4" xfId="6560" xr:uid="{4DDDAD17-2413-48C3-BFA7-12F525340F3F}"/>
    <cellStyle name="Normal 6 3" xfId="6564" xr:uid="{1BDFB5DE-A44B-4147-A601-A25A941DCA6F}"/>
    <cellStyle name="Normal 6 3 2" xfId="6565" xr:uid="{1A9148DA-BDAB-40CF-B434-F6A7D5EA1DE8}"/>
    <cellStyle name="Normal 6 3 2 2" xfId="6566" xr:uid="{27998737-D30B-4353-821F-8307F9EB171A}"/>
    <cellStyle name="Normal 6 3 2 2 2" xfId="6567" xr:uid="{E20F9FD0-4F0A-4671-BFCB-FF6F8A7FF977}"/>
    <cellStyle name="Normal 6 3 2 3" xfId="6568" xr:uid="{6DCAB35E-6B32-437E-AD5B-0A121BE27467}"/>
    <cellStyle name="Normal 6 3 3" xfId="6569" xr:uid="{4FB66E9F-B0DF-4E65-AC31-DE401F2FBF1E}"/>
    <cellStyle name="Normal 6 3 3 2" xfId="6570" xr:uid="{142A1FEC-CF3D-42E3-990D-5ACD3843F6D3}"/>
    <cellStyle name="Normal 6 3 4" xfId="6571" xr:uid="{C393672B-5654-4DEA-BB59-EFF38F3FEEBB}"/>
    <cellStyle name="Normal 6 3 4 2" xfId="6572" xr:uid="{8D201B41-CB49-42B4-A9AC-BE0DF01FB391}"/>
    <cellStyle name="Normal 6 3 5" xfId="6573" xr:uid="{3BC04AB2-8270-4216-BB9B-97CF4B5CA48B}"/>
    <cellStyle name="Normal 6 3 5 2" xfId="6574" xr:uid="{228CDF24-1861-4708-8B9F-16943ED4D28C}"/>
    <cellStyle name="Normal 6 3 6" xfId="6575" xr:uid="{AB54095B-B50C-47DD-BA2E-9DC6D458B68B}"/>
    <cellStyle name="Normal 6 4" xfId="6576" xr:uid="{996BAC1F-B0F9-44EE-8B0B-ECCBAAC3CA75}"/>
    <cellStyle name="Normal 6 4 2" xfId="6577" xr:uid="{3513D4EE-EB63-4D3A-A988-FDCDA7DFB7A5}"/>
    <cellStyle name="Normal 6 5" xfId="6578" xr:uid="{2B1E4C20-431B-4E77-94CB-90B49F42B24F}"/>
    <cellStyle name="Normal 6 5 2" xfId="6579" xr:uid="{64F69A1E-5DD9-4CE7-BC23-BF356190B88F}"/>
    <cellStyle name="Normal 6 6" xfId="6580" xr:uid="{72F1E753-109B-4FE9-8A14-527317939843}"/>
    <cellStyle name="Normal 6 7" xfId="6559" xr:uid="{B965BC09-46EB-4F0F-B33F-E373C57D9B2D}"/>
    <cellStyle name="Normal 6 8" xfId="8238" xr:uid="{18A634B1-7047-4292-973D-CC71C26912A0}"/>
    <cellStyle name="Normal 6 9" xfId="8258" xr:uid="{172A2D80-4DA0-4B46-94E9-54AB72712B9D}"/>
    <cellStyle name="Normal 7" xfId="6581" xr:uid="{28C8EBDD-71BB-4871-B38A-9261671915C8}"/>
    <cellStyle name="Normal 7 2" xfId="6582" xr:uid="{53B50DCB-22D5-467D-9F79-8D437CC61DC4}"/>
    <cellStyle name="Normal 7 2 2" xfId="6583" xr:uid="{E07CA15F-23EA-447E-9832-B29A2EA36F18}"/>
    <cellStyle name="Normal 7 3" xfId="6584" xr:uid="{530FDE03-29E6-492F-973F-1B731EDBD29D}"/>
    <cellStyle name="Normal 7 3 2" xfId="6585" xr:uid="{8D76747C-05B1-45F4-AD7D-0C40DCF891B1}"/>
    <cellStyle name="Normal 7 3 2 2" xfId="6586" xr:uid="{5B2E6DE6-5BAB-4CF7-A689-FBDDBB2BAC27}"/>
    <cellStyle name="Normal 7 3 2 2 2" xfId="6587" xr:uid="{D4AF21B0-B115-4FB6-95CD-E2A9E8922D72}"/>
    <cellStyle name="Normal 7 3 2 3" xfId="6588" xr:uid="{56D9121F-6672-43A7-AB81-ED4CF6C86C4B}"/>
    <cellStyle name="Normal 7 3 3" xfId="6589" xr:uid="{FFE0E498-9ABA-47B6-BDFE-2E9333684ECD}"/>
    <cellStyle name="Normal 7 3 3 2" xfId="6590" xr:uid="{55D4641D-767E-42AD-A74F-954720F1EAB9}"/>
    <cellStyle name="Normal 7 3 4" xfId="6591" xr:uid="{891C0509-A459-4AB0-9C27-9F226A8720A9}"/>
    <cellStyle name="Normal 7 4" xfId="6592" xr:uid="{8384B3DD-3256-4646-BC3B-AC4265132A42}"/>
    <cellStyle name="Normal 7 4 2" xfId="6593" xr:uid="{E434AB0A-D349-478F-A74B-E6C751199369}"/>
    <cellStyle name="Normal 7 5" xfId="6594" xr:uid="{2CEC05F8-5D1E-4461-AB1C-B7EEE3A9FF32}"/>
    <cellStyle name="Normal 7 5 2" xfId="6595" xr:uid="{2A2233B7-F5BE-48C8-AF8F-6CAE2E72CD8C}"/>
    <cellStyle name="Normal 7 6" xfId="6596" xr:uid="{07B4A808-976A-45DC-8852-6924D4898195}"/>
    <cellStyle name="Normal 7 6 2" xfId="6597" xr:uid="{F7AD1412-5C23-43AD-8657-00BDE05B3952}"/>
    <cellStyle name="Normal 7 7" xfId="6598" xr:uid="{E71350DC-CA74-4341-A93C-0357D66AE8BD}"/>
    <cellStyle name="Normal 8" xfId="6599" xr:uid="{D21CAF93-46FA-4F80-94CA-02233222988E}"/>
    <cellStyle name="Normal 8 2" xfId="6600" xr:uid="{C508C4BD-0656-405A-9A33-E536130FAD2F}"/>
    <cellStyle name="Normal 8 2 2" xfId="6601" xr:uid="{A849138A-FAE7-4F54-958F-FCFCB0C98AC8}"/>
    <cellStyle name="Normal 8 2 2 2" xfId="6602" xr:uid="{31CB052B-9D64-483E-ACD5-759BD0940B79}"/>
    <cellStyle name="Normal 8 2 3" xfId="6603" xr:uid="{7DF66772-B662-4BDA-8A32-A91ADCF9D794}"/>
    <cellStyle name="Normal 8 3" xfId="6604" xr:uid="{324E5993-ACE0-4038-BA8F-82E8C9A78DB3}"/>
    <cellStyle name="Normal 8 3 2" xfId="6605" xr:uid="{53484052-828D-4E0A-B465-4302E90210F5}"/>
    <cellStyle name="Normal 8 4" xfId="6606" xr:uid="{AB030372-8AEE-46DF-A9D2-122CAA9D6A3E}"/>
    <cellStyle name="Normal 8 4 2" xfId="6607" xr:uid="{A4DCC1F9-663E-4950-9D2E-5373DF00146A}"/>
    <cellStyle name="Normal 8 5" xfId="6608" xr:uid="{C778E72B-04E2-4E39-8325-16110B3756B8}"/>
    <cellStyle name="Normal 8 5 2" xfId="6609" xr:uid="{634C3815-15BA-461D-9320-9CE0C29E5BB8}"/>
    <cellStyle name="Normal 8 6" xfId="6610" xr:uid="{82DC710E-D953-468E-8072-53B3D4D77635}"/>
    <cellStyle name="Normal 9" xfId="6611" xr:uid="{F44F5A85-EED1-4FB5-8E84-602729EF9AAF}"/>
    <cellStyle name="Normal 9 2" xfId="6612" xr:uid="{3CAC1E23-4E97-4275-820D-DFF714668D98}"/>
    <cellStyle name="Normal 9 2 2" xfId="6613" xr:uid="{16540BD8-C9DC-4CDD-9BDB-0145FB2C5F78}"/>
    <cellStyle name="Normal 9 2 2 2" xfId="6614" xr:uid="{603C0FDE-B673-4AF2-BE0E-E37488E97098}"/>
    <cellStyle name="Normal 9 2 3" xfId="6615" xr:uid="{99A05570-76DE-4C83-826D-D229124D97BF}"/>
    <cellStyle name="Normal 9 3" xfId="6616" xr:uid="{C0714450-8904-406C-921E-EFA9379C4A96}"/>
    <cellStyle name="Normal 9 3 2" xfId="6617" xr:uid="{957D4FDD-71C2-4110-93B1-FCEBE4E183EA}"/>
    <cellStyle name="Normal 9 4" xfId="6618" xr:uid="{66082714-FE67-4667-82A0-1338A3507BC7}"/>
    <cellStyle name="Normal 9 4 2" xfId="6619" xr:uid="{421E9E43-16A0-4BFB-A952-A0D4E0B7D873}"/>
    <cellStyle name="Normal 9 5" xfId="6620" xr:uid="{9DE7AD66-227F-4E42-A417-F6E2E3CF9D7B}"/>
    <cellStyle name="Normal 9 5 2" xfId="6621" xr:uid="{1F0BD3F8-C495-463E-A77F-80A65EBF9D8C}"/>
    <cellStyle name="Normal 9 6" xfId="6622" xr:uid="{C02BAB89-3454-447D-8B69-FAA47EFC904D}"/>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6624" xr:uid="{D06BE2CE-5955-4F99-9D63-7BC8A2A174CA}"/>
    <cellStyle name="Note 2 2" xfId="6625" xr:uid="{0A3B1FC9-BF1D-4CF6-8D7B-743480447764}"/>
    <cellStyle name="Note 2 2 2" xfId="6626" xr:uid="{ED6A89FD-F0FD-419F-B361-3B8AA4C19E19}"/>
    <cellStyle name="Note 2 2 2 2" xfId="6627" xr:uid="{AC38FF78-E83F-4980-9717-51D337D274D2}"/>
    <cellStyle name="Note 2 2 2 2 2" xfId="6628" xr:uid="{65EF451F-CC86-428B-AF5E-E25449FD74C7}"/>
    <cellStyle name="Note 2 2 2 3" xfId="6629" xr:uid="{6BDF5963-0646-4EAD-981B-B26528E38DD3}"/>
    <cellStyle name="Note 2 2 3" xfId="6630" xr:uid="{BFF0F43D-D904-476E-AA2C-7F97D80CA6E0}"/>
    <cellStyle name="Note 2 2 3 2" xfId="6631" xr:uid="{EB644AA6-53C3-4227-81FD-A064E8C5EFA9}"/>
    <cellStyle name="Note 2 2 4" xfId="6632" xr:uid="{07E27BC2-199D-428D-9DAD-171AF17E3D5D}"/>
    <cellStyle name="Note 2 2 4 2" xfId="6633" xr:uid="{AD05B96E-44B1-43B6-875A-EE0D5E1DD52C}"/>
    <cellStyle name="Note 2 2 5" xfId="6634" xr:uid="{A1F36F27-66BC-449F-AB2E-7C411A6E8D2F}"/>
    <cellStyle name="Note 2 2 5 2" xfId="6635" xr:uid="{2A2293EC-F043-4B3E-8184-12E68FAA2FE0}"/>
    <cellStyle name="Note 2 2 6" xfId="6636" xr:uid="{1410230B-D880-4925-9059-7595111DF24B}"/>
    <cellStyle name="Note 2 3" xfId="6637" xr:uid="{49649507-DB26-427C-871C-28A5CC35F148}"/>
    <cellStyle name="Note 2 3 2" xfId="6638" xr:uid="{88F5C031-6FC7-444F-A971-73B05C774E04}"/>
    <cellStyle name="Note 2 3 2 2" xfId="6639" xr:uid="{A483819B-5EEA-415C-8CB3-C13B04DB4827}"/>
    <cellStyle name="Note 2 3 3" xfId="6640" xr:uid="{552C79CA-9930-4D7B-9B8A-224310C036E7}"/>
    <cellStyle name="Note 2 3 3 2" xfId="6641" xr:uid="{66C680DF-60DB-4461-B87D-0960C62CCCF4}"/>
    <cellStyle name="Note 2 3 4" xfId="6642" xr:uid="{690012AC-B14B-4A82-80C9-EF5C8B8B5AF1}"/>
    <cellStyle name="Note 2 3 4 2" xfId="6643" xr:uid="{19A99E09-D9FB-4401-B8CC-52458B1A3251}"/>
    <cellStyle name="Note 2 3 5" xfId="6644" xr:uid="{3D233B1E-72DE-4032-BE2B-BAE289883D90}"/>
    <cellStyle name="Note 2 3 5 2" xfId="6645" xr:uid="{C713698F-7D27-4AAA-B72D-2D7CC54DFBA6}"/>
    <cellStyle name="Note 2 3 6" xfId="6646" xr:uid="{3DFB006C-B681-4D42-86B2-082B7307D2D4}"/>
    <cellStyle name="Note 2 3 6 2" xfId="6647" xr:uid="{701E8E42-1CAB-4FEE-8E2F-9159A748DE33}"/>
    <cellStyle name="Note 2 3 7" xfId="6648" xr:uid="{AAC42D15-D523-4092-88DF-8F22525FBAB1}"/>
    <cellStyle name="Note 2 4" xfId="6649" xr:uid="{B720CA10-DA2F-438F-A7FD-795E104A90AE}"/>
    <cellStyle name="Note 2 4 2" xfId="6650" xr:uid="{42D1392A-F1B5-4FB2-A82A-058638825CD0}"/>
    <cellStyle name="Note 2 4 2 2" xfId="6651" xr:uid="{CE327121-87C7-411E-B507-CC73473BFE33}"/>
    <cellStyle name="Note 2 4 3" xfId="6652" xr:uid="{1CEDB8B4-CDE4-464A-A5B2-1841BE80027D}"/>
    <cellStyle name="Note 2 4 3 2" xfId="6653" xr:uid="{6E489BB4-00B5-4DD7-A774-5E01ED091BBD}"/>
    <cellStyle name="Note 2 4 4" xfId="6654" xr:uid="{C9917726-18CA-4D60-8B5A-14F1AAC6F03B}"/>
    <cellStyle name="Note 2 5" xfId="6655" xr:uid="{E2951645-E823-46E0-B7B6-0FB06649F741}"/>
    <cellStyle name="Note 2 5 2" xfId="6656" xr:uid="{EE4B8334-9E80-4A44-A478-3CBBB6112023}"/>
    <cellStyle name="Note 2 5 2 2" xfId="6657" xr:uid="{49211371-1728-417E-9F03-A00AF2D6D239}"/>
    <cellStyle name="Note 2 5 3" xfId="6658" xr:uid="{28B7C630-074D-4EE5-83F7-AB6A8031F0C3}"/>
    <cellStyle name="Note 2 5 3 2" xfId="6659" xr:uid="{60D08EF8-D8B0-4D14-B2F2-B0F20687E3A0}"/>
    <cellStyle name="Note 2 5 4" xfId="6660" xr:uid="{380CB422-0218-41D5-81B7-B2EED94CD682}"/>
    <cellStyle name="Note 2 6" xfId="6661" xr:uid="{3D6C8737-64D1-4712-B2C8-69BA6683AB59}"/>
    <cellStyle name="Note 2 6 2" xfId="6662" xr:uid="{FA6A67A1-2536-4DAA-B2C3-E896B28AEE01}"/>
    <cellStyle name="Note 2 7" xfId="6663" xr:uid="{3A20003E-D8B5-4264-BA01-B7829F17E661}"/>
    <cellStyle name="Note 2 7 2" xfId="6664" xr:uid="{A6DD4AE3-A581-4641-90C4-38CC24002B3C}"/>
    <cellStyle name="Note 2 8" xfId="6665" xr:uid="{026E92E8-03EE-4A8F-B34B-89B275830F25}"/>
    <cellStyle name="Note 3" xfId="6666" xr:uid="{5223554C-9E41-4D1A-BDA7-CE419E642456}"/>
    <cellStyle name="Note 3 10" xfId="6667" xr:uid="{66766D5C-81EA-4CEE-98BF-0D01B4A83BE5}"/>
    <cellStyle name="Note 3 10 2" xfId="6668" xr:uid="{5C961BFA-607F-4548-AF9B-CBCD6D246BB3}"/>
    <cellStyle name="Note 3 11" xfId="6669" xr:uid="{4925BA48-D3B4-483B-9DDF-82B14745D504}"/>
    <cellStyle name="Note 3 11 2" xfId="6670" xr:uid="{7AA09A85-87E4-41DB-83E4-D889131396BA}"/>
    <cellStyle name="Note 3 12" xfId="6671" xr:uid="{44C2C639-D7AF-4817-B195-88E0F0CF5C45}"/>
    <cellStyle name="Note 3 12 2" xfId="6672" xr:uid="{87A0A618-5264-40D4-8F89-60BFC3F3EBFE}"/>
    <cellStyle name="Note 3 13" xfId="6673" xr:uid="{0F501919-D2FC-4E99-BEA4-A596DAD234D9}"/>
    <cellStyle name="Note 3 13 2" xfId="6674" xr:uid="{0A377FA8-E6EA-4F9F-A510-5A52E3305CA0}"/>
    <cellStyle name="Note 3 14" xfId="6675" xr:uid="{F3F40A27-9CB2-43C6-8227-D92AE7D87BBD}"/>
    <cellStyle name="Note 3 14 2" xfId="6676" xr:uid="{A74FB458-EC5C-42F1-8EC7-B9E68AE78EF7}"/>
    <cellStyle name="Note 3 15" xfId="6677" xr:uid="{5A6ECDC6-147A-4DF0-ABE6-CFBED26E904D}"/>
    <cellStyle name="Note 3 15 2" xfId="6678" xr:uid="{3A5B243E-AD73-448E-8A85-F552912ECEFB}"/>
    <cellStyle name="Note 3 16" xfId="6679" xr:uid="{480E7014-CECD-483F-AA8E-71F445FA19C0}"/>
    <cellStyle name="Note 3 2" xfId="6680" xr:uid="{9E5E80B3-B81C-42D7-B612-27E47EC61E35}"/>
    <cellStyle name="Note 3 2 2" xfId="6681" xr:uid="{B9B401DB-9F74-4415-AE96-46264F61387B}"/>
    <cellStyle name="Note 3 2 2 2" xfId="6682" xr:uid="{392853E7-C311-418E-85B5-69E33523E53E}"/>
    <cellStyle name="Note 3 2 2 2 2" xfId="6683" xr:uid="{00878252-AE51-4AA2-98D7-5F2094F17CD8}"/>
    <cellStyle name="Note 3 2 2 3" xfId="6684" xr:uid="{3198C3CC-EA3D-4A05-A115-3BA2A965AFF3}"/>
    <cellStyle name="Note 3 2 3" xfId="6685" xr:uid="{C495E6AB-A466-42D8-84BC-05BE96E512D5}"/>
    <cellStyle name="Note 3 2 3 2" xfId="6686" xr:uid="{3F8F50A7-2DC8-44BC-8677-54756F6E1932}"/>
    <cellStyle name="Note 3 2 4" xfId="6687" xr:uid="{216E55C2-CAA8-4B62-84C9-F85CEDD63EE1}"/>
    <cellStyle name="Note 3 2 4 2" xfId="6688" xr:uid="{4995D8FD-5CC5-4233-939C-4CCDC7429FBD}"/>
    <cellStyle name="Note 3 2 5" xfId="6689" xr:uid="{2EBA7AA7-E13E-4049-BEE0-29589F193855}"/>
    <cellStyle name="Note 3 2 5 2" xfId="6690" xr:uid="{1644EADE-5BBD-416C-A84E-6D10B3419205}"/>
    <cellStyle name="Note 3 2 6" xfId="6691" xr:uid="{C4416C6A-4DDE-46EE-8340-C6C21F8AC590}"/>
    <cellStyle name="Note 3 2 6 2" xfId="6692" xr:uid="{DDA2356A-1163-435C-8AF4-C4D440F28551}"/>
    <cellStyle name="Note 3 2 7" xfId="6693" xr:uid="{8089FDD1-7469-41FC-BE83-A3CE25495AD6}"/>
    <cellStyle name="Note 3 2 7 2" xfId="6694" xr:uid="{E741007A-A531-4463-97EA-970784F49735}"/>
    <cellStyle name="Note 3 2 8" xfId="6695" xr:uid="{09A41C48-2D1C-445E-97B6-1BD5525F983D}"/>
    <cellStyle name="Note 3 3" xfId="6696" xr:uid="{5EE9C4DF-D380-4803-835C-BE4034E31380}"/>
    <cellStyle name="Note 3 3 10" xfId="6697" xr:uid="{4C499B79-1474-4F24-B350-F8841EBBF484}"/>
    <cellStyle name="Note 3 3 10 2" xfId="6698" xr:uid="{A411E87D-0DA5-4C33-9FD1-9C9B032046DF}"/>
    <cellStyle name="Note 3 3 11" xfId="6699" xr:uid="{D5FE69C6-73E5-46E2-917F-6D72E6A680CA}"/>
    <cellStyle name="Note 3 3 11 2" xfId="6700" xr:uid="{D7F56FCB-B547-4EB3-80BC-4B4ABCFED024}"/>
    <cellStyle name="Note 3 3 12" xfId="6701" xr:uid="{A8F4A65C-7F6C-4BC2-8437-14F551DE7F6F}"/>
    <cellStyle name="Note 3 3 2" xfId="6702" xr:uid="{D4B00D61-8D00-4209-A4D2-77EFADE98F1A}"/>
    <cellStyle name="Note 3 3 2 2" xfId="6703" xr:uid="{88152C0B-76DE-466B-BC9D-FF19B1BB9704}"/>
    <cellStyle name="Note 3 3 2 2 2" xfId="6704" xr:uid="{D87DC608-DE3D-4150-98DC-AC942593C123}"/>
    <cellStyle name="Note 3 3 2 2 2 2" xfId="6705" xr:uid="{8DC4CF96-BC91-4343-B250-A383CF58DE96}"/>
    <cellStyle name="Note 3 3 2 2 2 2 2" xfId="6706" xr:uid="{647EDDBC-3B6C-46BA-A48E-F7C82F8E89AE}"/>
    <cellStyle name="Note 3 3 2 2 2 3" xfId="6707" xr:uid="{D09442A2-08AB-496D-8E01-FDAB89DB47FB}"/>
    <cellStyle name="Note 3 3 2 2 3" xfId="6708" xr:uid="{7E403007-B5BD-4D13-BCED-56CFD7511C62}"/>
    <cellStyle name="Note 3 3 2 2 3 2" xfId="6709" xr:uid="{8486BC6D-6C80-4E05-AAC1-F7B8397DBFAF}"/>
    <cellStyle name="Note 3 3 2 2 4" xfId="6710" xr:uid="{113ECED5-F5A9-46E4-9FEC-E25B42B2F366}"/>
    <cellStyle name="Note 3 3 2 3" xfId="6711" xr:uid="{2624C619-DAD0-4F4D-8461-A76996C2EB7E}"/>
    <cellStyle name="Note 3 3 2 3 2" xfId="6712" xr:uid="{CD486619-E874-400C-809C-3FCAF25DD2C6}"/>
    <cellStyle name="Note 3 3 2 3 2 2" xfId="6713" xr:uid="{ECDC96C1-EC76-457A-AE0D-98744669A40F}"/>
    <cellStyle name="Note 3 3 2 3 3" xfId="6714" xr:uid="{74B5F0E7-C71A-4E45-BABB-DD22B81E444B}"/>
    <cellStyle name="Note 3 3 2 4" xfId="6715" xr:uid="{CDE3A991-35F4-4731-9161-35543462620D}"/>
    <cellStyle name="Note 3 3 2 4 2" xfId="6716" xr:uid="{CF4AD796-796D-4CED-B9FD-B76AB20EC449}"/>
    <cellStyle name="Note 3 3 2 5" xfId="6717" xr:uid="{9991C157-5A4B-4790-83BE-C6291F360B8E}"/>
    <cellStyle name="Note 3 3 2 5 2" xfId="6718" xr:uid="{E7D90E8D-3D49-4258-9C59-9E649084F2D7}"/>
    <cellStyle name="Note 3 3 2 6" xfId="6719" xr:uid="{D713C749-3768-466E-B23A-A76EF2288992}"/>
    <cellStyle name="Note 3 3 3" xfId="6720" xr:uid="{B403BB1D-6030-49B9-87EB-9C4EC42EB28F}"/>
    <cellStyle name="Note 3 3 3 2" xfId="6721" xr:uid="{ACA0B857-D75A-434B-903E-51CED4EDDCBC}"/>
    <cellStyle name="Note 3 3 3 2 2" xfId="6722" xr:uid="{BD27504E-63BC-45A4-A25B-3D8C2965DC17}"/>
    <cellStyle name="Note 3 3 3 2 2 2" xfId="6723" xr:uid="{6111B622-E788-4655-B407-D45AAA515A7D}"/>
    <cellStyle name="Note 3 3 3 2 2 2 2" xfId="6724" xr:uid="{444FFAF8-ED60-4B06-9750-72BAEC015771}"/>
    <cellStyle name="Note 3 3 3 2 2 3" xfId="6725" xr:uid="{E397C076-1A25-46D4-AE70-5F38D560E154}"/>
    <cellStyle name="Note 3 3 3 2 3" xfId="6726" xr:uid="{EDACAAE2-A193-4EC8-89D9-DA811316123D}"/>
    <cellStyle name="Note 3 3 3 2 3 2" xfId="6727" xr:uid="{D8A5B4C0-6E3B-4715-AAE3-9724AF595970}"/>
    <cellStyle name="Note 3 3 3 2 4" xfId="6728" xr:uid="{74A901BF-9669-494B-BF90-8B43D87977C8}"/>
    <cellStyle name="Note 3 3 3 3" xfId="6729" xr:uid="{176CA74D-69FC-42F6-A801-186EF9163715}"/>
    <cellStyle name="Note 3 3 3 3 2" xfId="6730" xr:uid="{4CC05591-13A2-467C-9781-B14662C4E251}"/>
    <cellStyle name="Note 3 3 3 3 2 2" xfId="6731" xr:uid="{94760464-11D0-40D7-89F9-0608B00139C6}"/>
    <cellStyle name="Note 3 3 3 3 3" xfId="6732" xr:uid="{F05DDA42-4B65-4FF8-85B0-F3B15F900036}"/>
    <cellStyle name="Note 3 3 3 4" xfId="6733" xr:uid="{EA604A99-481C-4D64-BBE3-D81D0614E071}"/>
    <cellStyle name="Note 3 3 3 4 2" xfId="6734" xr:uid="{AE304B7A-6566-4B7E-BEFC-05496FE22962}"/>
    <cellStyle name="Note 3 3 3 5" xfId="6735" xr:uid="{7690DC3A-400B-4A3A-8199-C564F2B26456}"/>
    <cellStyle name="Note 3 3 4" xfId="6736" xr:uid="{A9D77816-23C7-4B9D-B047-DB50819FA0E2}"/>
    <cellStyle name="Note 3 3 4 2" xfId="6737" xr:uid="{58E5E9E5-7126-427F-99D2-5B5C30EF8B0A}"/>
    <cellStyle name="Note 3 3 4 2 2" xfId="6738" xr:uid="{C13EB9F2-3ED1-4B67-8E53-0D2F8D90A132}"/>
    <cellStyle name="Note 3 3 4 2 2 2" xfId="6739" xr:uid="{DE6C6FFE-6B83-4BD9-9DA2-7D787A5ED9E8}"/>
    <cellStyle name="Note 3 3 4 2 3" xfId="6740" xr:uid="{3BB5C91A-0784-4559-A383-BBC397CB1EC5}"/>
    <cellStyle name="Note 3 3 4 3" xfId="6741" xr:uid="{5C4CD26E-4219-4CC6-8B76-259555D732EA}"/>
    <cellStyle name="Note 3 3 4 3 2" xfId="6742" xr:uid="{30A153E8-81BC-43E3-B82F-B1227B214053}"/>
    <cellStyle name="Note 3 3 4 4" xfId="6743" xr:uid="{32A2660A-3AEB-4E87-889A-5F9051FCC383}"/>
    <cellStyle name="Note 3 3 5" xfId="6744" xr:uid="{EB16B0B4-EE42-44C8-9BA3-5400BB4FA9D7}"/>
    <cellStyle name="Note 3 3 5 2" xfId="6745" xr:uid="{30B0FF94-28C9-4613-B39C-21401BCCA8CB}"/>
    <cellStyle name="Note 3 3 5 2 2" xfId="6746" xr:uid="{4BC386A5-F1C1-4C0C-A550-C76BCBE9B578}"/>
    <cellStyle name="Note 3 3 5 3" xfId="6747" xr:uid="{CCE0AD1B-0166-44E9-B035-063F4D7F0AD5}"/>
    <cellStyle name="Note 3 3 6" xfId="6748" xr:uid="{5F99B1EA-0E83-4A47-A952-121F826AAD8D}"/>
    <cellStyle name="Note 3 3 6 2" xfId="6749" xr:uid="{4FB560DB-F3C0-465F-B667-9DDE316B6C95}"/>
    <cellStyle name="Note 3 3 7" xfId="6750" xr:uid="{78B5F85E-E38E-43A0-BACC-47A46AB8E838}"/>
    <cellStyle name="Note 3 3 7 2" xfId="6751" xr:uid="{59565743-2B97-4126-8FBF-21EFBE690056}"/>
    <cellStyle name="Note 3 3 8" xfId="6752" xr:uid="{1DBE1E15-2F86-4B7A-BD8A-9015B086DE1B}"/>
    <cellStyle name="Note 3 3 8 2" xfId="6753" xr:uid="{C28C1328-7CA7-4820-BE81-0FADE7CB174B}"/>
    <cellStyle name="Note 3 3 9" xfId="6754" xr:uid="{9A0ABBEA-337D-49FB-9591-765E5CA918C2}"/>
    <cellStyle name="Note 3 3 9 2" xfId="6755" xr:uid="{DF554243-ADD5-4419-BD77-07C37388B582}"/>
    <cellStyle name="Note 3 4" xfId="6756" xr:uid="{860F1FFD-26BF-4719-9317-33DC08BCFDEA}"/>
    <cellStyle name="Note 3 4 2" xfId="6757" xr:uid="{CBBE56FD-E639-404E-AB73-33A670742A10}"/>
    <cellStyle name="Note 3 4 2 2" xfId="6758" xr:uid="{EE0E6ABA-B048-4354-9C7D-F550D8114E1C}"/>
    <cellStyle name="Note 3 4 2 2 2" xfId="6759" xr:uid="{136DB602-12B2-49AA-818F-6ECF315E8123}"/>
    <cellStyle name="Note 3 4 2 2 2 2" xfId="6760" xr:uid="{BD0AAC34-ABA7-4C4E-A539-12D5E3DC02EB}"/>
    <cellStyle name="Note 3 4 2 2 3" xfId="6761" xr:uid="{ADA3FAFE-80CA-4175-91E9-401C1B39ABE7}"/>
    <cellStyle name="Note 3 4 2 3" xfId="6762" xr:uid="{64005EC2-26DC-428F-B20D-BCE53B6CE1C1}"/>
    <cellStyle name="Note 3 4 2 3 2" xfId="6763" xr:uid="{CF355CCC-3F9B-44E3-982E-D43B80437DFF}"/>
    <cellStyle name="Note 3 4 2 4" xfId="6764" xr:uid="{C6911306-ED7D-4758-A7B8-AACCC0F3624F}"/>
    <cellStyle name="Note 3 4 2 4 2" xfId="6765" xr:uid="{D3243FD6-B524-43C0-942E-0E23300B19E2}"/>
    <cellStyle name="Note 3 4 2 5" xfId="6766" xr:uid="{6E757224-A234-4FE0-AD0B-F65AC04D1ADA}"/>
    <cellStyle name="Note 3 4 3" xfId="6767" xr:uid="{0FBC6F71-A6AC-4FF9-BB84-E0612F51E9C9}"/>
    <cellStyle name="Note 3 4 3 2" xfId="6768" xr:uid="{B4A55007-5787-48F8-898F-5742EE426B3A}"/>
    <cellStyle name="Note 3 4 3 2 2" xfId="6769" xr:uid="{9A24677B-9695-454E-8A9A-A9EBEBE8DEE1}"/>
    <cellStyle name="Note 3 4 3 3" xfId="6770" xr:uid="{61E14D48-A675-41F7-8137-F7A803C481FF}"/>
    <cellStyle name="Note 3 4 4" xfId="6771" xr:uid="{39781DE5-A2FB-4B65-96B1-366B99CD7F8F}"/>
    <cellStyle name="Note 3 4 4 2" xfId="6772" xr:uid="{B4DC6754-DB9C-4492-887A-6482E8F8A904}"/>
    <cellStyle name="Note 3 4 5" xfId="6773" xr:uid="{25B4101D-4DDE-4962-ABB8-AF08994FB65A}"/>
    <cellStyle name="Note 3 4 5 2" xfId="6774" xr:uid="{08EB9116-C08A-485B-95F2-5111703F977F}"/>
    <cellStyle name="Note 3 4 6" xfId="6775" xr:uid="{0FCFCA31-C7F7-4EE6-BD7C-BECBB4210209}"/>
    <cellStyle name="Note 3 4 6 2" xfId="6776" xr:uid="{F5EE0C68-657D-4C52-A6DA-5EFA8FF88DFB}"/>
    <cellStyle name="Note 3 4 7" xfId="6777" xr:uid="{FBCFE1FB-9E07-4896-A397-106E0CF77812}"/>
    <cellStyle name="Note 3 4 7 2" xfId="6778" xr:uid="{262B5C8F-B13F-45A5-923B-F0B0C693AC2F}"/>
    <cellStyle name="Note 3 4 8" xfId="6779" xr:uid="{A2E278B8-FCFE-4A12-83E1-06E13BB38282}"/>
    <cellStyle name="Note 3 4 8 2" xfId="6780" xr:uid="{CB7B1981-1CD4-46EE-9106-ABE4F67F7304}"/>
    <cellStyle name="Note 3 4 9" xfId="6781" xr:uid="{2E2594A5-C411-4ADD-96F1-96776E4CA8AB}"/>
    <cellStyle name="Note 3 5" xfId="6782" xr:uid="{CA98AD27-044B-4629-9D90-18366F56D35E}"/>
    <cellStyle name="Note 3 5 2" xfId="6783" xr:uid="{21420A99-A6FF-40EA-B48F-D072FDDC52BD}"/>
    <cellStyle name="Note 3 5 2 2" xfId="6784" xr:uid="{BB15EC4E-EF30-40AF-9C47-D2DC542E2ABD}"/>
    <cellStyle name="Note 3 5 2 2 2" xfId="6785" xr:uid="{268D4958-91F1-4ED9-9A98-22B8F9ED67E3}"/>
    <cellStyle name="Note 3 5 2 2 2 2" xfId="6786" xr:uid="{136F86A5-AE0C-45D8-8B6E-C31A0CC5517A}"/>
    <cellStyle name="Note 3 5 2 2 3" xfId="6787" xr:uid="{0FE645B6-6972-45B5-B8E5-F8AE34DFF766}"/>
    <cellStyle name="Note 3 5 2 3" xfId="6788" xr:uid="{B3DB0050-0CC9-45BF-BF80-36E9F115777E}"/>
    <cellStyle name="Note 3 5 2 3 2" xfId="6789" xr:uid="{A8E5C9A4-47C5-4628-91F2-72AB3694AA4F}"/>
    <cellStyle name="Note 3 5 2 4" xfId="6790" xr:uid="{80E4AF4E-5866-44F9-B832-D48B084E7E6D}"/>
    <cellStyle name="Note 3 5 3" xfId="6791" xr:uid="{C2563BB4-1E8B-4DD0-9E80-6A99AF1C5F0E}"/>
    <cellStyle name="Note 3 5 3 2" xfId="6792" xr:uid="{0D0382C3-F376-47A8-A638-1C4C54EC21D0}"/>
    <cellStyle name="Note 3 5 3 2 2" xfId="6793" xr:uid="{AE190BFF-8968-4D4C-8751-AA89A0AFA286}"/>
    <cellStyle name="Note 3 5 3 3" xfId="6794" xr:uid="{A887BF87-60C4-47B7-995E-0E62B86AC983}"/>
    <cellStyle name="Note 3 5 4" xfId="6795" xr:uid="{0D26CF41-8A16-4B24-8483-8C3FB5299522}"/>
    <cellStyle name="Note 3 5 4 2" xfId="6796" xr:uid="{8937F5E4-6BFD-48F6-84FA-499EFC226C86}"/>
    <cellStyle name="Note 3 5 5" xfId="6797" xr:uid="{CA97D552-75D4-43F0-A261-3B4E200E0519}"/>
    <cellStyle name="Note 3 5 5 2" xfId="6798" xr:uid="{F29F630F-BDF3-436D-9889-4272522E32FC}"/>
    <cellStyle name="Note 3 5 6" xfId="6799" xr:uid="{7FCE6F1E-7DD6-463C-9C5D-E370E0642941}"/>
    <cellStyle name="Note 3 6" xfId="6800" xr:uid="{AF2E9F02-F66A-4760-A20B-8893409CE33E}"/>
    <cellStyle name="Note 3 6 2" xfId="6801" xr:uid="{C1DE5679-10EF-48A7-AE37-2820991760CD}"/>
    <cellStyle name="Note 3 7" xfId="6802" xr:uid="{3DF87322-AAF6-4499-B6D1-C2842E5D6219}"/>
    <cellStyle name="Note 3 7 2" xfId="6803" xr:uid="{CBA05E55-3B40-4935-8AD0-76F30049BAB2}"/>
    <cellStyle name="Note 3 7 2 2" xfId="6804" xr:uid="{D8D17C03-C2BF-4F53-ACE3-DC859C949621}"/>
    <cellStyle name="Note 3 7 2 2 2" xfId="6805" xr:uid="{C206DB7B-17B0-4C7E-AF4B-6D6FEE702031}"/>
    <cellStyle name="Note 3 7 2 3" xfId="6806" xr:uid="{BD9A1BD7-CE83-4EBA-8CA3-34DC1E1E17D9}"/>
    <cellStyle name="Note 3 7 3" xfId="6807" xr:uid="{B369D1AA-3AD3-4B12-A2BB-77670B4A5DF7}"/>
    <cellStyle name="Note 3 8" xfId="6808" xr:uid="{D22DA355-3969-41E8-988A-581C82CECC78}"/>
    <cellStyle name="Note 3 8 2" xfId="6809" xr:uid="{A7EB49BD-C74C-4B60-BDEC-7FAAF71CDEEE}"/>
    <cellStyle name="Note 3 8 2 2" xfId="6810" xr:uid="{8E4D7817-247C-4432-A396-77D5991AB9DC}"/>
    <cellStyle name="Note 3 8 2 2 2" xfId="6811" xr:uid="{3626CA39-7ECC-4872-BDC0-A7A09CB12234}"/>
    <cellStyle name="Note 3 8 2 3" xfId="6812" xr:uid="{0E865748-FF5C-45D9-B656-56CB13BC80B9}"/>
    <cellStyle name="Note 3 8 3" xfId="6813" xr:uid="{0656AC09-4F21-4736-85FA-10DB728020AF}"/>
    <cellStyle name="Note 3 8 3 2" xfId="6814" xr:uid="{A2CC883B-D60C-4A1D-860F-C59EE031C25B}"/>
    <cellStyle name="Note 3 8 4" xfId="6815" xr:uid="{CDC2EDD8-AA85-467D-8976-D238BC194E87}"/>
    <cellStyle name="Note 3 9" xfId="6816" xr:uid="{509C9F6B-292E-4FD0-9588-619A9B7CD35D}"/>
    <cellStyle name="Note 3 9 2" xfId="6817" xr:uid="{5A4332E7-6685-4A75-8F2C-245F2290AF82}"/>
    <cellStyle name="Note 3 9 2 2" xfId="6818" xr:uid="{9EEC2FBD-2825-42CD-80F4-A5F705EABF4F}"/>
    <cellStyle name="Note 3 9 3" xfId="6819" xr:uid="{2BE509B2-FCE0-4459-A8F1-D6E369DB1A9B}"/>
    <cellStyle name="Note 4" xfId="6820" xr:uid="{62E02393-8AA3-403A-A15C-305AA015E5A4}"/>
    <cellStyle name="Note 4 2" xfId="6821" xr:uid="{56DDDE0E-3671-4BEC-927B-C4A85375EFAD}"/>
    <cellStyle name="Note 4 2 2" xfId="6822" xr:uid="{6B4CD590-43F0-4C4A-947C-DCD7244B2A0A}"/>
    <cellStyle name="Note 4 2 2 2" xfId="6823" xr:uid="{443DE484-DA2C-4547-91F4-93524A4C60BC}"/>
    <cellStyle name="Note 4 2 3" xfId="6824" xr:uid="{FBC9805D-8630-4C82-9C55-395EF6F8949A}"/>
    <cellStyle name="Note 4 3" xfId="6825" xr:uid="{A3CDC1DB-6F44-4A94-B424-C7FF80D32BAA}"/>
    <cellStyle name="Note 4 3 2" xfId="6826" xr:uid="{B0F1A7E9-E2F0-494D-A53A-7D394A23AE6C}"/>
    <cellStyle name="Note 4 4" xfId="6827" xr:uid="{BE3B929F-7ACC-47A9-9F93-2A698DC122D1}"/>
    <cellStyle name="Note 4 4 2" xfId="6828" xr:uid="{99A4D46F-AAF0-4652-85AB-CC8951EC3500}"/>
    <cellStyle name="Note 4 5" xfId="6829" xr:uid="{26A26BCF-7607-4540-84E9-430149E8A570}"/>
    <cellStyle name="Note 4 5 2" xfId="6830" xr:uid="{52359677-73F3-48CA-98DD-C686EC67972B}"/>
    <cellStyle name="Note 4 6" xfId="6831" xr:uid="{37903AEA-BB07-41A0-AFB1-B8CC64C72D9A}"/>
    <cellStyle name="Note 5" xfId="6832" xr:uid="{5715617A-834A-4CA1-9F8B-F00601AE6502}"/>
    <cellStyle name="Note 5 2" xfId="6833" xr:uid="{789C0122-B129-4C58-92E8-6AE542CE388A}"/>
    <cellStyle name="Note 5 2 2" xfId="6834" xr:uid="{C6BAEF80-1E04-4215-B685-BB2D1118FEA8}"/>
    <cellStyle name="Note 5 2 2 2" xfId="6835" xr:uid="{2C347532-0223-452C-9278-BF1594C8E8BE}"/>
    <cellStyle name="Note 5 2 3" xfId="6836" xr:uid="{90344A7B-FCC1-4156-B0E1-B39F6BE860A6}"/>
    <cellStyle name="Note 5 3" xfId="6837" xr:uid="{2E93DB19-3419-4596-997F-387065AABEBA}"/>
    <cellStyle name="Note 5 3 2" xfId="6838" xr:uid="{FA503F27-E796-4CD1-B67D-658137B9DD48}"/>
    <cellStyle name="Note 5 3 2 2" xfId="6839" xr:uid="{8A292922-932A-4EF9-A15C-C8C0E0A4C488}"/>
    <cellStyle name="Note 5 3 3" xfId="6840" xr:uid="{5ED78018-931D-4C51-AC42-A8D0B5CEB3EB}"/>
    <cellStyle name="Note 5 4" xfId="6841" xr:uid="{0A97E6D9-30F2-4CE6-9344-D955A3158933}"/>
    <cellStyle name="Note 5 4 2" xfId="6842" xr:uid="{B5AFA9BE-394A-4E18-B061-8D359B06BE2E}"/>
    <cellStyle name="Note 5 5" xfId="6843" xr:uid="{C40B484C-758E-43BD-A700-077E86283B43}"/>
    <cellStyle name="Note 6" xfId="6623" xr:uid="{80B53011-F2AC-47BC-956B-F38B5A162F6B}"/>
    <cellStyle name="Number" xfId="6844" xr:uid="{52135A78-EA08-4CB1-BA84-B00552419AB1}"/>
    <cellStyle name="Number 2" xfId="6845" xr:uid="{93BED567-ED81-4D55-8562-89ADEBB0F9CF}"/>
    <cellStyle name="Number 2 2" xfId="6846" xr:uid="{97F6199E-C0ED-4117-BDD3-994DCE55CE36}"/>
    <cellStyle name="Number 3" xfId="6847" xr:uid="{C134CCC3-8F5D-4AA1-AC0B-074257E943F9}"/>
    <cellStyle name="Number 3 2" xfId="6848" xr:uid="{25DF843C-8BDA-4B42-85AF-7D9F86DBE962}"/>
    <cellStyle name="Number 4" xfId="6849" xr:uid="{ECC7899D-CC7F-4C85-9B50-AE5E072676F4}"/>
    <cellStyle name="Number_Bal Sht Facing" xfId="6850" xr:uid="{D610D13A-037D-4C0B-B723-5CF7CCA47687}"/>
    <cellStyle name="Output 2" xfId="6852" xr:uid="{71EA10F0-4211-436D-ADAA-8B2D7DE7D032}"/>
    <cellStyle name="Output 2 2" xfId="6853" xr:uid="{C76AF0FB-8387-49E2-B6CB-59DED9823FC0}"/>
    <cellStyle name="Output 2 2 2" xfId="6854" xr:uid="{5DF98698-B88F-4A1A-AC77-3BD3B8BEB4F0}"/>
    <cellStyle name="Output 2 2 2 2" xfId="6855" xr:uid="{02DB579B-2484-4BE9-97FE-FC702788790C}"/>
    <cellStyle name="Output 2 2 3" xfId="6856" xr:uid="{76717661-89A1-401C-858F-51B02F887CD4}"/>
    <cellStyle name="Output 2 2 3 2" xfId="6857" xr:uid="{D49FC36D-D88F-4DB4-8263-587C5009F50B}"/>
    <cellStyle name="Output 2 2 4" xfId="6858" xr:uid="{0CD5ECD5-C905-4DE1-9B6F-0D6372C4DB03}"/>
    <cellStyle name="Output 2 2 4 2" xfId="6859" xr:uid="{58733E42-5C16-46AA-A43B-C86A77DB10B5}"/>
    <cellStyle name="Output 2 2 5" xfId="6860" xr:uid="{23303290-2827-4A82-9F6A-E49E1CC07F05}"/>
    <cellStyle name="Output 2 2 5 2" xfId="6861" xr:uid="{BF27F5C0-296F-4CD6-A09B-73AB2A7BFF07}"/>
    <cellStyle name="Output 2 2 6" xfId="6862" xr:uid="{D1CA7DF2-5CEB-4766-BE65-68E17484E12E}"/>
    <cellStyle name="Output 2 3" xfId="6863" xr:uid="{63EF8E22-E1B6-4B0E-815A-B3014D12B410}"/>
    <cellStyle name="Output 2 3 2" xfId="6864" xr:uid="{0134B571-77C5-42F2-BA57-FEEE499A8873}"/>
    <cellStyle name="Output 2 4" xfId="6865" xr:uid="{17ACA5FF-1978-4481-8D8C-499CB051785D}"/>
    <cellStyle name="Output 2 4 2" xfId="6866" xr:uid="{4B18AE8A-7F64-4F65-970D-4DE3533C721F}"/>
    <cellStyle name="Output 2 4 2 2" xfId="6867" xr:uid="{946A6094-9A2D-4B00-A1D0-CC8CDA6AB89F}"/>
    <cellStyle name="Output 2 4 3" xfId="6868" xr:uid="{AD0832A6-AA37-44EA-AA5D-1FEB09DD1741}"/>
    <cellStyle name="Output 2 4 3 2" xfId="6869" xr:uid="{FA603701-A1CD-496F-B5E1-680FD11E06C0}"/>
    <cellStyle name="Output 2 4 4" xfId="6870" xr:uid="{BB0E90E2-4B17-4A26-847C-D3FD5DD257B3}"/>
    <cellStyle name="Output 2 4 4 2" xfId="6871" xr:uid="{4A001438-F918-4EEF-BF7E-115724BFDBC9}"/>
    <cellStyle name="Output 2 4 5" xfId="6872" xr:uid="{AB746B95-B0D7-416E-8DE2-22BE65CC1C4E}"/>
    <cellStyle name="Output 2 5" xfId="6873" xr:uid="{890CAB23-E967-4C6A-BD9D-6B9C271461D4}"/>
    <cellStyle name="Output 2 5 2" xfId="6874" xr:uid="{5E52D1EC-6E26-4858-9729-5EFDE971DD5D}"/>
    <cellStyle name="Output 2 6" xfId="6875" xr:uid="{CEC4EB55-1B96-4964-9378-449EF42C018D}"/>
    <cellStyle name="Output 2 6 2" xfId="6876" xr:uid="{A9E9EC69-1102-4C85-AA08-0C2E55B32E56}"/>
    <cellStyle name="Output 2 7" xfId="6877" xr:uid="{654B753F-AC3E-448D-9A8B-891FC5357D01}"/>
    <cellStyle name="Output 2 7 2" xfId="6878" xr:uid="{448EB968-7D3C-4EB9-A8C2-FB5069009A65}"/>
    <cellStyle name="Output 2 8" xfId="6879" xr:uid="{3A0CD481-3334-49A3-89B2-7FF44387BE17}"/>
    <cellStyle name="Output 3" xfId="6880" xr:uid="{04A3A80D-DEBD-43C3-B71D-AF398088F92D}"/>
    <cellStyle name="Output 3 2" xfId="6881" xr:uid="{2B3D5864-8537-4E1E-9EC0-4B530974CF09}"/>
    <cellStyle name="Output 3 2 2" xfId="6882" xr:uid="{1AC00E43-1396-46B5-AD92-611FEE3B2881}"/>
    <cellStyle name="Output 3 2 2 2" xfId="6883" xr:uid="{D2B66641-F599-40C0-A8F1-5606447953D8}"/>
    <cellStyle name="Output 3 2 3" xfId="6884" xr:uid="{EF269DAB-456F-4686-96CF-CFFFDD2B7549}"/>
    <cellStyle name="Output 3 3" xfId="6885" xr:uid="{69E6804D-93C2-47B8-ADD7-896FB1A58669}"/>
    <cellStyle name="Output 3 3 2" xfId="6886" xr:uid="{4882D085-3F6F-44B5-81A4-0D615F3E5E13}"/>
    <cellStyle name="Output 3 4" xfId="6887" xr:uid="{CA4A6C33-F725-417F-89C8-745674DD4603}"/>
    <cellStyle name="Output 3 4 2" xfId="6888" xr:uid="{76015532-F9B6-40F3-A055-B2FFC03A7B76}"/>
    <cellStyle name="Output 3 5" xfId="6889" xr:uid="{04B00D24-BFA0-491A-B5F0-A0231F3DD1D3}"/>
    <cellStyle name="Output 3 5 2" xfId="6890" xr:uid="{93F98B88-5669-475E-A95F-D782163B0E0F}"/>
    <cellStyle name="Output 3 6" xfId="6891" xr:uid="{54865930-232E-439B-8F81-3BE80F08FE71}"/>
    <cellStyle name="Output 4" xfId="6892" xr:uid="{1F4F7B6C-1296-4DD9-A501-F8AA5B3559CF}"/>
    <cellStyle name="Output 4 2" xfId="6893" xr:uid="{74F10668-4A40-4A99-8EF8-A8B8D5029166}"/>
    <cellStyle name="Output 4 2 2" xfId="6894" xr:uid="{52713174-55AE-4122-87DD-DEDED32CBA66}"/>
    <cellStyle name="Output 4 3" xfId="6895" xr:uid="{C67B6302-71B2-42FC-88C4-DE513EF4DAA9}"/>
    <cellStyle name="Output 5" xfId="6896" xr:uid="{CB379B1C-FB0F-4144-A36F-34F0950B9491}"/>
    <cellStyle name="Output 5 2" xfId="6897" xr:uid="{4062C574-D1E7-4D24-AE92-06A29B2BC805}"/>
    <cellStyle name="Output 6" xfId="6898" xr:uid="{CDD19CD0-3C76-43F0-9B3A-8A22E4313E23}"/>
    <cellStyle name="Output 6 2" xfId="6899" xr:uid="{ADBC8806-FB58-44BF-A5B5-01876B187C51}"/>
    <cellStyle name="Output 7" xfId="6851" xr:uid="{3F47C2DD-284A-44A6-8E64-FBAA47ECB5C3}"/>
    <cellStyle name="Percent 10" xfId="6900" xr:uid="{EDF2F3CA-60B7-432B-BE31-FC56BB6E654C}"/>
    <cellStyle name="Percent 10 2" xfId="6901" xr:uid="{087EBA36-FB9E-492D-9A2D-980A1418CFBF}"/>
    <cellStyle name="Percent 10 2 2" xfId="6902" xr:uid="{CD1E1EF7-16C9-494C-BC72-FD3048C28AD0}"/>
    <cellStyle name="Percent 10 3" xfId="6903" xr:uid="{189998E6-D934-4E1A-ABFF-030DA366F6CB}"/>
    <cellStyle name="Percent 11" xfId="6904" xr:uid="{CA587690-A3D7-4807-B6AD-D9D2C5F09A1C}"/>
    <cellStyle name="Percent 11 2" xfId="6905" xr:uid="{13E260DF-29AD-491A-8B95-DCE117E078D4}"/>
    <cellStyle name="Percent 11 2 2" xfId="6906" xr:uid="{B9C67E3E-F803-4CBB-ACB4-41F47489A2BD}"/>
    <cellStyle name="Percent 11 3" xfId="6907" xr:uid="{55DA0578-EF04-4F8D-82CD-C587E91448AF}"/>
    <cellStyle name="Percent 12" xfId="6908" xr:uid="{AD0DD94D-037C-40FA-8184-BEC1402E338B}"/>
    <cellStyle name="Percent 12 2" xfId="6909" xr:uid="{345F4DDC-5639-48B1-B0E8-68CFA945CF9C}"/>
    <cellStyle name="Percent 13" xfId="6910" xr:uid="{C0AB1369-76E0-407F-8C52-23D98B668644}"/>
    <cellStyle name="Percent 13 2" xfId="6911" xr:uid="{46D7FEFD-75BC-4D0A-BCAF-3A09FF14DFBD}"/>
    <cellStyle name="Percent 14" xfId="6912" xr:uid="{52242149-ACA0-4874-B5F4-6A2C746AC374}"/>
    <cellStyle name="Percent 14 2" xfId="6913" xr:uid="{C0561872-36BD-427D-9B74-748B1C7B18D1}"/>
    <cellStyle name="Percent 15" xfId="6914" xr:uid="{EC598B10-24AA-4A86-AA18-89E7EA08E095}"/>
    <cellStyle name="Percent 15 2" xfId="6915" xr:uid="{58BD4E1E-8951-4F04-91B4-4B0039AF4A7E}"/>
    <cellStyle name="Percent 16" xfId="6916" xr:uid="{531931AA-DB12-4BAD-AB27-0F98AE0A758E}"/>
    <cellStyle name="Percent 16 2" xfId="6917" xr:uid="{03064E2C-5E54-48C0-930F-0A669854AD30}"/>
    <cellStyle name="Percent 17" xfId="6918" xr:uid="{C4AAAD96-145D-4206-9B58-DE5963227287}"/>
    <cellStyle name="Percent 17 2" xfId="6919" xr:uid="{CB79CAF1-CB42-4EDE-AF4B-BCFF20C2BB47}"/>
    <cellStyle name="Percent 2" xfId="6920" xr:uid="{0D0C201C-23F7-4A36-85F6-E67B5866D9C3}"/>
    <cellStyle name="Percent 2 10" xfId="6921" xr:uid="{0917E39C-2C65-44C6-8518-8E2EBDD6254C}"/>
    <cellStyle name="Percent 2 10 2" xfId="6922" xr:uid="{E1302725-3C83-4C46-88A0-5F661FE38280}"/>
    <cellStyle name="Percent 2 10 2 2" xfId="6923" xr:uid="{F91555C6-FBF0-4FE5-86D1-80CD73C0DDEB}"/>
    <cellStyle name="Percent 2 10 2 2 2" xfId="6924" xr:uid="{6C0B24E1-95DF-42EE-8890-1224DBF0E31F}"/>
    <cellStyle name="Percent 2 10 2 2 2 2" xfId="6925" xr:uid="{1AE45B3E-1B98-49F9-8298-520D6C23C623}"/>
    <cellStyle name="Percent 2 10 2 2 3" xfId="6926" xr:uid="{BA6BCC14-1619-4FE5-BAAF-9FCC7E7FE669}"/>
    <cellStyle name="Percent 2 10 2 3" xfId="6927" xr:uid="{3B42CC51-CDB4-43F2-AE22-64189BB64690}"/>
    <cellStyle name="Percent 2 10 2 3 2" xfId="6928" xr:uid="{49B2D222-BADC-40EA-BD1B-FAB923687478}"/>
    <cellStyle name="Percent 2 10 2 4" xfId="6929" xr:uid="{79C511AA-A7BC-4621-B1FE-07860ED075B7}"/>
    <cellStyle name="Percent 2 10 3" xfId="6930" xr:uid="{7AE473A8-0039-4E1E-9469-36F25F73B635}"/>
    <cellStyle name="Percent 2 10 3 2" xfId="6931" xr:uid="{DC34BA92-6A10-4B8D-9F5E-5133B8829522}"/>
    <cellStyle name="Percent 2 10 3 2 2" xfId="6932" xr:uid="{13F690CE-75E8-4A14-BFD6-3EBF626687A9}"/>
    <cellStyle name="Percent 2 10 3 3" xfId="6933" xr:uid="{7B95A83D-5DDE-4E23-AB62-B8FCC157A66B}"/>
    <cellStyle name="Percent 2 10 4" xfId="6934" xr:uid="{E02588F9-11DD-44E9-A007-BCE60BDD8B72}"/>
    <cellStyle name="Percent 2 10 4 2" xfId="6935" xr:uid="{49976DF1-6D5D-4596-937B-D5ADBD068A97}"/>
    <cellStyle name="Percent 2 10 5" xfId="6936" xr:uid="{D205EA8E-4EC2-4D5F-977A-6AB9DD8CE77C}"/>
    <cellStyle name="Percent 2 11" xfId="6937" xr:uid="{15F54450-5388-4C02-908E-80FA3A00B7CE}"/>
    <cellStyle name="Percent 2 11 2" xfId="6938" xr:uid="{1A8D6103-E769-4D8F-9172-B03F14113241}"/>
    <cellStyle name="Percent 2 11 2 2" xfId="6939" xr:uid="{FF1D4988-6DCD-4B07-A6A4-26F00222696E}"/>
    <cellStyle name="Percent 2 11 2 2 2" xfId="6940" xr:uid="{F89A1955-2393-4E06-8F96-F82BA9AA4E80}"/>
    <cellStyle name="Percent 2 11 2 2 2 2" xfId="6941" xr:uid="{22DB553B-7C49-4E20-B489-043A67DD0860}"/>
    <cellStyle name="Percent 2 11 2 2 3" xfId="6942" xr:uid="{D15BF490-2943-495F-9C2D-6AE51FC4499F}"/>
    <cellStyle name="Percent 2 11 2 3" xfId="6943" xr:uid="{2709D9F3-FFD0-4781-85BE-96A8C919E3A0}"/>
    <cellStyle name="Percent 2 11 3" xfId="6944" xr:uid="{FF316544-38C4-482E-8FA6-4DB4A290E470}"/>
    <cellStyle name="Percent 2 11 3 2" xfId="6945" xr:uid="{6BD0157E-3E0E-40AD-82E0-C064F23A7545}"/>
    <cellStyle name="Percent 2 11 3 2 2" xfId="6946" xr:uid="{4A9D5B68-EAA9-4D30-8F4F-96750498EDA8}"/>
    <cellStyle name="Percent 2 11 3 2 2 2" xfId="6947" xr:uid="{C1C08B80-E444-4324-9723-C66522D47B7C}"/>
    <cellStyle name="Percent 2 11 3 2 3" xfId="6948" xr:uid="{B889B533-4495-4A0D-8550-7E8A78DFC2F9}"/>
    <cellStyle name="Percent 2 11 3 3" xfId="6949" xr:uid="{61ED6E35-4491-4789-B32C-4198935CA3CE}"/>
    <cellStyle name="Percent 2 11 3 3 2" xfId="6950" xr:uid="{F91AA0BA-915E-48EF-88D2-E50455348FEB}"/>
    <cellStyle name="Percent 2 11 3 4" xfId="6951" xr:uid="{640C99E8-99FE-4489-91A9-046124C764C1}"/>
    <cellStyle name="Percent 2 11 4" xfId="6952" xr:uid="{DFAF8810-6E0D-4D15-A84A-095AE57D8E6A}"/>
    <cellStyle name="Percent 2 11 4 2" xfId="6953" xr:uid="{A4440EE1-998F-4BDE-86AE-FDF975AB92A0}"/>
    <cellStyle name="Percent 2 11 5" xfId="6954" xr:uid="{D3171F32-C957-432B-A185-A08C3F867EEA}"/>
    <cellStyle name="Percent 2 12" xfId="6955" xr:uid="{4A40FDBF-BE72-40B3-8D12-29FF13578D77}"/>
    <cellStyle name="Percent 2 12 2" xfId="6956" xr:uid="{B8F8C60A-C840-4816-8F34-AEFE4BDE9C10}"/>
    <cellStyle name="Percent 2 12 2 2" xfId="6957" xr:uid="{033E5534-76DA-48E5-918B-290D35429097}"/>
    <cellStyle name="Percent 2 12 2 2 2" xfId="6958" xr:uid="{D0A9D5AB-D239-4CEC-B268-49AAA5B059CF}"/>
    <cellStyle name="Percent 2 12 2 3" xfId="6959" xr:uid="{D48E1BBC-0DBB-4503-87AB-F037375BCE44}"/>
    <cellStyle name="Percent 2 12 3" xfId="6960" xr:uid="{C8A35231-5F01-4118-AD4A-F4D1C78F34B6}"/>
    <cellStyle name="Percent 2 12 3 2" xfId="6961" xr:uid="{3B03E5A1-5B27-4800-BABF-F10EF7658935}"/>
    <cellStyle name="Percent 2 12 4" xfId="6962" xr:uid="{D277E631-4C20-446F-82B3-DB9751969A50}"/>
    <cellStyle name="Percent 2 13" xfId="6963" xr:uid="{360A7A55-04E1-4B27-B6CA-49DED35EC5FA}"/>
    <cellStyle name="Percent 2 13 2" xfId="6964" xr:uid="{03D999A0-71E8-4A01-9074-AA8F90AF2DC1}"/>
    <cellStyle name="Percent 2 13 2 2" xfId="6965" xr:uid="{194DAA25-5699-4101-8467-7967A4AAFEC5}"/>
    <cellStyle name="Percent 2 13 3" xfId="6966" xr:uid="{F00717F4-7645-44F4-9379-A5C7DD6CBBF9}"/>
    <cellStyle name="Percent 2 14" xfId="6967" xr:uid="{1D4B8033-611C-49A1-B05E-F3D92D13297C}"/>
    <cellStyle name="Percent 2 14 2" xfId="6968" xr:uid="{61FD3071-D54D-4AC7-85F0-7BB161D5942D}"/>
    <cellStyle name="Percent 2 15" xfId="6969" xr:uid="{FD1C4EB6-4483-4F0D-9709-28D0355C3289}"/>
    <cellStyle name="Percent 2 15 2" xfId="6970" xr:uid="{B452F2B6-0D3C-49E0-8088-83054E94B932}"/>
    <cellStyle name="Percent 2 16" xfId="6971" xr:uid="{BC8D1AE9-5FDF-497B-B40F-681BB67EBF15}"/>
    <cellStyle name="Percent 2 16 2" xfId="6972" xr:uid="{970E8070-45F8-4726-97B1-0BD1A54A9A9D}"/>
    <cellStyle name="Percent 2 17" xfId="6973" xr:uid="{2D2F068D-D374-49B5-924A-2751FF583999}"/>
    <cellStyle name="Percent 2 17 2" xfId="6974" xr:uid="{D57E69BB-3694-4D6F-829C-8A369FCFAF3D}"/>
    <cellStyle name="Percent 2 18" xfId="6975" xr:uid="{17A79BDF-BCBD-4335-9B09-2C403EA7FAC7}"/>
    <cellStyle name="Percent 2 18 2" xfId="6976" xr:uid="{0C7A4709-B1E0-4D13-9989-5D9D192F2B44}"/>
    <cellStyle name="Percent 2 19" xfId="6977" xr:uid="{DE2B3AC1-0D8F-4B18-8FF9-9AFC7C482C28}"/>
    <cellStyle name="Percent 2 19 2" xfId="6978" xr:uid="{5439BDC1-8666-4A1A-A78F-8F85A6689AF4}"/>
    <cellStyle name="Percent 2 2" xfId="6979" xr:uid="{1478A7EC-F625-4A53-ABD6-AEE180811ADA}"/>
    <cellStyle name="Percent 2 2 2" xfId="6980" xr:uid="{2E33C889-3304-49FB-B363-EE026DC9D094}"/>
    <cellStyle name="Percent 2 2 2 2" xfId="6981" xr:uid="{A0C87B19-8F55-4683-8B37-C89DC2C0E8A4}"/>
    <cellStyle name="Percent 2 2 2 2 2" xfId="6982" xr:uid="{5EF817EC-BE84-41BC-A6A2-DFA8AFCBB91D}"/>
    <cellStyle name="Percent 2 2 2 3" xfId="6983" xr:uid="{A641E3E4-0DD5-43EC-9B2B-4393F72F2507}"/>
    <cellStyle name="Percent 2 2 2 3 2" xfId="6984" xr:uid="{8A8D704D-B572-4F14-A968-AD3DCE7B5804}"/>
    <cellStyle name="Percent 2 2 2 4" xfId="6985" xr:uid="{349FDBD8-0757-4B0D-BB7B-2E91FE66C594}"/>
    <cellStyle name="Percent 2 2 3" xfId="6986" xr:uid="{13CBE3AF-8442-4E12-9D83-4F4800D2B6B9}"/>
    <cellStyle name="Percent 2 2 3 2" xfId="6987" xr:uid="{88B01B64-7D6F-4F0D-B35D-3B66C6291F84}"/>
    <cellStyle name="Percent 2 2 3 2 2" xfId="6988" xr:uid="{A8443DF3-DCF0-4CCE-A2BD-31FC8BDDC560}"/>
    <cellStyle name="Percent 2 2 3 2 2 2" xfId="6989" xr:uid="{111104B8-EDA6-486D-BEC4-6B99ECDBD499}"/>
    <cellStyle name="Percent 2 2 3 2 2 2 2" xfId="6990" xr:uid="{F8E97F97-385E-4F85-B51C-21C77AF576EF}"/>
    <cellStyle name="Percent 2 2 3 2 2 3" xfId="6991" xr:uid="{45F53CA1-CDEB-42F2-8B0E-17660B09BDAE}"/>
    <cellStyle name="Percent 2 2 3 2 3" xfId="6992" xr:uid="{5884A8F3-AB6A-4861-97E7-A4A8221EFD3D}"/>
    <cellStyle name="Percent 2 2 3 2 3 2" xfId="6993" xr:uid="{1B5CFE98-A6EC-4627-AFB6-EEE57F98F046}"/>
    <cellStyle name="Percent 2 2 3 2 4" xfId="6994" xr:uid="{F542ED10-20F3-4AA3-8CEE-46CDEFD9FC8C}"/>
    <cellStyle name="Percent 2 2 3 3" xfId="6995" xr:uid="{F42A5185-449B-48F0-A1A1-7BCCBF5FAF68}"/>
    <cellStyle name="Percent 2 2 3 3 2" xfId="6996" xr:uid="{5CABC685-3C8B-49CF-BBFD-9C606B1DE046}"/>
    <cellStyle name="Percent 2 2 3 3 2 2" xfId="6997" xr:uid="{50163034-CF27-46A5-A063-7EB934B3C546}"/>
    <cellStyle name="Percent 2 2 3 3 3" xfId="6998" xr:uid="{EC911463-E83A-41D4-8D3D-3884D7313050}"/>
    <cellStyle name="Percent 2 2 3 4" xfId="6999" xr:uid="{F52C673D-D715-4833-A1FD-943767CE0248}"/>
    <cellStyle name="Percent 2 2 3 4 2" xfId="7000" xr:uid="{37BB2FEA-F5AD-4BCD-BFC1-676B1DD36B47}"/>
    <cellStyle name="Percent 2 2 3 5" xfId="7001" xr:uid="{5226284F-BB48-486A-883C-0486C56F50BE}"/>
    <cellStyle name="Percent 2 2 3 5 2" xfId="7002" xr:uid="{A66264F7-14DD-4F85-AAC9-FED4A6174C4C}"/>
    <cellStyle name="Percent 2 2 3 6" xfId="7003" xr:uid="{9BB0EAA3-47E0-405C-8B8B-A77354ED21A4}"/>
    <cellStyle name="Percent 2 2 3 6 2" xfId="7004" xr:uid="{B8FB7106-A99C-486A-9A89-E085256A4029}"/>
    <cellStyle name="Percent 2 2 3 7" xfId="7005" xr:uid="{948C2C55-5A6C-492D-937C-8F11174EF4C2}"/>
    <cellStyle name="Percent 2 2 4" xfId="7006" xr:uid="{F0B4FED0-525C-47DD-8583-E8410A177F98}"/>
    <cellStyle name="Percent 2 2 4 2" xfId="7007" xr:uid="{20C52421-51D9-48DA-8FE8-17E7F8225430}"/>
    <cellStyle name="Percent 2 2 5" xfId="7008" xr:uid="{50137BA2-909B-403F-BE19-B05E0A75F5B6}"/>
    <cellStyle name="Percent 2 2 5 2" xfId="7009" xr:uid="{A2F3CFBD-E86A-443A-B147-07A1A0C65D79}"/>
    <cellStyle name="Percent 2 2 6" xfId="7010" xr:uid="{FCDE3600-28C6-4966-A9EB-986AA7E90921}"/>
    <cellStyle name="Percent 2 2 6 2" xfId="7011" xr:uid="{01B0C7C6-BF88-49E5-AE70-D4E0F5524E88}"/>
    <cellStyle name="Percent 2 2 7" xfId="7012" xr:uid="{5BA1E4C3-17EC-4132-BA62-04586A2845B9}"/>
    <cellStyle name="Percent 2 20" xfId="7013" xr:uid="{9B99AC69-F51B-4FC2-B5DA-37713AE0AA79}"/>
    <cellStyle name="Percent 2 3" xfId="7014" xr:uid="{94F1E278-5C37-4CF7-8A3D-42E2A22F87DD}"/>
    <cellStyle name="Percent 2 3 10" xfId="7015" xr:uid="{3C1049EC-3F17-4F21-9A9A-1100EB8683E5}"/>
    <cellStyle name="Percent 2 3 10 2" xfId="7016" xr:uid="{857AB3A9-D694-4066-9198-EE41E464FC87}"/>
    <cellStyle name="Percent 2 3 11" xfId="7017" xr:uid="{4610EF11-4888-49D5-A7AE-DD452DB2096A}"/>
    <cellStyle name="Percent 2 3 11 2" xfId="7018" xr:uid="{27BEE561-9509-4AD4-B528-BF92BBAB23CB}"/>
    <cellStyle name="Percent 2 3 12" xfId="7019" xr:uid="{46C282BE-580C-426B-85D2-27284259EEC7}"/>
    <cellStyle name="Percent 2 3 2" xfId="7020" xr:uid="{2D85D65E-51A5-4B0A-A7BE-3C4A4DFDE165}"/>
    <cellStyle name="Percent 2 3 2 2" xfId="7021" xr:uid="{6F7588E6-F775-44DE-A838-57649067FEC5}"/>
    <cellStyle name="Percent 2 3 3" xfId="7022" xr:uid="{34A93E6D-660D-4DD9-89F4-C848DC158E76}"/>
    <cellStyle name="Percent 2 3 3 2" xfId="7023" xr:uid="{C5A4DE21-55D6-4DC6-A941-055E33F6CEA1}"/>
    <cellStyle name="Percent 2 3 4" xfId="7024" xr:uid="{C0D599FA-C3A5-4E2A-87E3-85A91DC2D74B}"/>
    <cellStyle name="Percent 2 3 4 2" xfId="7025" xr:uid="{16D27983-6373-4B66-9639-B9A81D4D62F1}"/>
    <cellStyle name="Percent 2 3 4 2 2" xfId="7026" xr:uid="{F6A4C224-F6D0-47D2-920D-852EC23D9EA2}"/>
    <cellStyle name="Percent 2 3 4 2 2 2" xfId="7027" xr:uid="{460700A9-EADD-4889-BFB4-75017888593D}"/>
    <cellStyle name="Percent 2 3 4 2 2 2 2" xfId="7028" xr:uid="{FD7B0897-CBCE-430C-98E1-B655B13AFBD3}"/>
    <cellStyle name="Percent 2 3 4 2 2 3" xfId="7029" xr:uid="{054B7956-C100-4D26-9FB9-D358D0C060BA}"/>
    <cellStyle name="Percent 2 3 4 2 3" xfId="7030" xr:uid="{96F5C53E-777A-4630-A0CC-B8DAA490698A}"/>
    <cellStyle name="Percent 2 3 4 2 3 2" xfId="7031" xr:uid="{C03193BD-275F-4911-8B98-1490C69E6AA9}"/>
    <cellStyle name="Percent 2 3 4 2 4" xfId="7032" xr:uid="{DA142765-B706-472C-806B-2DAEA47F2443}"/>
    <cellStyle name="Percent 2 3 4 3" xfId="7033" xr:uid="{3BC4B633-B4E5-4191-894A-C2933295798B}"/>
    <cellStyle name="Percent 2 3 4 3 2" xfId="7034" xr:uid="{743336BA-A08E-471F-A175-B8031796286C}"/>
    <cellStyle name="Percent 2 3 4 3 2 2" xfId="7035" xr:uid="{B7379321-48A7-46E3-AB46-34C448A89D5F}"/>
    <cellStyle name="Percent 2 3 4 3 3" xfId="7036" xr:uid="{C880E17D-3FF0-4D57-BBEB-11157C292AD1}"/>
    <cellStyle name="Percent 2 3 4 4" xfId="7037" xr:uid="{9B2D81C5-EFB8-4463-A37D-978AB2716833}"/>
    <cellStyle name="Percent 2 3 4 4 2" xfId="7038" xr:uid="{B9CD89F7-8AFC-471C-AC50-2F83A28564CD}"/>
    <cellStyle name="Percent 2 3 4 5" xfId="7039" xr:uid="{E4F38D55-2E13-4E78-9E27-42B7FBF70942}"/>
    <cellStyle name="Percent 2 3 5" xfId="7040" xr:uid="{49EF99A3-BC66-4938-89EC-BC86CB8240F6}"/>
    <cellStyle name="Percent 2 3 5 2" xfId="7041" xr:uid="{63680220-F762-4F5C-B6E8-2C8E1099A5E6}"/>
    <cellStyle name="Percent 2 3 5 2 2" xfId="7042" xr:uid="{854FC12F-95BF-4533-80E6-DB4679A036C3}"/>
    <cellStyle name="Percent 2 3 5 2 2 2" xfId="7043" xr:uid="{A1C29FCC-5D26-4364-ABCA-F6ECAC301057}"/>
    <cellStyle name="Percent 2 3 5 2 2 2 2" xfId="7044" xr:uid="{8B560E70-BF74-4EB1-98E4-B8754FF6B0C8}"/>
    <cellStyle name="Percent 2 3 5 2 2 3" xfId="7045" xr:uid="{500C2B19-B0CD-4A65-806F-98F9C2A0BCBC}"/>
    <cellStyle name="Percent 2 3 5 2 3" xfId="7046" xr:uid="{C64221C9-4C06-4CEC-B075-346E2EEA8B78}"/>
    <cellStyle name="Percent 2 3 5 2 3 2" xfId="7047" xr:uid="{CDD3AD02-4EE2-401B-9685-ADD9898F98B2}"/>
    <cellStyle name="Percent 2 3 5 2 4" xfId="7048" xr:uid="{3CFE54DE-20B4-4DCE-97D0-9D39721979A7}"/>
    <cellStyle name="Percent 2 3 5 3" xfId="7049" xr:uid="{CD8D20C7-421B-4FB3-9D48-934132395BC6}"/>
    <cellStyle name="Percent 2 3 5 3 2" xfId="7050" xr:uid="{303B99D6-DC35-4A7C-B496-E433BDC8ADAD}"/>
    <cellStyle name="Percent 2 3 5 3 2 2" xfId="7051" xr:uid="{A4927C3F-F388-4F4F-916A-E233E7B9D09A}"/>
    <cellStyle name="Percent 2 3 5 3 3" xfId="7052" xr:uid="{B8EFDCC2-6AF2-44EF-8B78-A673F55AFFD9}"/>
    <cellStyle name="Percent 2 3 5 4" xfId="7053" xr:uid="{8F8F4528-4D50-4612-A984-A5328E26B96D}"/>
    <cellStyle name="Percent 2 3 5 4 2" xfId="7054" xr:uid="{2A36C388-4609-45B1-8935-26C862D8A883}"/>
    <cellStyle name="Percent 2 3 5 5" xfId="7055" xr:uid="{8E159C0C-03F9-456F-A996-5E86C59AE390}"/>
    <cellStyle name="Percent 2 3 6" xfId="7056" xr:uid="{499D79D1-77C9-435F-A734-15E818DE9199}"/>
    <cellStyle name="Percent 2 3 6 2" xfId="7057" xr:uid="{A87BEF62-EC82-412A-9EB4-056E7B378F4E}"/>
    <cellStyle name="Percent 2 3 6 2 2" xfId="7058" xr:uid="{DAD01ECD-F517-4E08-AC85-1A77B4608FA9}"/>
    <cellStyle name="Percent 2 3 6 2 2 2" xfId="7059" xr:uid="{084F57C1-FD43-429C-952F-78916D1B8B6D}"/>
    <cellStyle name="Percent 2 3 6 2 3" xfId="7060" xr:uid="{ED4B802C-EB2F-42BE-9EDC-3470FEDD0F3E}"/>
    <cellStyle name="Percent 2 3 6 3" xfId="7061" xr:uid="{E191643C-D5EC-4B81-8EEA-6E34424294BD}"/>
    <cellStyle name="Percent 2 3 6 3 2" xfId="7062" xr:uid="{C07DBD88-13E2-4673-98EF-1F1FA17F52FB}"/>
    <cellStyle name="Percent 2 3 6 4" xfId="7063" xr:uid="{04A95816-6793-4C9B-BDB2-4D7CBDE83392}"/>
    <cellStyle name="Percent 2 3 7" xfId="7064" xr:uid="{F8D24699-8E13-4602-BFA5-CEFC1F9F8C5D}"/>
    <cellStyle name="Percent 2 3 7 2" xfId="7065" xr:uid="{2DB48F76-CE69-4EAE-8525-B66C780D6235}"/>
    <cellStyle name="Percent 2 3 7 2 2" xfId="7066" xr:uid="{07981B98-1BBD-4CBD-BCC8-0E9DCEB7E107}"/>
    <cellStyle name="Percent 2 3 7 3" xfId="7067" xr:uid="{0367E9BC-C3FA-4BB2-8200-11C67219244C}"/>
    <cellStyle name="Percent 2 3 8" xfId="7068" xr:uid="{C9AB174C-4B47-4291-AD51-75ED37D21410}"/>
    <cellStyle name="Percent 2 3 8 2" xfId="7069" xr:uid="{CCEDB28B-6CC9-4E05-8775-55F8351E8E0F}"/>
    <cellStyle name="Percent 2 3 9" xfId="7070" xr:uid="{92706325-9095-4299-8F4F-67B0EF4109FD}"/>
    <cellStyle name="Percent 2 3 9 2" xfId="7071" xr:uid="{C29417D1-24F2-41BF-8986-DCA09FD4945F}"/>
    <cellStyle name="Percent 2 4" xfId="7072" xr:uid="{8CB98453-A2B5-4E2F-BC3F-781099362B9B}"/>
    <cellStyle name="Percent 2 4 2" xfId="7073" xr:uid="{1231F923-C803-47C8-97FB-519E2E6B78AD}"/>
    <cellStyle name="Percent 2 4 2 2" xfId="7074" xr:uid="{44D00592-ADC4-4886-A4BC-8DD3655D4B24}"/>
    <cellStyle name="Percent 2 4 3" xfId="7075" xr:uid="{B7CACA07-FAE5-49D5-92F7-E7C46588C29F}"/>
    <cellStyle name="Percent 2 4 3 2" xfId="7076" xr:uid="{73639372-3766-4047-ABD4-280F36F15494}"/>
    <cellStyle name="Percent 2 4 4" xfId="7077" xr:uid="{CAB6A578-8D7C-46F1-959D-A530A317FE8E}"/>
    <cellStyle name="Percent 2 4 4 2" xfId="7078" xr:uid="{A9A2CF6C-AFC9-4540-AEEA-D4931779369E}"/>
    <cellStyle name="Percent 2 4 5" xfId="7079" xr:uid="{7F9C4DCC-0052-4A31-B746-DCEDD585FC63}"/>
    <cellStyle name="Percent 2 5" xfId="7080" xr:uid="{A6BB1B56-0C76-45FA-B89F-A2D64C0E0329}"/>
    <cellStyle name="Percent 2 5 10" xfId="7081" xr:uid="{7405206F-CCC8-49F2-A567-0F854F26C0D4}"/>
    <cellStyle name="Percent 2 5 2" xfId="7082" xr:uid="{25943449-A484-4FE0-84C6-1024F2F6B5F9}"/>
    <cellStyle name="Percent 2 5 2 2" xfId="7083" xr:uid="{418C0739-198A-43A2-B97C-5B3357292B21}"/>
    <cellStyle name="Percent 2 5 2 2 2" xfId="7084" xr:uid="{859E7769-4177-4551-9613-68FE37F4A639}"/>
    <cellStyle name="Percent 2 5 2 2 2 2" xfId="7085" xr:uid="{1A159110-6B58-4237-902D-CB44E95F59A3}"/>
    <cellStyle name="Percent 2 5 2 2 2 2 2" xfId="7086" xr:uid="{660683AD-2D19-4A93-9712-04202E9D2EBF}"/>
    <cellStyle name="Percent 2 5 2 2 2 2 2 2" xfId="7087" xr:uid="{FB2B2833-05FC-4189-ACB4-D2B9BB5D6C2E}"/>
    <cellStyle name="Percent 2 5 2 2 2 2 3" xfId="7088" xr:uid="{FA032A0E-D1F0-4BEA-930E-AD8465DD84D3}"/>
    <cellStyle name="Percent 2 5 2 2 2 3" xfId="7089" xr:uid="{1774F19B-012E-46D5-89CF-392CBC59ED14}"/>
    <cellStyle name="Percent 2 5 2 2 2 3 2" xfId="7090" xr:uid="{97B60BCA-943A-41AE-BCA3-464CFE879FA4}"/>
    <cellStyle name="Percent 2 5 2 2 2 4" xfId="7091" xr:uid="{9D4335CB-1E13-41A3-A621-E759AB459C94}"/>
    <cellStyle name="Percent 2 5 2 2 3" xfId="7092" xr:uid="{CF6AD476-CE8B-492E-B672-B80BA4D4BF7B}"/>
    <cellStyle name="Percent 2 5 2 2 3 2" xfId="7093" xr:uid="{A706A774-A0B6-4AB6-BEE3-71ACA5C96605}"/>
    <cellStyle name="Percent 2 5 2 2 3 2 2" xfId="7094" xr:uid="{538392CA-F36B-476C-987A-04A2879A8347}"/>
    <cellStyle name="Percent 2 5 2 2 3 3" xfId="7095" xr:uid="{ABC6119C-FDF6-454D-8E42-6360F820B3DE}"/>
    <cellStyle name="Percent 2 5 2 2 4" xfId="7096" xr:uid="{80B67ABB-A621-464E-BBE6-FF7978D5DB6C}"/>
    <cellStyle name="Percent 2 5 2 2 4 2" xfId="7097" xr:uid="{EF8125CD-CC88-4DD2-A18D-5687F95D1568}"/>
    <cellStyle name="Percent 2 5 2 2 5" xfId="7098" xr:uid="{2772F484-4A54-41C8-8B59-1B23D86C510D}"/>
    <cellStyle name="Percent 2 5 2 3" xfId="7099" xr:uid="{6017ADE9-05D0-44E8-900A-C51AB33F11AB}"/>
    <cellStyle name="Percent 2 5 2 3 2" xfId="7100" xr:uid="{40D77EE9-56C9-460E-98FF-B511254A5A0F}"/>
    <cellStyle name="Percent 2 5 2 3 2 2" xfId="7101" xr:uid="{21505316-C1F4-4A3F-8629-A81D391B806C}"/>
    <cellStyle name="Percent 2 5 2 3 2 2 2" xfId="7102" xr:uid="{00A25B5B-0847-4425-9B13-057617370435}"/>
    <cellStyle name="Percent 2 5 2 3 2 2 2 2" xfId="7103" xr:uid="{8D5718CB-3D5A-4BF6-BCAF-FF6105326003}"/>
    <cellStyle name="Percent 2 5 2 3 2 2 3" xfId="7104" xr:uid="{EE23D7E4-0750-435F-BD6F-AFEA59767377}"/>
    <cellStyle name="Percent 2 5 2 3 2 3" xfId="7105" xr:uid="{73063C9E-490B-4FF2-9F0D-BBC20983669E}"/>
    <cellStyle name="Percent 2 5 2 3 2 3 2" xfId="7106" xr:uid="{A897DE89-C5FA-487E-95A9-EF9EA33B521D}"/>
    <cellStyle name="Percent 2 5 2 3 2 4" xfId="7107" xr:uid="{867DD5A7-DB87-4BDB-9A23-598EA9B9AE1A}"/>
    <cellStyle name="Percent 2 5 2 3 3" xfId="7108" xr:uid="{A6F597A8-9B19-40DE-AD9F-F6422876E3D0}"/>
    <cellStyle name="Percent 2 5 2 3 3 2" xfId="7109" xr:uid="{083C2A7A-9613-4C81-8B65-FE45620E8ED4}"/>
    <cellStyle name="Percent 2 5 2 3 3 2 2" xfId="7110" xr:uid="{34D435FA-5534-40C9-9AE4-1D84AA2C1D70}"/>
    <cellStyle name="Percent 2 5 2 3 3 3" xfId="7111" xr:uid="{CA9D9D0C-197D-4542-B062-F6BD1C7F2BFF}"/>
    <cellStyle name="Percent 2 5 2 3 4" xfId="7112" xr:uid="{CFC1EEF6-3944-440E-873B-911B8200491F}"/>
    <cellStyle name="Percent 2 5 2 3 4 2" xfId="7113" xr:uid="{3F3799ED-1ED2-41C5-B24F-AA2085AE581B}"/>
    <cellStyle name="Percent 2 5 2 3 5" xfId="7114" xr:uid="{DEF3CE18-6603-47EC-AA17-18E500BA6275}"/>
    <cellStyle name="Percent 2 5 2 4" xfId="7115" xr:uid="{3DDA530B-3EC9-407D-ACB5-E09E4468686C}"/>
    <cellStyle name="Percent 2 5 2 4 2" xfId="7116" xr:uid="{0CAE812E-5DEB-4239-8A53-D000D211E6FC}"/>
    <cellStyle name="Percent 2 5 2 4 2 2" xfId="7117" xr:uid="{050EF520-F7AC-44C7-B77E-7D20BD0D22B0}"/>
    <cellStyle name="Percent 2 5 2 4 2 2 2" xfId="7118" xr:uid="{90804C03-E3D7-417C-B038-DE0BA05FD9BF}"/>
    <cellStyle name="Percent 2 5 2 4 2 3" xfId="7119" xr:uid="{5AFAF525-25A6-473A-AFC0-82A7E71DE582}"/>
    <cellStyle name="Percent 2 5 2 4 3" xfId="7120" xr:uid="{DAAC7722-0369-4BDA-9BD7-F7CD696D1C42}"/>
    <cellStyle name="Percent 2 5 2 4 3 2" xfId="7121" xr:uid="{DD717B21-EC69-48E0-A67C-8F573D30A589}"/>
    <cellStyle name="Percent 2 5 2 4 4" xfId="7122" xr:uid="{88B3954A-FAC4-4F1F-8630-5D7EE8A56C86}"/>
    <cellStyle name="Percent 2 5 2 5" xfId="7123" xr:uid="{D8EAE80D-E138-4721-B7AF-3313040131A4}"/>
    <cellStyle name="Percent 2 5 2 5 2" xfId="7124" xr:uid="{701CC0C3-5A43-4B15-84A4-D2598AD590CF}"/>
    <cellStyle name="Percent 2 5 2 5 2 2" xfId="7125" xr:uid="{AD881863-644F-4905-8CA9-8ECBFE3EAB49}"/>
    <cellStyle name="Percent 2 5 2 5 3" xfId="7126" xr:uid="{C236EB80-4BF6-40EB-96CC-04360A52AB66}"/>
    <cellStyle name="Percent 2 5 2 6" xfId="7127" xr:uid="{6C3AE19B-81AE-436D-BBB6-A39DAC61D127}"/>
    <cellStyle name="Percent 2 5 2 6 2" xfId="7128" xr:uid="{2D312E08-3E93-4FFD-99C1-E0A459C771CE}"/>
    <cellStyle name="Percent 2 5 2 7" xfId="7129" xr:uid="{AF39045E-DBD6-4331-AAF0-192B0E109C63}"/>
    <cellStyle name="Percent 2 5 2 7 2" xfId="7130" xr:uid="{4814AAFB-E243-42A1-8AA8-959A0F54966E}"/>
    <cellStyle name="Percent 2 5 2 8" xfId="7131" xr:uid="{C6C748BB-D64C-412D-B8D6-8498F9F79C97}"/>
    <cellStyle name="Percent 2 5 2 8 2" xfId="7132" xr:uid="{4D9A96D7-1FD4-4BC5-88DD-196D60D89E9A}"/>
    <cellStyle name="Percent 2 5 2 9" xfId="7133" xr:uid="{99A85A2C-FB60-4D9F-8E6F-8BA1C35C6E02}"/>
    <cellStyle name="Percent 2 5 3" xfId="7134" xr:uid="{9FBC3BE9-5562-4D41-B3CD-19A75FD5C50A}"/>
    <cellStyle name="Percent 2 5 3 2" xfId="7135" xr:uid="{F885B84E-CD8A-42E1-AEB8-AA0DD7E5CB28}"/>
    <cellStyle name="Percent 2 5 3 2 2" xfId="7136" xr:uid="{56C2A0F6-8017-418E-BCE5-2C975DF291A9}"/>
    <cellStyle name="Percent 2 5 3 2 2 2" xfId="7137" xr:uid="{751B7E34-A180-4E13-9EE5-4D5FE034DC23}"/>
    <cellStyle name="Percent 2 5 3 2 2 2 2" xfId="7138" xr:uid="{6E5503B7-EC0C-46C3-B42D-EB83A53C97E9}"/>
    <cellStyle name="Percent 2 5 3 2 2 3" xfId="7139" xr:uid="{F8102442-BF4E-470D-B3A2-D2AD1FC9E821}"/>
    <cellStyle name="Percent 2 5 3 2 3" xfId="7140" xr:uid="{B26708FF-1009-4AE3-81DE-0A2B765E5368}"/>
    <cellStyle name="Percent 2 5 3 2 3 2" xfId="7141" xr:uid="{28C7FA68-7B11-4549-973F-44C126BFF97C}"/>
    <cellStyle name="Percent 2 5 3 2 4" xfId="7142" xr:uid="{3CEFBEDA-8649-4AC1-8697-182D932BFA67}"/>
    <cellStyle name="Percent 2 5 3 3" xfId="7143" xr:uid="{C616A03C-7F29-467B-A0EC-77669FFD3BB8}"/>
    <cellStyle name="Percent 2 5 3 3 2" xfId="7144" xr:uid="{B6A65583-AC32-4284-9467-B374BE291CC7}"/>
    <cellStyle name="Percent 2 5 3 3 2 2" xfId="7145" xr:uid="{4491DF87-7D2F-4D23-AD53-B48625386D11}"/>
    <cellStyle name="Percent 2 5 3 3 3" xfId="7146" xr:uid="{C77E7C3A-EDF9-4F8C-9616-67B5E48B1D97}"/>
    <cellStyle name="Percent 2 5 3 4" xfId="7147" xr:uid="{0B58E022-2593-457B-91F9-27D27E10D071}"/>
    <cellStyle name="Percent 2 5 3 4 2" xfId="7148" xr:uid="{C986FA57-8D36-4917-A7DB-9C7771242E5C}"/>
    <cellStyle name="Percent 2 5 3 5" xfId="7149" xr:uid="{8D87E35C-D933-4C09-A2A6-C4737EBFC9FF}"/>
    <cellStyle name="Percent 2 5 4" xfId="7150" xr:uid="{B7854591-5456-4DA0-B703-12F44024E78A}"/>
    <cellStyle name="Percent 2 5 4 2" xfId="7151" xr:uid="{1E42A84F-CCF3-49BD-92F9-930E1E32DA06}"/>
    <cellStyle name="Percent 2 5 4 2 2" xfId="7152" xr:uid="{590D3F61-11A3-46AA-AEC0-11F90979DCC5}"/>
    <cellStyle name="Percent 2 5 4 2 2 2" xfId="7153" xr:uid="{383E5BC6-4C4F-4587-AD02-662541AC2E42}"/>
    <cellStyle name="Percent 2 5 4 2 2 2 2" xfId="7154" xr:uid="{B403A509-0691-4CFF-8F1C-104956F5A630}"/>
    <cellStyle name="Percent 2 5 4 2 2 3" xfId="7155" xr:uid="{E7C19813-B321-4DAF-9F48-D074FBDB2468}"/>
    <cellStyle name="Percent 2 5 4 2 3" xfId="7156" xr:uid="{C5B667A4-2F28-4787-87A9-9A794190CF0E}"/>
    <cellStyle name="Percent 2 5 4 2 3 2" xfId="7157" xr:uid="{5DC14332-188F-470C-814D-25683729DEA6}"/>
    <cellStyle name="Percent 2 5 4 2 4" xfId="7158" xr:uid="{1A7F60C6-6203-499D-89B5-CBD16FD6F45C}"/>
    <cellStyle name="Percent 2 5 4 3" xfId="7159" xr:uid="{8517425D-9B2E-413C-8C4D-C659A1CD230C}"/>
    <cellStyle name="Percent 2 5 4 3 2" xfId="7160" xr:uid="{51B9669A-0721-4E67-A7F5-1D203A485A6F}"/>
    <cellStyle name="Percent 2 5 4 3 2 2" xfId="7161" xr:uid="{3A101BDF-E362-4596-BF0E-F74C542A7653}"/>
    <cellStyle name="Percent 2 5 4 3 3" xfId="7162" xr:uid="{210D75F9-BE26-4824-A452-003AF27C87B5}"/>
    <cellStyle name="Percent 2 5 4 4" xfId="7163" xr:uid="{624DDB41-80D0-4E6A-921E-93EE010656B1}"/>
    <cellStyle name="Percent 2 5 4 4 2" xfId="7164" xr:uid="{52C924D1-E4DB-4FBA-AF17-0609CAAF3DAA}"/>
    <cellStyle name="Percent 2 5 4 5" xfId="7165" xr:uid="{96FEC826-30AD-413A-8C04-8DE2D5A9B34F}"/>
    <cellStyle name="Percent 2 5 5" xfId="7166" xr:uid="{5DFAA60C-898F-4ACA-8308-F8AD5B39E332}"/>
    <cellStyle name="Percent 2 5 5 2" xfId="7167" xr:uid="{3F9734FF-F6BA-4EE4-B5C6-7CD91FE002EB}"/>
    <cellStyle name="Percent 2 5 5 2 2" xfId="7168" xr:uid="{F2B54E7F-74B2-437F-8685-B8A1DCD1B733}"/>
    <cellStyle name="Percent 2 5 5 2 2 2" xfId="7169" xr:uid="{162D5B9D-EF68-4E7C-9523-E53145D72025}"/>
    <cellStyle name="Percent 2 5 5 2 3" xfId="7170" xr:uid="{B6C2E987-22A1-467F-8D71-51790A74ED94}"/>
    <cellStyle name="Percent 2 5 5 3" xfId="7171" xr:uid="{9C0BAE3D-5996-4E63-8347-45CEC1DB1BB1}"/>
    <cellStyle name="Percent 2 5 5 3 2" xfId="7172" xr:uid="{E104DBE0-E052-4BB7-A3C7-9F11D4AE172E}"/>
    <cellStyle name="Percent 2 5 5 4" xfId="7173" xr:uid="{D775CB61-F62C-4542-A62A-7853EB79D785}"/>
    <cellStyle name="Percent 2 5 6" xfId="7174" xr:uid="{A057DB21-5588-4C52-9C84-2AD102D56537}"/>
    <cellStyle name="Percent 2 5 6 2" xfId="7175" xr:uid="{820D04C6-BE1E-4050-92B6-3FA716F7F4BF}"/>
    <cellStyle name="Percent 2 5 6 2 2" xfId="7176" xr:uid="{EDBF7BF8-FF7D-4AD1-83B3-87D461D17B0E}"/>
    <cellStyle name="Percent 2 5 6 3" xfId="7177" xr:uid="{3EF4D14E-9603-46C2-BE9E-4E85EE46BD26}"/>
    <cellStyle name="Percent 2 5 7" xfId="7178" xr:uid="{63D2A0EF-B27B-43A3-935D-6AF6A23C5243}"/>
    <cellStyle name="Percent 2 5 7 2" xfId="7179" xr:uid="{D0119C7F-A934-4DF7-9631-26E544AAC924}"/>
    <cellStyle name="Percent 2 5 8" xfId="7180" xr:uid="{086D7FB7-24B2-4C35-938D-257F994D81F5}"/>
    <cellStyle name="Percent 2 5 8 2" xfId="7181" xr:uid="{DDE0BB06-C3A3-468E-8FAE-6130CF5783FD}"/>
    <cellStyle name="Percent 2 5 9" xfId="7182" xr:uid="{E1FBE536-445E-4BC6-9DA3-154B3D5625CB}"/>
    <cellStyle name="Percent 2 5 9 2" xfId="7183" xr:uid="{3AACB308-7BC8-45FA-ADA9-17A7F0296BBF}"/>
    <cellStyle name="Percent 2 6" xfId="7184" xr:uid="{AF194BF9-F97B-49A1-9124-2900601427EA}"/>
    <cellStyle name="Percent 2 6 10" xfId="7185" xr:uid="{97B52299-F97E-4D13-AE59-FC78F40030FD}"/>
    <cellStyle name="Percent 2 6 2" xfId="7186" xr:uid="{79953A75-5FAD-4190-8B33-793EBBDA8C72}"/>
    <cellStyle name="Percent 2 6 2 2" xfId="7187" xr:uid="{57A4254C-A18C-4409-B6AF-9F87C98FD06A}"/>
    <cellStyle name="Percent 2 6 2 2 2" xfId="7188" xr:uid="{5B852A35-88DB-4A37-95A6-030A6F2A0370}"/>
    <cellStyle name="Percent 2 6 2 2 2 2" xfId="7189" xr:uid="{E09DE159-2109-4DB9-9A37-70E3CE028DEF}"/>
    <cellStyle name="Percent 2 6 2 2 2 2 2" xfId="7190" xr:uid="{E9E71199-E507-46AF-B6DC-8C96E77B2C34}"/>
    <cellStyle name="Percent 2 6 2 2 2 2 2 2" xfId="7191" xr:uid="{AF3D0323-05CD-4E0A-A1D9-D30C2EB4A8E1}"/>
    <cellStyle name="Percent 2 6 2 2 2 2 3" xfId="7192" xr:uid="{DB181CC0-A659-485C-A0D9-03D4498A6826}"/>
    <cellStyle name="Percent 2 6 2 2 2 3" xfId="7193" xr:uid="{2CA6CAB3-756C-45F0-9F51-E5E2187036D6}"/>
    <cellStyle name="Percent 2 6 2 2 2 3 2" xfId="7194" xr:uid="{C9715A11-FB7C-4D21-B781-135C3D8895E4}"/>
    <cellStyle name="Percent 2 6 2 2 2 4" xfId="7195" xr:uid="{6C088CA7-C17C-4455-9EE7-86A5C2F90E5E}"/>
    <cellStyle name="Percent 2 6 2 2 3" xfId="7196" xr:uid="{E80DD9CD-0C81-40A1-BBE7-64061CCCD2A1}"/>
    <cellStyle name="Percent 2 6 2 2 3 2" xfId="7197" xr:uid="{F6D9AF9E-00E0-4ABF-B217-36F283EDDC96}"/>
    <cellStyle name="Percent 2 6 2 2 3 2 2" xfId="7198" xr:uid="{30E7A5E6-7C60-4DF1-97F2-08480CC45694}"/>
    <cellStyle name="Percent 2 6 2 2 3 3" xfId="7199" xr:uid="{A509909C-F4F9-4F2C-A43C-0D948F812097}"/>
    <cellStyle name="Percent 2 6 2 2 4" xfId="7200" xr:uid="{F787D257-73D4-41BA-BD18-5D074980F80A}"/>
    <cellStyle name="Percent 2 6 2 2 4 2" xfId="7201" xr:uid="{B716A019-B27F-48A3-8B81-5CD11706E447}"/>
    <cellStyle name="Percent 2 6 2 2 5" xfId="7202" xr:uid="{54978025-6E0D-4C34-B5C1-F8008446D6A7}"/>
    <cellStyle name="Percent 2 6 2 3" xfId="7203" xr:uid="{729B3D8B-52F4-455B-B307-D02A51ACAAB2}"/>
    <cellStyle name="Percent 2 6 2 3 2" xfId="7204" xr:uid="{4F6E8574-1164-4E3D-B75D-0D1CE0E231F3}"/>
    <cellStyle name="Percent 2 6 2 3 2 2" xfId="7205" xr:uid="{0BAF3082-EAF4-4E2C-AB78-F2F7FAE35E00}"/>
    <cellStyle name="Percent 2 6 2 3 2 2 2" xfId="7206" xr:uid="{75C10940-1999-47B0-B636-DB106B9FD7D0}"/>
    <cellStyle name="Percent 2 6 2 3 2 2 2 2" xfId="7207" xr:uid="{5E30217B-146A-48E5-9829-F089148EC788}"/>
    <cellStyle name="Percent 2 6 2 3 2 2 3" xfId="7208" xr:uid="{FB3ECD54-30B0-4300-B388-1E17D2CDF0BC}"/>
    <cellStyle name="Percent 2 6 2 3 2 3" xfId="7209" xr:uid="{81BCEA2F-358A-4639-AF88-3A0C3A41521B}"/>
    <cellStyle name="Percent 2 6 2 3 2 3 2" xfId="7210" xr:uid="{DF7A8ACE-FE08-4745-B114-D7E3C875D818}"/>
    <cellStyle name="Percent 2 6 2 3 2 4" xfId="7211" xr:uid="{FCA0D72D-3959-4A2E-9C55-2B9B930ECCD8}"/>
    <cellStyle name="Percent 2 6 2 3 3" xfId="7212" xr:uid="{B79B1EE0-A9F9-4788-A1D2-76B605A02528}"/>
    <cellStyle name="Percent 2 6 2 3 3 2" xfId="7213" xr:uid="{13CE9D61-0AA9-4E71-8155-E8481D6355AD}"/>
    <cellStyle name="Percent 2 6 2 3 3 2 2" xfId="7214" xr:uid="{306E7C61-5944-46FB-857C-EF22DC40AE42}"/>
    <cellStyle name="Percent 2 6 2 3 3 3" xfId="7215" xr:uid="{C7B263D0-3CC1-40DC-B23F-C7D98970B81A}"/>
    <cellStyle name="Percent 2 6 2 3 4" xfId="7216" xr:uid="{52C6280C-F1E2-420A-BEAE-A6DD597AC937}"/>
    <cellStyle name="Percent 2 6 2 3 4 2" xfId="7217" xr:uid="{C9BE6A96-31C2-469E-A836-00F7386DC91F}"/>
    <cellStyle name="Percent 2 6 2 3 5" xfId="7218" xr:uid="{F13A4CFD-B004-4FFF-8137-0174C914F79D}"/>
    <cellStyle name="Percent 2 6 2 4" xfId="7219" xr:uid="{6D81F25D-0198-4B85-B7C1-73B368257FD3}"/>
    <cellStyle name="Percent 2 6 2 4 2" xfId="7220" xr:uid="{74B9FF21-ADC6-4A24-85F2-9D31F94582A9}"/>
    <cellStyle name="Percent 2 6 2 4 2 2" xfId="7221" xr:uid="{64743EE5-DE9D-4795-A270-E37CB46E5869}"/>
    <cellStyle name="Percent 2 6 2 4 2 2 2" xfId="7222" xr:uid="{442ADF28-E4C6-493F-BC71-A28FCF0B4FDB}"/>
    <cellStyle name="Percent 2 6 2 4 2 3" xfId="7223" xr:uid="{BEDFD18B-F796-4E54-AFB0-40CBCF3DC42B}"/>
    <cellStyle name="Percent 2 6 2 4 3" xfId="7224" xr:uid="{93303E00-C76D-4B85-BBE6-532B5BC0529F}"/>
    <cellStyle name="Percent 2 6 2 4 3 2" xfId="7225" xr:uid="{66BAED38-A121-46A5-BA35-6C0C8C5DD769}"/>
    <cellStyle name="Percent 2 6 2 4 4" xfId="7226" xr:uid="{74D4885E-47BE-45CB-92A5-41DD48DD7D21}"/>
    <cellStyle name="Percent 2 6 2 5" xfId="7227" xr:uid="{E18B4A6D-1ADB-48D4-A024-899D48B9443B}"/>
    <cellStyle name="Percent 2 6 2 5 2" xfId="7228" xr:uid="{943BAA8A-53CA-4BAF-99A7-D134B8CD702E}"/>
    <cellStyle name="Percent 2 6 2 5 2 2" xfId="7229" xr:uid="{21A66BA2-4B95-4C09-9CC5-CB13565F2230}"/>
    <cellStyle name="Percent 2 6 2 5 3" xfId="7230" xr:uid="{10CC65C5-0A26-4777-B819-2411D7F8EF19}"/>
    <cellStyle name="Percent 2 6 2 6" xfId="7231" xr:uid="{49EA7AFD-1814-481C-8F83-7AB0A2B59937}"/>
    <cellStyle name="Percent 2 6 2 6 2" xfId="7232" xr:uid="{EF5C85F2-82ED-4BB0-9332-A19BFC089DE7}"/>
    <cellStyle name="Percent 2 6 2 7" xfId="7233" xr:uid="{B108B1B5-256D-4414-BCAA-6C96B30BAA19}"/>
    <cellStyle name="Percent 2 6 3" xfId="7234" xr:uid="{89B8F3E1-248E-4A49-86DD-6F17CDA19AAB}"/>
    <cellStyle name="Percent 2 6 3 2" xfId="7235" xr:uid="{1E2D9DF3-3DDB-4D42-800B-34273DC15F06}"/>
    <cellStyle name="Percent 2 6 3 2 2" xfId="7236" xr:uid="{F98914BC-D5CC-48AF-9E6E-C0C42013721A}"/>
    <cellStyle name="Percent 2 6 3 2 2 2" xfId="7237" xr:uid="{B801BA56-8602-4220-930C-DD1449622214}"/>
    <cellStyle name="Percent 2 6 3 2 2 2 2" xfId="7238" xr:uid="{79F2C529-7FC6-4D4C-93D5-9569D265C274}"/>
    <cellStyle name="Percent 2 6 3 2 2 3" xfId="7239" xr:uid="{5C986699-17AE-46C7-AB79-01846A740A3E}"/>
    <cellStyle name="Percent 2 6 3 2 3" xfId="7240" xr:uid="{7AA82CBF-5B6C-4AD7-877A-3FBF9CA0A2DC}"/>
    <cellStyle name="Percent 2 6 3 2 3 2" xfId="7241" xr:uid="{1207FEF8-0E21-494B-8D68-2D78A48E71CC}"/>
    <cellStyle name="Percent 2 6 3 2 4" xfId="7242" xr:uid="{198BA1C4-DF06-4961-AB51-7291FBEC73B0}"/>
    <cellStyle name="Percent 2 6 3 3" xfId="7243" xr:uid="{2E53B867-9D21-4292-8D4F-956F4A2F476E}"/>
    <cellStyle name="Percent 2 6 3 3 2" xfId="7244" xr:uid="{C4AF1946-692F-43CB-ABF6-DA2B00BB1110}"/>
    <cellStyle name="Percent 2 6 3 3 2 2" xfId="7245" xr:uid="{FC9722C0-6BB3-4BE8-B95A-3807AC2D9AD2}"/>
    <cellStyle name="Percent 2 6 3 3 3" xfId="7246" xr:uid="{E9F59955-3CC2-4D1C-8DA0-FA5B8906F602}"/>
    <cellStyle name="Percent 2 6 3 4" xfId="7247" xr:uid="{8C506FA8-2A1D-4E84-9792-061DF7D15D1E}"/>
    <cellStyle name="Percent 2 6 3 4 2" xfId="7248" xr:uid="{5C367E04-8432-45AD-98A0-053B76FEC807}"/>
    <cellStyle name="Percent 2 6 3 5" xfId="7249" xr:uid="{02730AE9-4032-4DAC-9489-243AAB5558B2}"/>
    <cellStyle name="Percent 2 6 4" xfId="7250" xr:uid="{61F840E6-D7AE-4E13-9397-CEA7BD5015C4}"/>
    <cellStyle name="Percent 2 6 4 2" xfId="7251" xr:uid="{54346568-EE09-40B8-9501-3FC700F202A8}"/>
    <cellStyle name="Percent 2 6 4 2 2" xfId="7252" xr:uid="{695B01B8-8E72-4D1C-ABAB-75DD0434D86C}"/>
    <cellStyle name="Percent 2 6 4 2 2 2" xfId="7253" xr:uid="{56D38C12-54D1-4F22-9BA7-3FFDAC07EA74}"/>
    <cellStyle name="Percent 2 6 4 2 2 2 2" xfId="7254" xr:uid="{E00C51C3-BBED-491E-B292-2EE71CBBC925}"/>
    <cellStyle name="Percent 2 6 4 2 2 3" xfId="7255" xr:uid="{4724DF04-9205-496E-95E7-FC97CF8A823B}"/>
    <cellStyle name="Percent 2 6 4 2 3" xfId="7256" xr:uid="{9DD852E4-FC5F-439C-A135-9AEB1B7CD813}"/>
    <cellStyle name="Percent 2 6 4 2 3 2" xfId="7257" xr:uid="{3257ADE1-9F20-4BDE-88BA-1CC59562D998}"/>
    <cellStyle name="Percent 2 6 4 2 4" xfId="7258" xr:uid="{A39D89A3-AA30-4CEC-A066-1378EAEFA23D}"/>
    <cellStyle name="Percent 2 6 4 3" xfId="7259" xr:uid="{3E325439-6449-44C0-A4C2-B9DE4310238B}"/>
    <cellStyle name="Percent 2 6 4 3 2" xfId="7260" xr:uid="{F4F382E6-61B9-4CFA-8766-F4598B1F9D6F}"/>
    <cellStyle name="Percent 2 6 4 3 2 2" xfId="7261" xr:uid="{29ECD544-3C36-4C64-A12D-D690ADBDE4AD}"/>
    <cellStyle name="Percent 2 6 4 3 3" xfId="7262" xr:uid="{2DD8BB7F-0FB7-4132-90D2-4585BE67FAE9}"/>
    <cellStyle name="Percent 2 6 4 4" xfId="7263" xr:uid="{A13A9DD9-2529-44AB-B432-C98F84ACD0CB}"/>
    <cellStyle name="Percent 2 6 4 4 2" xfId="7264" xr:uid="{45A45F9A-041F-44D0-A42B-F36F2AB3B9AF}"/>
    <cellStyle name="Percent 2 6 4 5" xfId="7265" xr:uid="{7F61D264-8C57-487F-9763-448B33CE87A1}"/>
    <cellStyle name="Percent 2 6 5" xfId="7266" xr:uid="{2D76867F-C3A8-4625-A743-D812D3FEDDC3}"/>
    <cellStyle name="Percent 2 6 5 2" xfId="7267" xr:uid="{7400F5E2-F255-4C95-BFFB-B16309ACC18A}"/>
    <cellStyle name="Percent 2 6 5 2 2" xfId="7268" xr:uid="{8F7ED058-26F9-4C88-B4C8-56971247285E}"/>
    <cellStyle name="Percent 2 6 5 2 2 2" xfId="7269" xr:uid="{D2B3F295-A8E4-4010-B79D-1F6F68949650}"/>
    <cellStyle name="Percent 2 6 5 2 3" xfId="7270" xr:uid="{55D7F9FB-6950-4B8D-97EC-D8E9ACE4F569}"/>
    <cellStyle name="Percent 2 6 5 3" xfId="7271" xr:uid="{8FECE560-AEFF-4F7B-8208-04C3BEAA8226}"/>
    <cellStyle name="Percent 2 6 5 3 2" xfId="7272" xr:uid="{6E7E7D34-0D9A-4C72-8859-4A551145D45C}"/>
    <cellStyle name="Percent 2 6 5 4" xfId="7273" xr:uid="{809262EC-477D-4E1F-AA1C-48A9539FE38E}"/>
    <cellStyle name="Percent 2 6 6" xfId="7274" xr:uid="{399E0E97-E7B0-4D7F-9EB8-9AE85F3DE267}"/>
    <cellStyle name="Percent 2 6 6 2" xfId="7275" xr:uid="{53B0D801-9E1F-423E-BAF8-34E97E7B7800}"/>
    <cellStyle name="Percent 2 6 6 2 2" xfId="7276" xr:uid="{805B5C10-4DAB-4371-84CC-E860FAAF84B7}"/>
    <cellStyle name="Percent 2 6 6 3" xfId="7277" xr:uid="{1B303A3B-3A0D-4701-BD34-070D51D881AD}"/>
    <cellStyle name="Percent 2 6 7" xfId="7278" xr:uid="{167A12A0-F492-40BD-9FEA-F4C18B9C09D0}"/>
    <cellStyle name="Percent 2 6 7 2" xfId="7279" xr:uid="{A6345C75-753C-430D-AD68-4EFD77E1CFB7}"/>
    <cellStyle name="Percent 2 6 8" xfId="7280" xr:uid="{E3F0D929-DCDB-429C-88F8-5A5C7E553B7A}"/>
    <cellStyle name="Percent 2 6 8 2" xfId="7281" xr:uid="{22A22F0A-C6D3-4EE2-98FB-F489A393B378}"/>
    <cellStyle name="Percent 2 6 9" xfId="7282" xr:uid="{B6BA958D-26F5-47CD-905B-77D32BEE5DC2}"/>
    <cellStyle name="Percent 2 6 9 2" xfId="7283" xr:uid="{6809D410-CAF3-4F60-8CC2-153901A3FF98}"/>
    <cellStyle name="Percent 2 7" xfId="7284" xr:uid="{5608B49C-4BC1-484D-BF39-7FD6DFDA5D43}"/>
    <cellStyle name="Percent 2 7 2" xfId="7285" xr:uid="{83BCAF0F-60AC-4C5F-AFE1-D07865D1868B}"/>
    <cellStyle name="Percent 2 7 2 2" xfId="7286" xr:uid="{F09FCB02-A2E5-442B-A6A5-04ED76D27545}"/>
    <cellStyle name="Percent 2 7 2 2 2" xfId="7287" xr:uid="{BC60AA69-7AFE-46EC-A262-56BA11E92764}"/>
    <cellStyle name="Percent 2 7 2 2 2 2" xfId="7288" xr:uid="{E3E4A684-6D62-4A5B-B53F-5D94254E60AE}"/>
    <cellStyle name="Percent 2 7 2 2 2 2 2" xfId="7289" xr:uid="{E7B35E23-D2AF-407A-8E6B-482AB496A733}"/>
    <cellStyle name="Percent 2 7 2 2 2 3" xfId="7290" xr:uid="{5715FEE7-FD44-464F-9935-977D86A478F1}"/>
    <cellStyle name="Percent 2 7 2 2 3" xfId="7291" xr:uid="{83959F9B-C0F5-4170-B10B-686D1B5ADC15}"/>
    <cellStyle name="Percent 2 7 2 2 3 2" xfId="7292" xr:uid="{74A5F422-592C-44F5-A6C4-5D70058BDD13}"/>
    <cellStyle name="Percent 2 7 2 2 4" xfId="7293" xr:uid="{F5B3904D-7631-4601-BCCF-F27CD82F6CC6}"/>
    <cellStyle name="Percent 2 7 2 3" xfId="7294" xr:uid="{C0D042B0-37DE-411C-9EED-F9C21C1E58F6}"/>
    <cellStyle name="Percent 2 7 2 3 2" xfId="7295" xr:uid="{9F0A0200-ADF8-4CDA-986D-901025033220}"/>
    <cellStyle name="Percent 2 7 2 3 2 2" xfId="7296" xr:uid="{013E0938-4D28-4294-A46B-8D0ED96807DE}"/>
    <cellStyle name="Percent 2 7 2 3 3" xfId="7297" xr:uid="{CADB5E43-C247-476E-B4C7-233A27F0BC74}"/>
    <cellStyle name="Percent 2 7 2 4" xfId="7298" xr:uid="{7E45614E-1D22-4479-A80E-116E2BAE1444}"/>
    <cellStyle name="Percent 2 7 2 4 2" xfId="7299" xr:uid="{DAFE6E38-8810-499F-A0F9-F650357D3490}"/>
    <cellStyle name="Percent 2 7 2 5" xfId="7300" xr:uid="{81C1E47F-5098-48E4-B649-221D4AA2494C}"/>
    <cellStyle name="Percent 2 7 3" xfId="7301" xr:uid="{ECEC6439-E76F-4DF0-A2F9-875311007457}"/>
    <cellStyle name="Percent 2 7 3 2" xfId="7302" xr:uid="{0B88887F-A489-4E8C-BE62-AA5B8D534938}"/>
    <cellStyle name="Percent 2 7 3 2 2" xfId="7303" xr:uid="{69D70A1F-D3B2-4D1C-BBA2-E63F9F5F3ED8}"/>
    <cellStyle name="Percent 2 7 3 2 2 2" xfId="7304" xr:uid="{C0E11251-FA3B-457D-ABD7-FF1A26DB5B75}"/>
    <cellStyle name="Percent 2 7 3 2 2 2 2" xfId="7305" xr:uid="{CD329736-ECBE-4459-8C8B-2E7096B514CE}"/>
    <cellStyle name="Percent 2 7 3 2 2 3" xfId="7306" xr:uid="{1BB44E59-2217-46C9-B718-D2FCB181470C}"/>
    <cellStyle name="Percent 2 7 3 2 3" xfId="7307" xr:uid="{7327404C-B27E-492E-8B72-C9CDE862FD62}"/>
    <cellStyle name="Percent 2 7 3 2 3 2" xfId="7308" xr:uid="{9F8489FF-A6E1-48FF-851A-34700B345718}"/>
    <cellStyle name="Percent 2 7 3 2 4" xfId="7309" xr:uid="{5E0739D3-2EA9-4969-BF1F-41005C17AABC}"/>
    <cellStyle name="Percent 2 7 3 3" xfId="7310" xr:uid="{458008E1-9CF9-4C6F-8F4D-D2C319F53FFF}"/>
    <cellStyle name="Percent 2 7 3 3 2" xfId="7311" xr:uid="{23616130-B9A3-4CA9-BB22-16EEBB8CF298}"/>
    <cellStyle name="Percent 2 7 3 3 2 2" xfId="7312" xr:uid="{8C4E83D7-2895-4973-81AB-439101F0C1C8}"/>
    <cellStyle name="Percent 2 7 3 3 3" xfId="7313" xr:uid="{3C5A51B6-2CF1-4279-9AAE-21CED8C2A5FD}"/>
    <cellStyle name="Percent 2 7 3 4" xfId="7314" xr:uid="{C29B1582-402F-4497-8116-48CA34E009F1}"/>
    <cellStyle name="Percent 2 7 3 4 2" xfId="7315" xr:uid="{C18586E0-6D10-417D-8580-F08DC61CDE98}"/>
    <cellStyle name="Percent 2 7 3 5" xfId="7316" xr:uid="{4FD0CD0D-B377-4AE4-A12D-C5D194B8EFB1}"/>
    <cellStyle name="Percent 2 7 4" xfId="7317" xr:uid="{2D3EC1F5-A490-44B9-BC8B-7DAD389413E6}"/>
    <cellStyle name="Percent 2 7 4 2" xfId="7318" xr:uid="{01B17295-D326-4C08-8B51-EECA15A831C1}"/>
    <cellStyle name="Percent 2 7 4 2 2" xfId="7319" xr:uid="{811F72B7-DBF6-4D0A-A40F-C575746E238C}"/>
    <cellStyle name="Percent 2 7 4 2 2 2" xfId="7320" xr:uid="{A889FE6A-AD15-417D-A57A-EF01548E2F2D}"/>
    <cellStyle name="Percent 2 7 4 2 3" xfId="7321" xr:uid="{CAEC8D19-BBE3-4FE4-9FC6-09BEC80D65E6}"/>
    <cellStyle name="Percent 2 7 4 3" xfId="7322" xr:uid="{45CF23AA-433C-44F3-B379-DACEC0FB7C8C}"/>
    <cellStyle name="Percent 2 7 4 3 2" xfId="7323" xr:uid="{C42007D5-0627-42E3-9F40-271FC624ACC5}"/>
    <cellStyle name="Percent 2 7 4 4" xfId="7324" xr:uid="{07BB2537-554F-48B7-971A-C24DA0178ED1}"/>
    <cellStyle name="Percent 2 7 5" xfId="7325" xr:uid="{C50B0FB9-CB7A-4E82-A992-FA479437B2F3}"/>
    <cellStyle name="Percent 2 7 5 2" xfId="7326" xr:uid="{FE393C76-20C2-4371-BF9C-366C89B14C22}"/>
    <cellStyle name="Percent 2 7 5 2 2" xfId="7327" xr:uid="{A2EBF606-3367-4175-A48D-A4FC1891AFE6}"/>
    <cellStyle name="Percent 2 7 5 3" xfId="7328" xr:uid="{DEB379CD-D087-4B91-A421-CBAF6CC60498}"/>
    <cellStyle name="Percent 2 7 6" xfId="7329" xr:uid="{FCB7162E-976B-4864-B82F-817B16D8E446}"/>
    <cellStyle name="Percent 2 7 6 2" xfId="7330" xr:uid="{0F5CD7EC-FCC3-459B-BCA3-20CB69C27F0B}"/>
    <cellStyle name="Percent 2 7 7" xfId="7331" xr:uid="{D04875A1-E202-4C4D-8FCE-F6A6117FAF18}"/>
    <cellStyle name="Percent 2 8" xfId="7332" xr:uid="{D012E64F-E5C0-4B6D-8FC1-A43189F32BE3}"/>
    <cellStyle name="Percent 2 8 2" xfId="7333" xr:uid="{D232C637-A323-470E-9F9E-DCA2A4C30D89}"/>
    <cellStyle name="Percent 2 8 2 2" xfId="7334" xr:uid="{A2A769C4-5BFD-4175-8515-6A8603BAC57A}"/>
    <cellStyle name="Percent 2 8 2 2 2" xfId="7335" xr:uid="{02891446-756D-4305-87A0-C4DC6DAC7B0D}"/>
    <cellStyle name="Percent 2 8 2 2 2 2" xfId="7336" xr:uid="{8506CA20-C22A-408A-81F0-EFF282043D4F}"/>
    <cellStyle name="Percent 2 8 2 2 3" xfId="7337" xr:uid="{1510B581-1BBF-4378-969D-3D0976225194}"/>
    <cellStyle name="Percent 2 8 2 3" xfId="7338" xr:uid="{32D43216-1B95-4CD7-A97F-01A013C7335D}"/>
    <cellStyle name="Percent 2 8 2 3 2" xfId="7339" xr:uid="{2F9DEFB0-700F-4D41-A5BF-B6337B60B12E}"/>
    <cellStyle name="Percent 2 8 2 4" xfId="7340" xr:uid="{E13E9B07-69ED-464D-B8CA-DFC85CC3A498}"/>
    <cellStyle name="Percent 2 8 3" xfId="7341" xr:uid="{7CDA79A0-9138-4359-BEAC-6995C3117519}"/>
    <cellStyle name="Percent 2 8 3 2" xfId="7342" xr:uid="{7528AADF-6FBC-4213-B5EC-D9F482FC4285}"/>
    <cellStyle name="Percent 2 8 3 2 2" xfId="7343" xr:uid="{37490FB4-14CA-47C3-95D1-0D1004489838}"/>
    <cellStyle name="Percent 2 8 3 3" xfId="7344" xr:uid="{A0FB0C76-A0FC-422D-99D7-C355B7E6D26B}"/>
    <cellStyle name="Percent 2 8 4" xfId="7345" xr:uid="{B25B0DDC-4C6D-469F-A5AE-0BBE543B429B}"/>
    <cellStyle name="Percent 2 8 4 2" xfId="7346" xr:uid="{6B70B713-8E53-4DAA-AC0B-CE46E794956B}"/>
    <cellStyle name="Percent 2 8 5" xfId="7347" xr:uid="{5D353094-B911-4B4D-864F-E56AC3957A48}"/>
    <cellStyle name="Percent 2 9" xfId="7348" xr:uid="{BA7E3B91-9324-4EF8-B160-995196E8E256}"/>
    <cellStyle name="Percent 2 9 2" xfId="7349" xr:uid="{A7318158-3486-48D0-91C0-554B74838348}"/>
    <cellStyle name="Percent 2 9 2 2" xfId="7350" xr:uid="{E74441E5-60C7-4788-A3A5-374D9183BC9C}"/>
    <cellStyle name="Percent 2 9 2 2 2" xfId="7351" xr:uid="{6FC234D8-BCC9-4AD9-9634-54B995FBC37E}"/>
    <cellStyle name="Percent 2 9 2 2 2 2" xfId="7352" xr:uid="{CBBFEBF4-3532-40AD-894D-83C1A677ACB5}"/>
    <cellStyle name="Percent 2 9 2 2 3" xfId="7353" xr:uid="{2A31CEC2-7100-4402-A3A9-40228B20CFF5}"/>
    <cellStyle name="Percent 2 9 2 3" xfId="7354" xr:uid="{D8855FE4-6430-4260-B3DD-CCD277795D8C}"/>
    <cellStyle name="Percent 2 9 2 3 2" xfId="7355" xr:uid="{B32A23C1-3569-4E41-B6E8-36080C34EA49}"/>
    <cellStyle name="Percent 2 9 2 4" xfId="7356" xr:uid="{ACE3089F-1CF8-4E38-BA58-EACC2FB752B4}"/>
    <cellStyle name="Percent 2 9 3" xfId="7357" xr:uid="{BF60A018-39B2-4E0E-B870-9A623E8BB558}"/>
    <cellStyle name="Percent 2 9 3 2" xfId="7358" xr:uid="{0768271F-4F4C-40C3-A3AE-27DAB2B9F6AA}"/>
    <cellStyle name="Percent 2 9 3 2 2" xfId="7359" xr:uid="{EEE91E75-5B11-44B6-8AAE-F39507B35CAF}"/>
    <cellStyle name="Percent 2 9 3 3" xfId="7360" xr:uid="{5E9E4CDB-0C4C-47F3-BC64-6847CFFB655C}"/>
    <cellStyle name="Percent 2 9 4" xfId="7361" xr:uid="{92D7D876-E6F7-4E67-A361-A7F9535A6824}"/>
    <cellStyle name="Percent 2 9 4 2" xfId="7362" xr:uid="{5555F0F2-0BDB-421C-974F-FEFEA4736A96}"/>
    <cellStyle name="Percent 2 9 5" xfId="7363" xr:uid="{63FC725D-C764-4FDF-B3B7-9029AA65C0AC}"/>
    <cellStyle name="Percent 3" xfId="7364" xr:uid="{B1E4A4F7-FA7A-4676-B9B5-E42C012266AE}"/>
    <cellStyle name="Percent 3 10" xfId="7365" xr:uid="{03391759-40EC-4E6C-A0E1-E76C83D8478E}"/>
    <cellStyle name="Percent 3 10 2" xfId="7366" xr:uid="{4C9328FA-1643-4EB1-89FB-2C8AB336DFD3}"/>
    <cellStyle name="Percent 3 11" xfId="7367" xr:uid="{7DCA33B5-A059-42A1-9D77-CD5B532E6EAE}"/>
    <cellStyle name="Percent 3 11 2" xfId="7368" xr:uid="{2CF850AC-E77F-4E40-8816-5BE6A5995842}"/>
    <cellStyle name="Percent 3 12" xfId="7369" xr:uid="{42B58127-BA01-4942-9521-96CCA74A8541}"/>
    <cellStyle name="Percent 3 2" xfId="7370" xr:uid="{EB1DAEC0-E8CD-4FBD-A325-44804706F73C}"/>
    <cellStyle name="Percent 3 2 2" xfId="7371" xr:uid="{F4A78FF7-F670-4A94-B6CC-F64F13502CA7}"/>
    <cellStyle name="Percent 3 2 2 2" xfId="7372" xr:uid="{662D688F-AB7D-486F-8504-00251094C187}"/>
    <cellStyle name="Percent 3 2 3" xfId="7373" xr:uid="{B4B4F279-4CBB-4A2B-B5EC-85105CF8EB12}"/>
    <cellStyle name="Percent 3 3" xfId="7374" xr:uid="{95F00072-BFD0-4927-8D98-49B5FB11CEEF}"/>
    <cellStyle name="Percent 3 3 2" xfId="7375" xr:uid="{D2570166-011A-4D06-8EFE-723DDF538D99}"/>
    <cellStyle name="Percent 3 3 2 2" xfId="7376" xr:uid="{E3A2DCD6-B033-4A02-BA73-E34E41E57AC7}"/>
    <cellStyle name="Percent 3 3 3" xfId="7377" xr:uid="{C5B2CBAA-6CB9-45A1-B4D9-ED7CFA8CD43A}"/>
    <cellStyle name="Percent 3 3 3 2" xfId="7378" xr:uid="{5282F571-B35F-44D7-8D7E-6371351B62F9}"/>
    <cellStyle name="Percent 3 3 4" xfId="7379" xr:uid="{542BFFF9-4239-467D-B6EA-1C0D729E97B9}"/>
    <cellStyle name="Percent 3 3 4 2" xfId="7380" xr:uid="{BA866B5C-B8C9-4D4E-A907-DF0CF876C6A1}"/>
    <cellStyle name="Percent 3 3 5" xfId="7381" xr:uid="{7EA7F154-9CB2-4F98-9B12-F1148989F765}"/>
    <cellStyle name="Percent 3 4" xfId="7382" xr:uid="{C436FD66-5DBD-47B1-A3CE-4A3CE7F9B797}"/>
    <cellStyle name="Percent 3 4 2" xfId="7383" xr:uid="{972BF5FA-4B2C-416B-91D5-E86D0ED21A9C}"/>
    <cellStyle name="Percent 3 4 2 2" xfId="7384" xr:uid="{1E5715C4-A271-4CCA-850B-65F7DFA29DC6}"/>
    <cellStyle name="Percent 3 4 3" xfId="7385" xr:uid="{222AEC98-5996-41DD-A145-AFB94F4FF507}"/>
    <cellStyle name="Percent 3 4 3 2" xfId="7386" xr:uid="{559DBF31-393B-475B-9E4E-BD0CEF7986E5}"/>
    <cellStyle name="Percent 3 4 4" xfId="7387" xr:uid="{A846F296-D747-4004-99F8-E2638951D29A}"/>
    <cellStyle name="Percent 3 4 4 2" xfId="7388" xr:uid="{F34B4FE1-1A2E-4E9B-8719-FCFB086E0577}"/>
    <cellStyle name="Percent 3 4 5" xfId="7389" xr:uid="{D643877B-217B-411D-9226-0F7F29333EBB}"/>
    <cellStyle name="Percent 3 5" xfId="7390" xr:uid="{30A527BE-9276-4363-A486-2C529B879B20}"/>
    <cellStyle name="Percent 3 5 2" xfId="7391" xr:uid="{06C30D87-B2B8-4BB9-A395-FDC31171227D}"/>
    <cellStyle name="Percent 3 6" xfId="7392" xr:uid="{6E9BFC00-12BC-4433-9467-9EC5E0E439B5}"/>
    <cellStyle name="Percent 3 6 2" xfId="7393" xr:uid="{C40E3423-68B0-4878-92E6-723E501A80C6}"/>
    <cellStyle name="Percent 3 7" xfId="7394" xr:uid="{DED6EE83-D608-4022-A5AE-934F397C7E30}"/>
    <cellStyle name="Percent 3 7 2" xfId="7395" xr:uid="{D6744A53-C0F4-4DB0-B09E-25CD2069B77A}"/>
    <cellStyle name="Percent 3 8" xfId="7396" xr:uid="{0A633DDA-92B4-4178-BBF6-5FE4762B79C5}"/>
    <cellStyle name="Percent 3 8 2" xfId="7397" xr:uid="{72425B73-993A-45AA-88BD-A96495067066}"/>
    <cellStyle name="Percent 3 9" xfId="7398" xr:uid="{FC21B2E5-BED8-44DB-BA7F-AE0C875A8AA7}"/>
    <cellStyle name="Percent 3 9 2" xfId="7399" xr:uid="{EA1F01DB-CFB0-44D4-82FA-E1554CE8DFB0}"/>
    <cellStyle name="Percent 4" xfId="7400" xr:uid="{9491FA3F-1D26-42DB-829B-033F7793798F}"/>
    <cellStyle name="Percent 4 2" xfId="7401" xr:uid="{C7C3CAE4-A40E-418C-8828-C3A0F580161E}"/>
    <cellStyle name="Percent 4 2 2" xfId="7402" xr:uid="{E693DA03-AEDD-4A10-8FB7-BAE81BC81085}"/>
    <cellStyle name="Percent 4 2 2 2" xfId="7403" xr:uid="{41FBCAF4-F56B-4772-9D08-06DF62C4111B}"/>
    <cellStyle name="Percent 4 2 3" xfId="7404" xr:uid="{0C2DF83D-FAEF-490B-898A-43FC00DFD258}"/>
    <cellStyle name="Percent 4 2 3 2" xfId="7405" xr:uid="{C9E1FD87-C63B-400B-8BF3-D191FD4B9D93}"/>
    <cellStyle name="Percent 4 2 4" xfId="7406" xr:uid="{5E8D291C-3641-47C1-91FD-0D4053B5ACA4}"/>
    <cellStyle name="Percent 4 3" xfId="7407" xr:uid="{82CD16DF-F453-4263-8D93-395BCBA3CDE7}"/>
    <cellStyle name="Percent 4 3 2" xfId="7408" xr:uid="{FD3897F2-8A85-452D-852F-CE59018865D5}"/>
    <cellStyle name="Percent 4 3 2 2" xfId="7409" xr:uid="{BC955A1B-EF99-4139-8DE9-C4BE436BF7BA}"/>
    <cellStyle name="Percent 4 3 3" xfId="7410" xr:uid="{B1F669CE-332F-43E6-A734-4FAA49A17ECC}"/>
    <cellStyle name="Percent 4 3 3 2" xfId="7411" xr:uid="{9C685C43-A5E6-48CB-A9D5-213D4E8222EA}"/>
    <cellStyle name="Percent 4 3 4" xfId="7412" xr:uid="{A6D32E2F-2B85-45F2-970A-CC2F8A692E37}"/>
    <cellStyle name="Percent 4 4" xfId="7413" xr:uid="{E83F7719-1715-435E-9206-B6AD5D5185E4}"/>
    <cellStyle name="Percent 4 4 2" xfId="7414" xr:uid="{CC91A172-0EC6-490A-A888-165B96F57612}"/>
    <cellStyle name="Percent 4 5" xfId="7415" xr:uid="{B2A5FE47-E3AA-4B62-8400-3F4A1B02DE75}"/>
    <cellStyle name="Percent 4 5 2" xfId="7416" xr:uid="{FEA067DC-02F4-4826-9A77-FEBB5D6959BD}"/>
    <cellStyle name="Percent 4 6" xfId="7417" xr:uid="{2EBE9ABA-AFD4-4D26-98BA-FB3198AA03AE}"/>
    <cellStyle name="Percent 4 6 2" xfId="7418" xr:uid="{5826488F-C4F4-48AF-855E-6B621D72348F}"/>
    <cellStyle name="Percent 4 7" xfId="7419" xr:uid="{FA86B5A6-35DF-40DA-99E2-BB37FE2EEE80}"/>
    <cellStyle name="Percent 5" xfId="7420" xr:uid="{82A2732B-A381-4974-9789-06DC20C97AA8}"/>
    <cellStyle name="Percent 5 10" xfId="7421" xr:uid="{5325851B-59B6-40AA-83FE-AA4F909B9966}"/>
    <cellStyle name="Percent 5 10 2" xfId="7422" xr:uid="{60BDC357-C1F3-41CB-9203-23F1DFD8D337}"/>
    <cellStyle name="Percent 5 10 2 2" xfId="7423" xr:uid="{8984FB83-6714-436F-969A-12E6A3E0DEBA}"/>
    <cellStyle name="Percent 5 10 3" xfId="7424" xr:uid="{D2AAA25B-76C3-4142-84CD-6389237F891D}"/>
    <cellStyle name="Percent 5 11" xfId="7425" xr:uid="{471578D4-E3F9-40D4-A8F3-991DCE085BE2}"/>
    <cellStyle name="Percent 5 11 2" xfId="7426" xr:uid="{644E7669-C89A-40E2-BF4F-965A5F609889}"/>
    <cellStyle name="Percent 5 11 2 2" xfId="7427" xr:uid="{6E65AD08-4F9E-4CB4-AC1B-F80D650D7C8E}"/>
    <cellStyle name="Percent 5 11 3" xfId="7428" xr:uid="{1E69318A-69EE-4447-9A68-B906963F5F37}"/>
    <cellStyle name="Percent 5 12" xfId="7429" xr:uid="{58023661-F71A-416A-9021-2C1C0964B6AA}"/>
    <cellStyle name="Percent 5 12 2" xfId="7430" xr:uid="{F5177FF3-B5C1-43EF-8307-A3326C0405E0}"/>
    <cellStyle name="Percent 5 13" xfId="7431" xr:uid="{8390F493-D0EC-49BC-B053-8C32E650F871}"/>
    <cellStyle name="Percent 5 13 2" xfId="7432" xr:uid="{C76FF62D-8095-467C-937A-1F89AB0B9B76}"/>
    <cellStyle name="Percent 5 14" xfId="7433" xr:uid="{BAC90805-092B-4D6A-8A34-0C92C2DD856D}"/>
    <cellStyle name="Percent 5 14 2" xfId="7434" xr:uid="{BD6E3805-93C1-4F66-9089-6E8F9ED94F66}"/>
    <cellStyle name="Percent 5 15" xfId="7435" xr:uid="{E7EE96DF-82F6-4AA1-8368-1D1C4F81F9B0}"/>
    <cellStyle name="Percent 5 2" xfId="7436" xr:uid="{F6F39892-2955-47B7-9A7D-EA72947D623E}"/>
    <cellStyle name="Percent 5 2 10" xfId="7437" xr:uid="{66833217-7C0A-4092-970A-E8C6D3424A9E}"/>
    <cellStyle name="Percent 5 2 2" xfId="7438" xr:uid="{54C1FD09-1EC7-44CB-922C-B2029FD461E2}"/>
    <cellStyle name="Percent 5 2 2 2" xfId="7439" xr:uid="{1A56DE15-DB78-4EC1-80C7-3AD1BE8152B3}"/>
    <cellStyle name="Percent 5 2 3" xfId="7440" xr:uid="{3054F4BD-E6B8-45E0-8B11-1CCF3EBFEF6A}"/>
    <cellStyle name="Percent 5 2 3 2" xfId="7441" xr:uid="{2787FEDC-7C33-430A-99E8-3D0E552F680A}"/>
    <cellStyle name="Percent 5 2 3 2 2" xfId="7442" xr:uid="{25825C6E-8858-445D-B30E-5C65227A56DC}"/>
    <cellStyle name="Percent 5 2 3 2 2 2" xfId="7443" xr:uid="{48D048D0-502F-42FC-82A8-3850A2BE9A6B}"/>
    <cellStyle name="Percent 5 2 3 2 2 2 2" xfId="7444" xr:uid="{20D78405-1F0F-4E90-BBC9-2DB7AD805EA7}"/>
    <cellStyle name="Percent 5 2 3 2 2 2 2 2" xfId="7445" xr:uid="{E1D8DEF5-3E3F-42E6-A6C6-B25C1255BCEB}"/>
    <cellStyle name="Percent 5 2 3 2 2 2 3" xfId="7446" xr:uid="{A12E6232-E7AF-4DFD-95FA-1DF66D647044}"/>
    <cellStyle name="Percent 5 2 3 2 2 3" xfId="7447" xr:uid="{F4C0AC9C-8B32-4D7D-9055-94A0A0C64BD0}"/>
    <cellStyle name="Percent 5 2 3 2 2 3 2" xfId="7448" xr:uid="{B939A1B8-45FF-4516-B788-B539CAC8EDCF}"/>
    <cellStyle name="Percent 5 2 3 2 2 4" xfId="7449" xr:uid="{DB94153A-FF63-4242-B3B3-0946964670FC}"/>
    <cellStyle name="Percent 5 2 3 2 3" xfId="7450" xr:uid="{D1C7AF52-1A91-4E5D-BAA9-28720BF562FB}"/>
    <cellStyle name="Percent 5 2 3 2 3 2" xfId="7451" xr:uid="{B4A8A632-8647-474D-9CE9-666EED043309}"/>
    <cellStyle name="Percent 5 2 3 2 3 2 2" xfId="7452" xr:uid="{F091A030-69B1-4ABD-ADAF-6C575943A9D0}"/>
    <cellStyle name="Percent 5 2 3 2 3 3" xfId="7453" xr:uid="{5C8084AA-17E5-46A6-8533-10B70D065168}"/>
    <cellStyle name="Percent 5 2 3 2 4" xfId="7454" xr:uid="{009AAF66-B03C-42BA-9006-50FED45291CD}"/>
    <cellStyle name="Percent 5 2 3 2 4 2" xfId="7455" xr:uid="{E1B43BC0-D3E2-4FE9-A4EE-543C478C2F74}"/>
    <cellStyle name="Percent 5 2 3 2 5" xfId="7456" xr:uid="{48A10CB0-245D-403B-9EDF-D53A012311BF}"/>
    <cellStyle name="Percent 5 2 3 3" xfId="7457" xr:uid="{710E7EA7-D9D7-424B-8838-4DF8DC58925C}"/>
    <cellStyle name="Percent 5 2 3 3 2" xfId="7458" xr:uid="{D74B636F-2B40-4AD3-A9A8-3E5022AE29A9}"/>
    <cellStyle name="Percent 5 2 3 3 2 2" xfId="7459" xr:uid="{3580844F-E51B-47DC-86C2-8C3010308B50}"/>
    <cellStyle name="Percent 5 2 3 3 2 2 2" xfId="7460" xr:uid="{BD252915-F5C0-4C39-AFDA-DED41817D607}"/>
    <cellStyle name="Percent 5 2 3 3 2 2 2 2" xfId="7461" xr:uid="{5EF466A7-A078-455A-95FA-C73B2A91980D}"/>
    <cellStyle name="Percent 5 2 3 3 2 2 3" xfId="7462" xr:uid="{83C8F164-CE3F-41A8-8031-366304AAD851}"/>
    <cellStyle name="Percent 5 2 3 3 2 3" xfId="7463" xr:uid="{35824AA7-99A2-4D2C-81A9-FB940F4E06CF}"/>
    <cellStyle name="Percent 5 2 3 3 2 3 2" xfId="7464" xr:uid="{AED9C53A-C186-4A24-800D-B73689ABC0EE}"/>
    <cellStyle name="Percent 5 2 3 3 2 4" xfId="7465" xr:uid="{1B4F603E-65B4-4662-966F-C0F232B8FBFC}"/>
    <cellStyle name="Percent 5 2 3 3 3" xfId="7466" xr:uid="{5CE2AA17-D287-42C0-B16C-0BCAD3E0F67F}"/>
    <cellStyle name="Percent 5 2 3 3 3 2" xfId="7467" xr:uid="{8D4B9310-BCA1-41F4-9C1E-A05C856869F8}"/>
    <cellStyle name="Percent 5 2 3 3 3 2 2" xfId="7468" xr:uid="{DC7B9DEC-F5F5-4DD0-90A6-52D20DE56956}"/>
    <cellStyle name="Percent 5 2 3 3 3 3" xfId="7469" xr:uid="{BF59827F-1ACD-4A2C-85BC-FE71534C436F}"/>
    <cellStyle name="Percent 5 2 3 3 4" xfId="7470" xr:uid="{597BBC90-1CF9-4BFC-8FB6-B1C8AF927E82}"/>
    <cellStyle name="Percent 5 2 3 3 4 2" xfId="7471" xr:uid="{EA2487BE-F111-4FA4-93CB-D9B46D26CCF2}"/>
    <cellStyle name="Percent 5 2 3 3 5" xfId="7472" xr:uid="{BF7696D7-84C8-4CFE-B946-82F4CCD007F0}"/>
    <cellStyle name="Percent 5 2 3 4" xfId="7473" xr:uid="{5E7919A6-A3D5-4010-A339-BE485D11459A}"/>
    <cellStyle name="Percent 5 2 3 4 2" xfId="7474" xr:uid="{F15FEB2D-B270-48CD-A573-C6A42321C7A6}"/>
    <cellStyle name="Percent 5 2 3 4 2 2" xfId="7475" xr:uid="{C85A4CCF-8B87-4AEA-B192-9300B9B0DA43}"/>
    <cellStyle name="Percent 5 2 3 4 2 2 2" xfId="7476" xr:uid="{A550F747-8674-45ED-A7CC-BDC303DAF4AB}"/>
    <cellStyle name="Percent 5 2 3 4 2 3" xfId="7477" xr:uid="{BF38F935-D92A-4839-BA17-37B1C93D3311}"/>
    <cellStyle name="Percent 5 2 3 4 3" xfId="7478" xr:uid="{7DB28997-D5E3-470F-BC0A-80FA3BEE3F3A}"/>
    <cellStyle name="Percent 5 2 3 4 3 2" xfId="7479" xr:uid="{B1738A9B-608B-478E-ADAE-F1D3640457A2}"/>
    <cellStyle name="Percent 5 2 3 4 4" xfId="7480" xr:uid="{DE1AC9FE-D520-4A7A-AC2A-6740EC4ED13D}"/>
    <cellStyle name="Percent 5 2 3 5" xfId="7481" xr:uid="{5CB3E041-1CB7-4892-B74A-B347E5E58B95}"/>
    <cellStyle name="Percent 5 2 3 5 2" xfId="7482" xr:uid="{4B3350AC-D0C9-4E5B-B2D3-F9F1BF4C65C6}"/>
    <cellStyle name="Percent 5 2 3 5 2 2" xfId="7483" xr:uid="{04C7DC27-295F-4B8D-8AAF-96B4AB63C634}"/>
    <cellStyle name="Percent 5 2 3 5 3" xfId="7484" xr:uid="{A08AC8FD-3217-43C1-9B0A-9A2BB639E545}"/>
    <cellStyle name="Percent 5 2 3 6" xfId="7485" xr:uid="{3C51D3E6-3392-44ED-89CB-31C6D6B6A78E}"/>
    <cellStyle name="Percent 5 2 3 6 2" xfId="7486" xr:uid="{8944875C-8E5E-42DC-B758-197754032AC0}"/>
    <cellStyle name="Percent 5 2 3 7" xfId="7487" xr:uid="{73929B6D-2BDA-4444-B6C9-A02128553CA7}"/>
    <cellStyle name="Percent 5 2 4" xfId="7488" xr:uid="{629158DE-91BC-462F-8113-D8B9EF763BC4}"/>
    <cellStyle name="Percent 5 2 4 2" xfId="7489" xr:uid="{52F50C8C-DE50-49EA-8DFD-0C5742A66908}"/>
    <cellStyle name="Percent 5 2 4 2 2" xfId="7490" xr:uid="{E6186822-11CA-4C2C-8F58-3FBEDA7C3837}"/>
    <cellStyle name="Percent 5 2 4 2 2 2" xfId="7491" xr:uid="{439015F4-94EB-4DB6-B2D1-23979443837C}"/>
    <cellStyle name="Percent 5 2 4 2 2 2 2" xfId="7492" xr:uid="{2A42FC62-44D7-41FB-9F7C-D4BF507B70C0}"/>
    <cellStyle name="Percent 5 2 4 2 2 3" xfId="7493" xr:uid="{ABD9D5EC-1DD7-4F8C-9B0E-493243B4B4DF}"/>
    <cellStyle name="Percent 5 2 4 2 3" xfId="7494" xr:uid="{8EFD7E6D-57DC-4616-A9C6-1635F5FE0179}"/>
    <cellStyle name="Percent 5 2 4 2 3 2" xfId="7495" xr:uid="{15CF9C16-D816-4A81-923B-302027D440A8}"/>
    <cellStyle name="Percent 5 2 4 2 4" xfId="7496" xr:uid="{810DF01F-F27A-409D-98A8-1757DB0096DA}"/>
    <cellStyle name="Percent 5 2 4 3" xfId="7497" xr:uid="{9418D65E-8543-453E-A5AE-A20BB20E01AA}"/>
    <cellStyle name="Percent 5 2 4 3 2" xfId="7498" xr:uid="{082E9378-6CDC-4B60-AD4F-581F08968FA9}"/>
    <cellStyle name="Percent 5 2 4 3 2 2" xfId="7499" xr:uid="{45BC0E4F-C7C6-4A86-B792-57A3B40D4D5D}"/>
    <cellStyle name="Percent 5 2 4 3 3" xfId="7500" xr:uid="{D12F6D07-CAAD-4F5D-B540-97523617DE8F}"/>
    <cellStyle name="Percent 5 2 4 4" xfId="7501" xr:uid="{76A4F519-F395-4CF2-BC9D-1F046A1F7122}"/>
    <cellStyle name="Percent 5 2 4 4 2" xfId="7502" xr:uid="{2796290E-8E5B-4A0F-8C3D-8CAB0EFD715A}"/>
    <cellStyle name="Percent 5 2 4 5" xfId="7503" xr:uid="{5E293134-90C4-48BE-9789-E9117B30806D}"/>
    <cellStyle name="Percent 5 2 5" xfId="7504" xr:uid="{218F041C-1620-443C-B437-746951E55038}"/>
    <cellStyle name="Percent 5 2 5 2" xfId="7505" xr:uid="{4E8ACE70-9B87-4063-9EB2-5F39D4447948}"/>
    <cellStyle name="Percent 5 2 5 2 2" xfId="7506" xr:uid="{5794380F-EE5F-4309-8912-52044A58ADC9}"/>
    <cellStyle name="Percent 5 2 5 2 2 2" xfId="7507" xr:uid="{C57690B3-95F8-4ED2-B616-40547FF21985}"/>
    <cellStyle name="Percent 5 2 5 2 2 2 2" xfId="7508" xr:uid="{4F7744F4-9A82-4CC9-80A7-8F8D92E417A0}"/>
    <cellStyle name="Percent 5 2 5 2 2 3" xfId="7509" xr:uid="{F8096601-56E3-4AB4-B86D-00AC8AEF5DC1}"/>
    <cellStyle name="Percent 5 2 5 2 3" xfId="7510" xr:uid="{E678DCD6-937B-4B4D-BEC6-15DDC4AD45E5}"/>
    <cellStyle name="Percent 5 2 5 2 3 2" xfId="7511" xr:uid="{92DCFE26-CF19-44EF-B0DB-7B9278910636}"/>
    <cellStyle name="Percent 5 2 5 2 4" xfId="7512" xr:uid="{AB7D0FEB-1694-4EF8-BC63-B59E4C47892C}"/>
    <cellStyle name="Percent 5 2 5 3" xfId="7513" xr:uid="{B58042D7-9532-4564-9B99-4F41075921A3}"/>
    <cellStyle name="Percent 5 2 5 3 2" xfId="7514" xr:uid="{60B6F981-2E17-436A-B1A8-C0FE4F8FB81C}"/>
    <cellStyle name="Percent 5 2 5 3 2 2" xfId="7515" xr:uid="{B79154E7-1444-42F7-A4BF-484C12229DD4}"/>
    <cellStyle name="Percent 5 2 5 3 3" xfId="7516" xr:uid="{907E41A8-0BB3-4DCE-A364-6EDB604E72CD}"/>
    <cellStyle name="Percent 5 2 5 4" xfId="7517" xr:uid="{9DB5CF25-993C-4F13-B90D-0995576BC7F4}"/>
    <cellStyle name="Percent 5 2 5 4 2" xfId="7518" xr:uid="{3B5FEEFB-EE45-4E6C-A25D-EBD00BF5F3AD}"/>
    <cellStyle name="Percent 5 2 5 5" xfId="7519" xr:uid="{82D67060-BC45-430B-8490-C6BF9BF55F7E}"/>
    <cellStyle name="Percent 5 2 6" xfId="7520" xr:uid="{AE10F7B9-101B-40F5-9356-A1C5737349E2}"/>
    <cellStyle name="Percent 5 2 6 2" xfId="7521" xr:uid="{3312C302-2AC6-4AE2-97A1-26B3F06E7644}"/>
    <cellStyle name="Percent 5 2 6 2 2" xfId="7522" xr:uid="{5562B7D6-E30E-4BBF-9A0F-1ED326CA54F5}"/>
    <cellStyle name="Percent 5 2 6 2 2 2" xfId="7523" xr:uid="{3DDDAE7E-4123-4644-B1D5-55C219EF03EB}"/>
    <cellStyle name="Percent 5 2 6 2 3" xfId="7524" xr:uid="{9BD032A0-A4DD-47DA-8E59-86F9F9770C86}"/>
    <cellStyle name="Percent 5 2 6 3" xfId="7525" xr:uid="{F6F2F4BE-6569-47B7-A25D-DC26742CBAEA}"/>
    <cellStyle name="Percent 5 2 6 3 2" xfId="7526" xr:uid="{C7FA8085-2B9B-4DB1-9C98-6F1ABD87DFAD}"/>
    <cellStyle name="Percent 5 2 6 4" xfId="7527" xr:uid="{C8BAAC34-F6CE-4AA4-83C8-7C379AB16164}"/>
    <cellStyle name="Percent 5 2 7" xfId="7528" xr:uid="{63581B06-F6FC-49D6-A54E-618B4F8EB0E3}"/>
    <cellStyle name="Percent 5 2 7 2" xfId="7529" xr:uid="{79D3E7F4-8163-4DAB-BB5C-D7F0B5241834}"/>
    <cellStyle name="Percent 5 2 7 2 2" xfId="7530" xr:uid="{08BFCAF5-3E48-4EEB-8D8E-7A4384CF9B46}"/>
    <cellStyle name="Percent 5 2 7 3" xfId="7531" xr:uid="{BFA9DE4A-ACE9-4A5A-8013-2E218EBCF9BD}"/>
    <cellStyle name="Percent 5 2 8" xfId="7532" xr:uid="{EC6F0146-22D3-4B80-A3B6-85D1B08801CB}"/>
    <cellStyle name="Percent 5 2 8 2" xfId="7533" xr:uid="{CDCDAC18-ECEB-4420-9B9C-FDA60636C840}"/>
    <cellStyle name="Percent 5 2 9" xfId="7534" xr:uid="{A54FF18B-8377-4C3F-8798-2AA7915ED12A}"/>
    <cellStyle name="Percent 5 2 9 2" xfId="7535" xr:uid="{952F18C5-C3AA-4298-87CD-DB21634A7143}"/>
    <cellStyle name="Percent 5 3" xfId="7536" xr:uid="{825E8487-E109-49FF-9C58-D9C8BB3E3B41}"/>
    <cellStyle name="Percent 5 3 2" xfId="7537" xr:uid="{7634D3E1-3D3E-49CD-B069-BB09B5FFFF54}"/>
    <cellStyle name="Percent 5 3 2 2" xfId="7538" xr:uid="{9C58AC28-DB48-4FEF-8265-5F6DB096FA82}"/>
    <cellStyle name="Percent 5 3 3" xfId="7539" xr:uid="{5C68CE09-2632-4390-9A36-E5D1A48D3DDD}"/>
    <cellStyle name="Percent 5 3 3 2" xfId="7540" xr:uid="{53024519-CCDA-4D7D-965D-1E8DFBD91C1D}"/>
    <cellStyle name="Percent 5 3 4" xfId="7541" xr:uid="{C756E93E-B5B0-46D3-B49B-EB45F900ABEF}"/>
    <cellStyle name="Percent 5 4" xfId="7542" xr:uid="{FEF8FAD1-6BF2-494D-B12D-E90E233ECA18}"/>
    <cellStyle name="Percent 5 4 2" xfId="7543" xr:uid="{58B92153-BBBF-4677-BD5F-939CD8CC05BE}"/>
    <cellStyle name="Percent 5 4 2 2" xfId="7544" xr:uid="{AC368009-67D6-47F8-B3D4-C9EA773C5F6F}"/>
    <cellStyle name="Percent 5 4 2 2 2" xfId="7545" xr:uid="{D2E101B6-C781-41B4-98DB-993C76B583EA}"/>
    <cellStyle name="Percent 5 4 2 2 2 2" xfId="7546" xr:uid="{02F198BA-1C3E-4F66-97D1-CEF3EB4BE1F0}"/>
    <cellStyle name="Percent 5 4 2 2 2 2 2" xfId="7547" xr:uid="{F8AB89C6-8CED-4091-81AE-8ECE13FA39F8}"/>
    <cellStyle name="Percent 5 4 2 2 2 3" xfId="7548" xr:uid="{DD5594DC-2F09-41AC-800A-2F2A8A7001EC}"/>
    <cellStyle name="Percent 5 4 2 2 3" xfId="7549" xr:uid="{F2819565-D5DD-4177-AF50-FAE02B56AA04}"/>
    <cellStyle name="Percent 5 4 2 2 3 2" xfId="7550" xr:uid="{7AB21847-D084-4BFB-8BC3-61C233439B31}"/>
    <cellStyle name="Percent 5 4 2 2 4" xfId="7551" xr:uid="{1C16F603-147A-47FA-9DC3-4903AB417067}"/>
    <cellStyle name="Percent 5 4 2 3" xfId="7552" xr:uid="{0B3E87A5-BC61-493C-A89B-9CC65EA7F6F4}"/>
    <cellStyle name="Percent 5 4 2 3 2" xfId="7553" xr:uid="{3DE16CFE-FAD8-4E0F-B912-2CC91B87F08C}"/>
    <cellStyle name="Percent 5 4 2 3 2 2" xfId="7554" xr:uid="{FCE543FB-B40F-4337-89C3-3F48CF88EC36}"/>
    <cellStyle name="Percent 5 4 2 3 3" xfId="7555" xr:uid="{268369DF-70FF-4562-A738-DE4662F0FFE6}"/>
    <cellStyle name="Percent 5 4 2 4" xfId="7556" xr:uid="{8C6EB5E9-F917-48B3-8406-3D4E4FB6A3F5}"/>
    <cellStyle name="Percent 5 4 2 4 2" xfId="7557" xr:uid="{56CE4618-71A1-4B82-B73F-AF762910CEFB}"/>
    <cellStyle name="Percent 5 4 2 5" xfId="7558" xr:uid="{730B4C83-40E6-4412-932F-ED48637B98D0}"/>
    <cellStyle name="Percent 5 4 3" xfId="7559" xr:uid="{2663B011-3912-4DF7-8685-866FBEA23CC8}"/>
    <cellStyle name="Percent 5 4 3 2" xfId="7560" xr:uid="{A7BFFFF2-3F3B-46DD-8C57-8713DCDB000F}"/>
    <cellStyle name="Percent 5 4 3 2 2" xfId="7561" xr:uid="{CD2B7980-4563-4D79-8FB2-AF80F94BC4BC}"/>
    <cellStyle name="Percent 5 4 3 2 2 2" xfId="7562" xr:uid="{91E0C808-F7F1-472D-BC57-D8CB1EA37A00}"/>
    <cellStyle name="Percent 5 4 3 2 2 2 2" xfId="7563" xr:uid="{7EAA5542-3821-4481-90C9-6ED633C96243}"/>
    <cellStyle name="Percent 5 4 3 2 2 3" xfId="7564" xr:uid="{CCC2A969-ACCB-4630-BCF4-807F782E2C88}"/>
    <cellStyle name="Percent 5 4 3 2 3" xfId="7565" xr:uid="{F5055284-44D7-4CF3-B0C0-F4122A4264A0}"/>
    <cellStyle name="Percent 5 4 3 2 3 2" xfId="7566" xr:uid="{2D3394BF-CF14-4B4E-9068-53638B02DB12}"/>
    <cellStyle name="Percent 5 4 3 2 4" xfId="7567" xr:uid="{70BEC0CE-35BE-4279-855A-7A037CB9558E}"/>
    <cellStyle name="Percent 5 4 3 3" xfId="7568" xr:uid="{2BE70B2C-BAED-4C5B-B8B7-39D2346CB1C3}"/>
    <cellStyle name="Percent 5 4 3 3 2" xfId="7569" xr:uid="{088A089C-12AC-4558-83B3-1E3CB1921B52}"/>
    <cellStyle name="Percent 5 4 3 3 2 2" xfId="7570" xr:uid="{9588BABE-12F0-4230-939F-8414CCE20B65}"/>
    <cellStyle name="Percent 5 4 3 3 3" xfId="7571" xr:uid="{0AD0D47D-EFA3-43E1-B894-8210D579FE37}"/>
    <cellStyle name="Percent 5 4 3 4" xfId="7572" xr:uid="{5CB4434D-2A7B-4895-9930-A6DF5610DAFB}"/>
    <cellStyle name="Percent 5 4 3 4 2" xfId="7573" xr:uid="{6B07F66F-BA2F-41FB-8706-3C1E30EECDA6}"/>
    <cellStyle name="Percent 5 4 3 5" xfId="7574" xr:uid="{61AC26BB-DBCA-42E7-8BDF-D60B1CECBB5E}"/>
    <cellStyle name="Percent 5 4 4" xfId="7575" xr:uid="{09BF84C4-A09C-471F-87B9-B5DC95515EA7}"/>
    <cellStyle name="Percent 5 4 4 2" xfId="7576" xr:uid="{EEBCD110-4E8E-4140-8023-D2D271E729C5}"/>
    <cellStyle name="Percent 5 4 4 2 2" xfId="7577" xr:uid="{47E391BC-06D6-4F99-8B35-AD318D63A0D2}"/>
    <cellStyle name="Percent 5 4 4 2 2 2" xfId="7578" xr:uid="{A7BCF3A4-E20D-4B4A-BFCC-67199E4C1DA6}"/>
    <cellStyle name="Percent 5 4 4 2 3" xfId="7579" xr:uid="{DD2C6C2C-7990-4126-997B-AAC73ECF7313}"/>
    <cellStyle name="Percent 5 4 4 3" xfId="7580" xr:uid="{4D0C46D2-C2E6-4AB1-A332-D90453652ACB}"/>
    <cellStyle name="Percent 5 4 4 3 2" xfId="7581" xr:uid="{ECA07F43-614D-4F51-B953-A872916C9EF1}"/>
    <cellStyle name="Percent 5 4 4 4" xfId="7582" xr:uid="{7B5FF87D-0752-4052-A456-224D8BDE377D}"/>
    <cellStyle name="Percent 5 4 5" xfId="7583" xr:uid="{9D3E6E0A-BA2E-4563-A609-581EFE5410FD}"/>
    <cellStyle name="Percent 5 4 5 2" xfId="7584" xr:uid="{582D8C5A-95A6-48E2-B0D4-4164C5AD13C1}"/>
    <cellStyle name="Percent 5 4 5 2 2" xfId="7585" xr:uid="{B6A37F60-B241-48A8-9B60-723112ECEBD3}"/>
    <cellStyle name="Percent 5 4 5 3" xfId="7586" xr:uid="{6B6E59CB-2E17-43A2-A95C-5484838F3160}"/>
    <cellStyle name="Percent 5 4 6" xfId="7587" xr:uid="{9D933CE3-176E-4F8C-B6AE-5B2ACB00A6A2}"/>
    <cellStyle name="Percent 5 4 6 2" xfId="7588" xr:uid="{AB2A3AAF-C116-4D8C-B0E8-3B4415745FE8}"/>
    <cellStyle name="Percent 5 4 7" xfId="7589" xr:uid="{FCE16CC7-9769-4E76-BC62-0D5D7E19169C}"/>
    <cellStyle name="Percent 5 4 7 2" xfId="7590" xr:uid="{94644062-45D9-4EA0-BDDA-789AE860377F}"/>
    <cellStyle name="Percent 5 4 8" xfId="7591" xr:uid="{183DDEC7-F697-4BB4-A75D-59C49A94AECC}"/>
    <cellStyle name="Percent 5 4 8 2" xfId="7592" xr:uid="{0CEE7B67-938C-4803-B246-7DE90AF7C282}"/>
    <cellStyle name="Percent 5 4 9" xfId="7593" xr:uid="{F9C2811D-68BC-4801-9F3A-FC8E68D43CC4}"/>
    <cellStyle name="Percent 5 5" xfId="7594" xr:uid="{1AD516B1-A8DC-4C48-A28B-DB31011304E4}"/>
    <cellStyle name="Percent 5 5 2" xfId="7595" xr:uid="{313ECF34-D3AE-45A1-A293-40734A45DC48}"/>
    <cellStyle name="Percent 5 5 2 2" xfId="7596" xr:uid="{5C532106-C131-4A8A-9BA4-75BE854A21CF}"/>
    <cellStyle name="Percent 5 5 2 2 2" xfId="7597" xr:uid="{11B62F94-1132-4134-8E1A-A843570638B2}"/>
    <cellStyle name="Percent 5 5 2 2 2 2" xfId="7598" xr:uid="{4DEEC423-8A28-4503-BD77-BD4DD593B613}"/>
    <cellStyle name="Percent 5 5 2 2 2 2 2" xfId="7599" xr:uid="{CE983F2D-F0D4-42D2-A3A7-3188E19F6718}"/>
    <cellStyle name="Percent 5 5 2 2 2 3" xfId="7600" xr:uid="{9F827BB5-4331-4F13-A467-17C81F9E8566}"/>
    <cellStyle name="Percent 5 5 2 2 3" xfId="7601" xr:uid="{F5930E7A-ABD1-4D6B-8F5E-844EF802ACD0}"/>
    <cellStyle name="Percent 5 5 2 2 3 2" xfId="7602" xr:uid="{15BD6F89-B647-420B-9945-61F3E5FDD5A1}"/>
    <cellStyle name="Percent 5 5 2 2 4" xfId="7603" xr:uid="{3BCB164B-314B-4D5B-B036-CD19D315883E}"/>
    <cellStyle name="Percent 5 5 2 3" xfId="7604" xr:uid="{5C595409-6DC6-430C-AEBE-4A923E73E90D}"/>
    <cellStyle name="Percent 5 5 2 3 2" xfId="7605" xr:uid="{C1EAE0BD-34CB-4DBA-B83D-0D855D8DF3C8}"/>
    <cellStyle name="Percent 5 5 2 3 2 2" xfId="7606" xr:uid="{4BAA26A7-4BC2-46C5-97EB-73F648F62D65}"/>
    <cellStyle name="Percent 5 5 2 3 3" xfId="7607" xr:uid="{33EE74BC-2615-440B-9B91-794B631BC33F}"/>
    <cellStyle name="Percent 5 5 2 4" xfId="7608" xr:uid="{4A126021-9267-4A94-BA0C-4A48E251F7B8}"/>
    <cellStyle name="Percent 5 5 2 4 2" xfId="7609" xr:uid="{DCA7F932-8B57-4B27-AC7A-7EB0B1A5C343}"/>
    <cellStyle name="Percent 5 5 2 5" xfId="7610" xr:uid="{88D63235-EF50-4871-A867-DFB15DF0A1EE}"/>
    <cellStyle name="Percent 5 5 3" xfId="7611" xr:uid="{00C054EA-6DF9-42C5-92A0-26B7C24FC10F}"/>
    <cellStyle name="Percent 5 5 3 2" xfId="7612" xr:uid="{B574382D-9A2F-4C23-9DB8-2EB2A455D35B}"/>
    <cellStyle name="Percent 5 5 3 2 2" xfId="7613" xr:uid="{7D7E1155-CA82-4751-961D-75DBFD49A51E}"/>
    <cellStyle name="Percent 5 5 3 2 2 2" xfId="7614" xr:uid="{6329D005-5BB1-4CE9-AF1C-83992A807D95}"/>
    <cellStyle name="Percent 5 5 3 2 3" xfId="7615" xr:uid="{0EEC73A4-08C5-48DE-AE57-DF2F2E7EBA85}"/>
    <cellStyle name="Percent 5 5 3 3" xfId="7616" xr:uid="{60744068-B80C-4AC6-AABE-7F67EC2A826C}"/>
    <cellStyle name="Percent 5 5 3 3 2" xfId="7617" xr:uid="{21789160-8F8E-4366-9B73-BA7E24872C86}"/>
    <cellStyle name="Percent 5 5 3 4" xfId="7618" xr:uid="{AAF1F89E-8364-4506-B858-C321D5CAAB1D}"/>
    <cellStyle name="Percent 5 5 4" xfId="7619" xr:uid="{617FBE6F-3A73-449A-8AFF-65BB282C5753}"/>
    <cellStyle name="Percent 5 5 4 2" xfId="7620" xr:uid="{A43063F0-2E39-42C8-9CA1-D0FCA2D89EA7}"/>
    <cellStyle name="Percent 5 5 4 2 2" xfId="7621" xr:uid="{157A1836-DA0A-45FE-A0D1-6B46F6AA0307}"/>
    <cellStyle name="Percent 5 5 4 3" xfId="7622" xr:uid="{764A9C09-76A3-4E0A-ACA4-E039AAF2BA6F}"/>
    <cellStyle name="Percent 5 5 5" xfId="7623" xr:uid="{7232924C-5F4F-4877-A0EF-0BCC9BB19295}"/>
    <cellStyle name="Percent 5 5 5 2" xfId="7624" xr:uid="{70B4129E-A5C1-4A12-A57D-513562D887EF}"/>
    <cellStyle name="Percent 5 5 6" xfId="7625" xr:uid="{CF8C685D-B771-43C9-A562-05B0D3E8145C}"/>
    <cellStyle name="Percent 5 6" xfId="7626" xr:uid="{D5D6B503-312C-4A25-A29B-619D76AC46E7}"/>
    <cellStyle name="Percent 5 6 2" xfId="7627" xr:uid="{44474420-062C-4DA7-9DFF-44578213D639}"/>
    <cellStyle name="Percent 5 6 2 2" xfId="7628" xr:uid="{AAEB9F53-EBBD-450C-AF5E-7CED193D5BD8}"/>
    <cellStyle name="Percent 5 6 2 2 2" xfId="7629" xr:uid="{F16E59E4-A5F3-46BB-9EBB-A39327D0D40E}"/>
    <cellStyle name="Percent 5 6 2 2 2 2" xfId="7630" xr:uid="{F3048543-9E42-41E3-8F4F-BDDC184130DA}"/>
    <cellStyle name="Percent 5 6 2 2 3" xfId="7631" xr:uid="{6D324139-3672-42A7-84F6-5F78140D1995}"/>
    <cellStyle name="Percent 5 6 2 3" xfId="7632" xr:uid="{7376A3D4-50F5-4F95-8BA1-49DBC0869737}"/>
    <cellStyle name="Percent 5 6 2 3 2" xfId="7633" xr:uid="{8775703B-4B59-497C-9582-CC9C00A88D41}"/>
    <cellStyle name="Percent 5 6 2 4" xfId="7634" xr:uid="{1884CA36-0085-48E4-AD42-E586BAC3B340}"/>
    <cellStyle name="Percent 5 6 3" xfId="7635" xr:uid="{8499BE82-E89C-4340-9F5D-32DCA136E350}"/>
    <cellStyle name="Percent 5 6 3 2" xfId="7636" xr:uid="{C6DF132F-C2ED-4723-A3BD-7433E9F47ED1}"/>
    <cellStyle name="Percent 5 6 3 2 2" xfId="7637" xr:uid="{F149D56A-0456-4B4A-B986-93C1E4CAFD5C}"/>
    <cellStyle name="Percent 5 6 3 3" xfId="7638" xr:uid="{B1DBAE7A-B5E6-4120-8A5A-52891A951355}"/>
    <cellStyle name="Percent 5 6 4" xfId="7639" xr:uid="{A465E491-DDEB-4880-9F90-86823DF49BEC}"/>
    <cellStyle name="Percent 5 6 4 2" xfId="7640" xr:uid="{9D343C59-93E8-4D3E-ADF4-654CBF200851}"/>
    <cellStyle name="Percent 5 6 5" xfId="7641" xr:uid="{8C4C774C-438A-4EC5-A310-AE10D542305D}"/>
    <cellStyle name="Percent 5 7" xfId="7642" xr:uid="{CA8B60EB-8136-47B9-A5E6-EDE8AC8AAF6D}"/>
    <cellStyle name="Percent 5 7 2" xfId="7643" xr:uid="{2186B9C0-F5D9-4ACD-B2E0-83BDA9B2A74A}"/>
    <cellStyle name="Percent 5 7 2 2" xfId="7644" xr:uid="{8BC7A4CE-46F3-4F70-B2FD-D235935F93AE}"/>
    <cellStyle name="Percent 5 7 2 2 2" xfId="7645" xr:uid="{9628537A-07DD-4CE5-83D2-0E0759AE23DA}"/>
    <cellStyle name="Percent 5 7 2 2 2 2" xfId="7646" xr:uid="{530E0EBA-D289-47FA-AD8F-857DC77E625F}"/>
    <cellStyle name="Percent 5 7 2 2 3" xfId="7647" xr:uid="{A29731D0-F5B5-466B-9CCA-F6B5DBE0555F}"/>
    <cellStyle name="Percent 5 7 2 3" xfId="7648" xr:uid="{EE2E5F1D-0702-4828-9F6E-3F2AD42CAA69}"/>
    <cellStyle name="Percent 5 7 2 3 2" xfId="7649" xr:uid="{9AF4E1B4-72BB-4E6A-8F51-F759BE59D71B}"/>
    <cellStyle name="Percent 5 7 2 4" xfId="7650" xr:uid="{797E00E4-2138-4CFA-ADB6-B9B8BBA076E7}"/>
    <cellStyle name="Percent 5 7 3" xfId="7651" xr:uid="{45D69AE7-79C7-4AA8-A715-D710D453BA81}"/>
    <cellStyle name="Percent 5 7 3 2" xfId="7652" xr:uid="{205F2F13-1355-4930-A461-BE8C0D46D0D5}"/>
    <cellStyle name="Percent 5 7 3 2 2" xfId="7653" xr:uid="{6F4DA611-C779-4BBF-945C-6FE78374A411}"/>
    <cellStyle name="Percent 5 7 3 3" xfId="7654" xr:uid="{C17D1B58-65DF-4200-8F45-04464D108A24}"/>
    <cellStyle name="Percent 5 7 4" xfId="7655" xr:uid="{97EA764D-9E64-42FD-996B-FECC702152DA}"/>
    <cellStyle name="Percent 5 7 4 2" xfId="7656" xr:uid="{E410912F-5E62-4F38-B435-928B8811FBE6}"/>
    <cellStyle name="Percent 5 7 5" xfId="7657" xr:uid="{2BC5D925-E202-4946-97A7-422D4171923C}"/>
    <cellStyle name="Percent 5 8" xfId="7658" xr:uid="{06F81605-B1F4-4355-8869-405E26BB2331}"/>
    <cellStyle name="Percent 5 8 2" xfId="7659" xr:uid="{FF7F0E03-32DB-45D1-9F6D-9E41D0C7C144}"/>
    <cellStyle name="Percent 5 9" xfId="7660" xr:uid="{E4D892E6-7868-401C-B576-46CC6638BC5F}"/>
    <cellStyle name="Percent 5 9 2" xfId="7661" xr:uid="{2FB05B31-D8F9-49CF-A020-28CE5D776E42}"/>
    <cellStyle name="Percent 5 9 2 2" xfId="7662" xr:uid="{234A058D-6088-4389-B576-9F1A55EE073D}"/>
    <cellStyle name="Percent 5 9 2 2 2" xfId="7663" xr:uid="{55F98B52-DAA1-4EB8-81CC-538FAEA91E08}"/>
    <cellStyle name="Percent 5 9 2 3" xfId="7664" xr:uid="{E0788352-3FC0-4658-9635-88A3D32E1463}"/>
    <cellStyle name="Percent 5 9 3" xfId="7665" xr:uid="{727DB9BF-E94C-40C4-843D-10E14D203F53}"/>
    <cellStyle name="Percent 5 9 3 2" xfId="7666" xr:uid="{462C9D74-9308-4B4A-9D3D-08F10BFB3AAE}"/>
    <cellStyle name="Percent 5 9 4" xfId="7667" xr:uid="{D6093805-40ED-49EE-AEDF-309DD92273E2}"/>
    <cellStyle name="Percent 6" xfId="7668" xr:uid="{12474AB0-3EF7-4E3F-B4E8-63FD9AE5915E}"/>
    <cellStyle name="Percent 6 2" xfId="7669" xr:uid="{CA121AE3-9527-469C-AA76-CF8094A4CB5F}"/>
    <cellStyle name="Percent 6 2 2" xfId="7670" xr:uid="{1FEC1C43-9094-4C16-BF37-A23F5ED92B71}"/>
    <cellStyle name="Percent 6 2 2 2" xfId="7671" xr:uid="{B6DD03ED-9473-4CBE-948C-2152EDC74D11}"/>
    <cellStyle name="Percent 6 2 3" xfId="7672" xr:uid="{D10B6058-AFDD-4F13-B4D6-02F3CF196A35}"/>
    <cellStyle name="Percent 6 2 3 2" xfId="7673" xr:uid="{4E9711CC-85A6-49F8-ADC8-6F0FEDB708D6}"/>
    <cellStyle name="Percent 6 2 4" xfId="7674" xr:uid="{6E2D6F54-0945-47F4-9EBF-502F03D8D039}"/>
    <cellStyle name="Percent 6 3" xfId="7675" xr:uid="{706F0C30-9374-4146-98D0-6B6B98C36A53}"/>
    <cellStyle name="Percent 6 3 2" xfId="7676" xr:uid="{28C5B74B-EAA5-4307-8B14-0B91FD4B5255}"/>
    <cellStyle name="Percent 6 4" xfId="7677" xr:uid="{8D0826A7-9924-4F62-8456-87A039AD8193}"/>
    <cellStyle name="Percent 7" xfId="7678" xr:uid="{3474711A-F750-4A92-906B-E023CFA8293C}"/>
    <cellStyle name="Percent 7 2" xfId="7679" xr:uid="{45416047-AC4C-401F-B5C5-CFCEC05AA220}"/>
    <cellStyle name="Percent 7 2 2" xfId="7680" xr:uid="{2BED5BA8-8B87-436A-A610-456F1DF27906}"/>
    <cellStyle name="Percent 7 2 2 2" xfId="7681" xr:uid="{83FBC939-F658-4B96-A2D4-870270696AF0}"/>
    <cellStyle name="Percent 7 2 2 2 2" xfId="7682" xr:uid="{63B22291-2C4C-4FF3-B21C-3D423650A90F}"/>
    <cellStyle name="Percent 7 2 2 2 2 2" xfId="7683" xr:uid="{F38AF7D2-73A9-4674-9743-994BA821622A}"/>
    <cellStyle name="Percent 7 2 2 2 3" xfId="7684" xr:uid="{FCB4C342-0221-4A0A-87D6-AC3CB53AE964}"/>
    <cellStyle name="Percent 7 2 2 3" xfId="7685" xr:uid="{153DABD9-3CF4-4C4A-9AFF-751AB695D179}"/>
    <cellStyle name="Percent 7 2 2 3 2" xfId="7686" xr:uid="{A333AB91-7159-4ACA-BE00-4645D3138345}"/>
    <cellStyle name="Percent 7 2 2 4" xfId="7687" xr:uid="{A0D99C6F-D458-42E3-B8EA-5042C46CA9CD}"/>
    <cellStyle name="Percent 7 2 3" xfId="7688" xr:uid="{025F7339-098E-4481-B8B1-8D5A61D375B2}"/>
    <cellStyle name="Percent 7 2 3 2" xfId="7689" xr:uid="{3D5BC9F6-98AF-4B17-8BBA-0A4E59EF3DA0}"/>
    <cellStyle name="Percent 7 2 3 2 2" xfId="7690" xr:uid="{66C386B6-0E22-4E56-9073-B09FF30EE39F}"/>
    <cellStyle name="Percent 7 2 3 3" xfId="7691" xr:uid="{852E100A-4FBB-4C99-868E-1214EDB18562}"/>
    <cellStyle name="Percent 7 2 4" xfId="7692" xr:uid="{A31B8E7D-EB61-432E-9604-ABF7632CD987}"/>
    <cellStyle name="Percent 7 2 4 2" xfId="7693" xr:uid="{3645C3B0-26C6-4C39-A689-69E781102DCD}"/>
    <cellStyle name="Percent 7 2 5" xfId="7694" xr:uid="{7765A974-794C-4B4D-8D1E-FC890FD38A33}"/>
    <cellStyle name="Percent 7 3" xfId="7695" xr:uid="{885236E3-210D-405F-B000-6E871DEDD806}"/>
    <cellStyle name="Percent 7 3 2" xfId="7696" xr:uid="{0CBDFFF2-3488-4319-BFDF-D82D9FC37E22}"/>
    <cellStyle name="Percent 7 4" xfId="7697" xr:uid="{29C0C478-E40A-4EB1-AEE1-EDECDD20445F}"/>
    <cellStyle name="Percent 7 4 2" xfId="7698" xr:uid="{485468A1-1604-47C1-83CC-64CEB089A483}"/>
    <cellStyle name="Percent 7 4 2 2" xfId="7699" xr:uid="{ECC9D84F-36A7-4F40-83FE-070F9CA31B5B}"/>
    <cellStyle name="Percent 7 4 2 2 2" xfId="7700" xr:uid="{0E845212-465F-41DC-82FA-B8B780718DDB}"/>
    <cellStyle name="Percent 7 4 2 3" xfId="7701" xr:uid="{1FB676DD-9718-49D3-BA47-A018FE96CD44}"/>
    <cellStyle name="Percent 7 4 3" xfId="7702" xr:uid="{B53486D2-B2AC-40FF-AE58-7C368D378F88}"/>
    <cellStyle name="Percent 7 4 3 2" xfId="7703" xr:uid="{5DCA5B43-1183-4AB4-ABDA-95D4A583C71B}"/>
    <cellStyle name="Percent 7 4 4" xfId="7704" xr:uid="{5183179D-F4C1-4320-B2D4-E93A671FCBA8}"/>
    <cellStyle name="Percent 7 5" xfId="7705" xr:uid="{0BB4983B-31D8-4706-BFB2-DD0CA31806FF}"/>
    <cellStyle name="Percent 7 5 2" xfId="7706" xr:uid="{0BC01268-5E66-49DC-A8B9-8A5BCB2BA423}"/>
    <cellStyle name="Percent 7 5 2 2" xfId="7707" xr:uid="{7ADA99DA-A90C-4E92-B2B4-71561ED53526}"/>
    <cellStyle name="Percent 7 5 3" xfId="7708" xr:uid="{224024AA-6F75-41E7-B60F-C8AF9A97E8A8}"/>
    <cellStyle name="Percent 7 6" xfId="7709" xr:uid="{DB28A7FB-F4CD-4660-9221-8C6B137ADA59}"/>
    <cellStyle name="Percent 7 6 2" xfId="7710" xr:uid="{B975E7C1-DDDA-4B4C-9D75-46C57CA0EF4D}"/>
    <cellStyle name="Percent 7 7" xfId="7711" xr:uid="{14670B4C-C268-4211-B579-D6AFF53D64EB}"/>
    <cellStyle name="Percent 7 7 2" xfId="7712" xr:uid="{F7EE42CA-A918-4B78-9B48-55B5538DDC64}"/>
    <cellStyle name="Percent 7 8" xfId="7713" xr:uid="{023267C4-4DE7-4D4E-9284-EF09D295A064}"/>
    <cellStyle name="Percent 8" xfId="7714" xr:uid="{431E6333-A4F0-4439-B1E3-C55A8AC33830}"/>
    <cellStyle name="Percent 8 2" xfId="7715" xr:uid="{397F01E8-5387-47F5-BA0C-12B30D2912F4}"/>
    <cellStyle name="Percent 8 2 2" xfId="7716" xr:uid="{88A3FEFF-D54D-40D7-B42C-29CEB4E5E2E3}"/>
    <cellStyle name="Percent 8 2 2 2" xfId="7717" xr:uid="{A7F74421-A2B2-48FE-83D2-F7FBD50849E0}"/>
    <cellStyle name="Percent 8 2 3" xfId="7718" xr:uid="{564442BF-AD44-4EF0-97BF-A6AAA10A3AC0}"/>
    <cellStyle name="Percent 8 3" xfId="7719" xr:uid="{984D8197-9845-4BDA-8B35-08AC278257EE}"/>
    <cellStyle name="Percent 8 3 2" xfId="7720" xr:uid="{DB388628-76AD-4E79-B945-71A14C98A446}"/>
    <cellStyle name="Percent 8 4" xfId="7721" xr:uid="{1D805716-8028-47E5-BB86-380374A403B9}"/>
    <cellStyle name="Percent 8 4 2" xfId="7722" xr:uid="{ED965B41-2158-4F32-9595-C3A4351A6E69}"/>
    <cellStyle name="Percent 8 5" xfId="7723" xr:uid="{DCC9D191-93EE-4522-AF44-CF7F2E2C5925}"/>
    <cellStyle name="Percent 8 5 2" xfId="7724" xr:uid="{ABDDFE15-3356-4CA4-AF25-1C8FBB16C3F7}"/>
    <cellStyle name="Percent 8 6" xfId="7725" xr:uid="{ED5A6A13-DF07-475A-8A22-CC9E93DC0CA2}"/>
    <cellStyle name="Percent 9" xfId="7726" xr:uid="{439DE5CE-BB36-4AF8-865B-EEA49EACCB84}"/>
    <cellStyle name="Percent 9 2" xfId="7727" xr:uid="{5C255373-CFE7-4801-B6BF-A680E132881B}"/>
    <cellStyle name="Percent 9 2 2" xfId="7728" xr:uid="{8079A2AB-DDBC-4931-A02E-4DF197505079}"/>
    <cellStyle name="Percent 9 2 2 2" xfId="7729" xr:uid="{FBA9BAFE-FC71-4C13-8021-8ADB654A93E6}"/>
    <cellStyle name="Percent 9 2 3" xfId="7730" xr:uid="{05ADCE8D-A138-4FC9-A412-1BB10D5BAEA0}"/>
    <cellStyle name="Percent 9 3" xfId="7731" xr:uid="{7C00CF23-C9BB-4787-941F-8A2A4479D54D}"/>
    <cellStyle name="Percent 9 3 2" xfId="7732" xr:uid="{1D4DB5EC-5BF3-420A-BAA9-3A03FEC08639}"/>
    <cellStyle name="Percent 9 4" xfId="7733" xr:uid="{8FA9EB2B-0D14-459E-B30C-79152CB87E28}"/>
    <cellStyle name="PPCRef_AA_ALG_09986ba943d5425092808d659c8f4f87_09986ba943d5425092808d659c8f4f87" xfId="7734" xr:uid="{62695095-A729-4017-B349-92AED571BCF0}"/>
    <cellStyle name="PSChar" xfId="7735" xr:uid="{71ED7DE7-92D8-4270-9E46-B9EDDB4C2DCA}"/>
    <cellStyle name="PSChar 2" xfId="7736" xr:uid="{F153CDD1-25A5-4781-805B-C3AECF50A6E5}"/>
    <cellStyle name="PSChar 2 2" xfId="7737" xr:uid="{CEA3DFEB-7929-4256-905A-E0A6CEFC0FA1}"/>
    <cellStyle name="PSChar 2 2 2" xfId="7738" xr:uid="{1575ECA6-5C41-40AB-B204-313522A3CD43}"/>
    <cellStyle name="PSChar 2 3" xfId="7739" xr:uid="{D7D63744-9FB5-484B-B996-085691E415DC}"/>
    <cellStyle name="PSChar 3" xfId="7740" xr:uid="{4E206651-6B6C-4376-8A3C-744651865A2B}"/>
    <cellStyle name="PSChar 3 2" xfId="7741" xr:uid="{F067F922-3A2B-441C-B254-F32A4277DA7E}"/>
    <cellStyle name="PSChar 4" xfId="7742" xr:uid="{3725961C-833C-4F15-A3F6-37CF3734979B}"/>
    <cellStyle name="PSDate" xfId="7743" xr:uid="{53BBE9F2-5413-493B-B5A4-F729C02ED8D0}"/>
    <cellStyle name="PSDate 2" xfId="7744" xr:uid="{06A3A834-673F-43A7-A0DC-08DB92F2C7C2}"/>
    <cellStyle name="PSDate 2 2" xfId="7745" xr:uid="{19B80150-9762-4724-A2B7-90FB26232E0D}"/>
    <cellStyle name="PSDate 2 2 2" xfId="7746" xr:uid="{479A6666-4898-4CD0-834F-C3831903C9D3}"/>
    <cellStyle name="PSDate 2 3" xfId="7747" xr:uid="{790ED946-76B1-4CCC-83D4-CC58A4322675}"/>
    <cellStyle name="PSDate 3" xfId="7748" xr:uid="{AD777247-BF9C-4CB1-BAAF-416022F70E8E}"/>
    <cellStyle name="PSDate 3 2" xfId="7749" xr:uid="{7D95D1B1-72C2-459A-A3C1-963F0BB75922}"/>
    <cellStyle name="PSDate 4" xfId="7750" xr:uid="{322C8DF4-7166-4034-A30B-A42F33E42ADE}"/>
    <cellStyle name="PSDec" xfId="7751" xr:uid="{5E5AD480-9D36-4FD6-BDA0-D025C1AD6074}"/>
    <cellStyle name="PSDec 2" xfId="7752" xr:uid="{46DC5F1A-56EA-4721-8373-1BD7C9FEA53C}"/>
    <cellStyle name="PSDec 2 2" xfId="7753" xr:uid="{F8D9876E-913D-435E-AA11-E60842B506A9}"/>
    <cellStyle name="PSDec 2 2 2" xfId="7754" xr:uid="{140ED09F-CF25-4818-B511-C51AF5145E04}"/>
    <cellStyle name="PSDec 2 3" xfId="7755" xr:uid="{5F710AC9-5DAE-4463-A1D7-4574DA15C8FA}"/>
    <cellStyle name="PSDec 3" xfId="7756" xr:uid="{E0C23EC5-3262-4034-B798-278013F9B8DC}"/>
    <cellStyle name="PSDec 3 2" xfId="7757" xr:uid="{B8E27121-6C67-45F5-BD66-24678ED3DB9B}"/>
    <cellStyle name="PSDec 4" xfId="7758" xr:uid="{EBB032BF-722E-4311-AB0F-ADB3A85F1A20}"/>
    <cellStyle name="PSHeading" xfId="7759" xr:uid="{9A70FC89-A9C4-42DB-A647-430FD1622150}"/>
    <cellStyle name="PSHeading 2" xfId="7760" xr:uid="{54B922A4-1A48-43CC-B12A-62056F994702}"/>
    <cellStyle name="PSHeading 2 2" xfId="7761" xr:uid="{9C42B932-47EB-4050-900D-490400BD802C}"/>
    <cellStyle name="PSHeading 2 2 2" xfId="7762" xr:uid="{15EC52D2-759E-4469-872F-29FAF18A83D2}"/>
    <cellStyle name="PSHeading 2 3" xfId="7763" xr:uid="{C3D72639-EDD6-4D66-8AB1-A844F564BE04}"/>
    <cellStyle name="PSHeading 2_OPT COST" xfId="7764" xr:uid="{4AC0584E-9420-4360-B3DE-7E04E4D1E25E}"/>
    <cellStyle name="PSHeading 3" xfId="7765" xr:uid="{8F3ACAB2-64DB-402F-BEE4-C57BBE1028CD}"/>
    <cellStyle name="PSHeading 3 2" xfId="7766" xr:uid="{249EF270-6131-416C-9834-DF15F6EC1B17}"/>
    <cellStyle name="PSHeading 4" xfId="7767" xr:uid="{A1881B24-42EC-455C-9F62-AD48BF758138}"/>
    <cellStyle name="PSHeading 4 2" xfId="7768" xr:uid="{850D2914-9622-405C-816B-C8D3C1845BB0}"/>
    <cellStyle name="PSHeading 5" xfId="7769" xr:uid="{17937FCC-C3B8-4D64-BC76-E13792FBD5C3}"/>
    <cellStyle name="PSHeading 5 2" xfId="7770" xr:uid="{F1147D93-4FB1-4CF4-8C50-573692BA942A}"/>
    <cellStyle name="PSHeading 6" xfId="7771" xr:uid="{D265F725-73EC-43B7-9C8A-0602BC420BD1}"/>
    <cellStyle name="PSHeading_Debt" xfId="7772" xr:uid="{ECB0FE1C-1E76-4755-8377-D3095584ED5A}"/>
    <cellStyle name="PSInt" xfId="7773" xr:uid="{D3C12850-33DB-414E-921F-8F4A39B594D6}"/>
    <cellStyle name="PSInt 2" xfId="7774" xr:uid="{D8E3B93C-33A0-4535-BAAC-6119F1538713}"/>
    <cellStyle name="PSInt 2 2" xfId="7775" xr:uid="{FB130B5E-EFE2-4B54-A203-F2F51DB4C655}"/>
    <cellStyle name="PSInt 2 2 2" xfId="7776" xr:uid="{60F9B6CE-F6D8-44BA-AD47-04954C2331AD}"/>
    <cellStyle name="PSInt 2 3" xfId="7777" xr:uid="{E4670993-71C8-4BDB-83ED-853AA13E2F37}"/>
    <cellStyle name="PSInt 3" xfId="7778" xr:uid="{4B3569B9-A91A-4F91-9B5D-E4F332FE17CC}"/>
    <cellStyle name="PSInt 3 2" xfId="7779" xr:uid="{E5321B4D-AB9B-4250-84AB-A418883D38EB}"/>
    <cellStyle name="PSInt 4" xfId="7780" xr:uid="{816ED5FB-24C9-4D94-AD66-E140B22A9F47}"/>
    <cellStyle name="PSSpacer" xfId="7781" xr:uid="{8499BB29-C9DC-4F1B-8930-786D894DAFB3}"/>
    <cellStyle name="PSSpacer 2" xfId="7782" xr:uid="{04A84C21-F85A-4491-BC7E-37226A0E0408}"/>
    <cellStyle name="PSSpacer 2 2" xfId="7783" xr:uid="{13DAD024-7449-44E1-9B5D-43E68337483F}"/>
    <cellStyle name="PSSpacer 2 2 2" xfId="7784" xr:uid="{F7FB2C93-C7DD-418A-9B37-E429616D1531}"/>
    <cellStyle name="PSSpacer 2 3" xfId="7785" xr:uid="{B3499E08-D26A-41CD-BD61-06C7A7739EEC}"/>
    <cellStyle name="PSSpacer 3" xfId="7786" xr:uid="{2CFFF243-7E88-4C8B-BB30-DDD1A751CEBB}"/>
    <cellStyle name="PSSpacer 3 2" xfId="7787" xr:uid="{97604D89-F650-4B9C-BC10-2B28C04C0DE6}"/>
    <cellStyle name="PSSpacer 4" xfId="7788" xr:uid="{7217EF34-027A-4E91-B71F-4E320D65AFC2}"/>
    <cellStyle name="ReportHeaderRowCol.*" xfId="7789" xr:uid="{0BC6F76C-56B4-4F54-B84B-843DF406D1A3}"/>
    <cellStyle name="ReportHeaderRowCol.* 2" xfId="7790" xr:uid="{EDC901CF-8329-495E-B655-3820E9A4A130}"/>
    <cellStyle name="ReportHeaderRowCol.* 2 2" xfId="7791" xr:uid="{89E62C9E-E576-4AF0-8693-1F83E9E566E1}"/>
    <cellStyle name="ReportHeaderRowCol.* 2 2 2" xfId="7792" xr:uid="{046C6381-6C19-47D7-88E2-13CC4C765FCF}"/>
    <cellStyle name="ReportHeaderRowCol.* 2 3" xfId="7793" xr:uid="{508EC3BA-A041-4C0B-844A-525EB8A6E7F0}"/>
    <cellStyle name="ReportHeaderRowCol.* 3" xfId="7794" xr:uid="{FC5A4279-68CE-4C63-904C-B94A092DFD86}"/>
    <cellStyle name="ReportHeaderRowCol.* 3 2" xfId="7795" xr:uid="{DDE34AFC-E5BB-42A2-B7E9-5D8F235F8D62}"/>
    <cellStyle name="ReportHeaderRowCol.* 4" xfId="7796" xr:uid="{5D31F60E-2754-40D3-9F6E-53BC2CA3B2F4}"/>
    <cellStyle name="ReportHeaderRowCol.1" xfId="7797" xr:uid="{C926AC8F-1CD4-4238-BBF2-3AAC2CF0DBD7}"/>
    <cellStyle name="ReportHeaderRowCol.1 2" xfId="7798" xr:uid="{50EB3712-4227-4020-A259-5058ED23A546}"/>
    <cellStyle name="ReportHeaderRowCol.1 2 2" xfId="7799" xr:uid="{44C2AAE4-9A1B-426F-8927-795F0463B4C1}"/>
    <cellStyle name="ReportHeaderRowCol.1 2 2 2" xfId="7800" xr:uid="{4ED23B0D-BCFE-4BA6-BCBD-CD7E4570A44F}"/>
    <cellStyle name="ReportHeaderRowCol.1 2 3" xfId="7801" xr:uid="{96484E0F-DDC9-4E69-9087-F614B354BCBB}"/>
    <cellStyle name="ReportHeaderRowCol.1 3" xfId="7802" xr:uid="{178AE369-762E-443B-896E-1CD0A9652347}"/>
    <cellStyle name="ReportHeaderRowCol.1 3 2" xfId="7803" xr:uid="{8FF4274C-AB3A-4954-A8C4-202F5F654430}"/>
    <cellStyle name="ReportHeaderRowCol.1 4" xfId="7804" xr:uid="{9CE6E296-AB36-4175-A180-9726C6C27B05}"/>
    <cellStyle name="ReportHeaderRowCol.2" xfId="7805" xr:uid="{33C42F9E-0968-47D1-AEA2-B47060CE4426}"/>
    <cellStyle name="ReportHeaderRowCol.2 2" xfId="7806" xr:uid="{B1BEB99B-9AEC-4FC5-8566-10052A0F6150}"/>
    <cellStyle name="ReportHeaderRowCol.2 2 2" xfId="7807" xr:uid="{CC5BA042-8DC5-42EE-9B6C-CBABB1D127EC}"/>
    <cellStyle name="ReportHeaderRowCol.2 2 2 2" xfId="7808" xr:uid="{BBB7E98C-591A-42CC-9628-2AD6D3210077}"/>
    <cellStyle name="ReportHeaderRowCol.2 2 3" xfId="7809" xr:uid="{E6961258-A2FF-4AEB-AB10-1EE6855E0845}"/>
    <cellStyle name="ReportHeaderRowCol.2 3" xfId="7810" xr:uid="{67467775-C081-4D36-90CE-F08E15DE389A}"/>
    <cellStyle name="ReportHeaderRowCol.2 3 2" xfId="7811" xr:uid="{736D43B2-7924-41E5-9627-33C28CDC4823}"/>
    <cellStyle name="ReportHeaderRowCol.2 4" xfId="7812" xr:uid="{7DDB8FF5-5092-43D8-B688-35B8C0A80BF7}"/>
    <cellStyle name="ReportHeaderRowCol.2 4 2" xfId="7813" xr:uid="{F34CA9EE-8039-4C02-94F3-8C24A57A1C5A}"/>
    <cellStyle name="ReportHeaderRowCol.2 5" xfId="7814" xr:uid="{5ABB8388-BF11-4C37-8D1E-1E52DEBE8325}"/>
    <cellStyle name="ReportHeaderRowCol.Date" xfId="7815" xr:uid="{AF487833-9094-4440-B4FA-3AB494B5283F}"/>
    <cellStyle name="ReportHeaderRowCol.Date 2" xfId="7816" xr:uid="{8D522455-3102-471C-9E61-8B701366BCD7}"/>
    <cellStyle name="ReportHeaderRowCol.Date 2 2" xfId="7817" xr:uid="{1FAA9E69-E8DE-46E3-BC6B-287B50164580}"/>
    <cellStyle name="ReportHeaderRowCol.Date 2 2 2" xfId="7818" xr:uid="{7DD07C16-29F8-444F-9543-6CA069117A79}"/>
    <cellStyle name="ReportHeaderRowCol.Date 2 3" xfId="7819" xr:uid="{44C0E74D-DDEA-48F9-9D7F-D5A026EF9620}"/>
    <cellStyle name="ReportHeaderRowCol.Date 3" xfId="7820" xr:uid="{0D9D5162-3CDA-414D-B48A-896B116AF9B8}"/>
    <cellStyle name="ReportHeaderRowCol.Date 3 2" xfId="7821" xr:uid="{A1741DF4-C1CE-4072-97C5-9AEFAA4E7482}"/>
    <cellStyle name="ReportHeaderRowCol.Date 4" xfId="7822" xr:uid="{A031B626-0235-4A0C-AB94-7EC1FEBB9E1E}"/>
    <cellStyle name="ReportHeaderRowCol.Date 4 2" xfId="7823" xr:uid="{786307FA-6209-4473-B105-91A7B9178CC3}"/>
    <cellStyle name="ReportHeaderRowCol.Date 5" xfId="7824" xr:uid="{B1B81BCB-4F0C-4044-9EC4-3D5047490AD5}"/>
    <cellStyle name="Rounding" xfId="7825" xr:uid="{ED632966-43B8-415E-BBD2-F0B200AAC0DA}"/>
    <cellStyle name="Rounding 2" xfId="7826" xr:uid="{5B18BE27-7E39-4D72-A6B6-0E19D73CEFF6}"/>
    <cellStyle name="Rounding 2 2" xfId="7827" xr:uid="{2B8A7B82-5B19-4AEF-B8ED-73C22EB41C87}"/>
    <cellStyle name="Rounding 3" xfId="7828" xr:uid="{379C6DE7-A00D-4D85-AB8B-F3EB9A8595AA}"/>
    <cellStyle name="Rounding 3 2" xfId="7829" xr:uid="{4206A0E3-6F7F-4536-9C83-AB817174553A}"/>
    <cellStyle name="Rounding 4" xfId="7830" xr:uid="{27454A9B-9657-4A94-9917-A379636A0B86}"/>
    <cellStyle name="Sheet Title" xfId="7831" xr:uid="{31C8507C-C4CE-484E-882B-61C7E20184DE}"/>
    <cellStyle name="Sheet Title 2" xfId="7832" xr:uid="{BD54DFF5-88DE-49CA-AFCE-B719CE3DE959}"/>
    <cellStyle name="Sheet Title 2 2" xfId="7833" xr:uid="{65E52D20-5D69-4EBE-B0FD-ACF7D8BA204A}"/>
    <cellStyle name="Sheet Title 3" xfId="7834" xr:uid="{4C62CE60-B0EF-496C-9DDC-69AE142B977C}"/>
    <cellStyle name="Single Border" xfId="7835" xr:uid="{19353926-BD21-4376-A7EB-DAA494D7CF07}"/>
    <cellStyle name="Single Border 2" xfId="7836" xr:uid="{FDD2D359-D6F6-4384-9C28-B19F9E344357}"/>
    <cellStyle name="Single Border 2 2" xfId="7837" xr:uid="{C7A946E6-57EC-411D-B186-E8BDF41F6024}"/>
    <cellStyle name="Single Border 3" xfId="7838" xr:uid="{2158D638-42B3-4B0E-B2A1-B3446F0854E4}"/>
    <cellStyle name="Single Border 3 2" xfId="7839" xr:uid="{B3EFB6B0-C015-4331-915D-D6CB3044D903}"/>
    <cellStyle name="Single Border 4" xfId="7840" xr:uid="{A7A6FE10-1E8C-44ED-8F8B-35D594D784A0}"/>
    <cellStyle name="Single Underline" xfId="7841" xr:uid="{B1CF7AE0-50B3-49A6-A316-F51DDACF27BC}"/>
    <cellStyle name="Single Underline 2" xfId="7842" xr:uid="{EB261846-D692-4DE0-A2BA-AF5FFE6C8DBF}"/>
    <cellStyle name="Single Underline 2 2" xfId="7843" xr:uid="{16217C7D-7709-46AC-A543-5FF7A3816C69}"/>
    <cellStyle name="Single Underline 3" xfId="7844" xr:uid="{A34FABCE-085A-418B-95BD-12E672CC4D5F}"/>
    <cellStyle name="Single Underline 3 2" xfId="7845" xr:uid="{29F87C45-E6EA-4B89-AF43-E2870EB8A200}"/>
    <cellStyle name="Single Underline 4" xfId="7846" xr:uid="{E1B80861-4CEF-435C-A951-38807ADF7BCD}"/>
    <cellStyle name="STYLE1" xfId="7847" xr:uid="{5BECE8E1-849A-4DF3-A164-8E5920E18EE6}"/>
    <cellStyle name="STYLE1 2" xfId="7848" xr:uid="{8E7F877F-DEAB-4795-862A-B568EDB6076D}"/>
    <cellStyle name="STYLE1 2 2" xfId="7849" xr:uid="{0A90EC7E-7C82-4EA1-BA00-68130D94B7C8}"/>
    <cellStyle name="STYLE1 3" xfId="7850" xr:uid="{857D33B2-6AEC-4118-9FC7-8AE0934EB12A}"/>
    <cellStyle name="STYLE1 3 2" xfId="7851" xr:uid="{24A4D43B-E086-4E51-903C-C44181113738}"/>
    <cellStyle name="STYLE1 4" xfId="7852" xr:uid="{E6CBFBB0-44BF-4FDE-8344-826CB7434682}"/>
    <cellStyle name="STYLE2" xfId="7853" xr:uid="{7EB20E50-86BC-4156-B5F0-990AF01FE1F0}"/>
    <cellStyle name="STYLE2 2" xfId="7854" xr:uid="{C48A7DC9-E55D-4790-8BAC-E3D64E14E874}"/>
    <cellStyle name="STYLE2 2 2" xfId="7855" xr:uid="{C0F91F2B-7323-4C9C-8F49-BC729638A0C9}"/>
    <cellStyle name="STYLE2 3" xfId="7856" xr:uid="{4C18CBF1-60FF-4DD2-9041-9136FCF5D56D}"/>
    <cellStyle name="STYLE2 3 2" xfId="7857" xr:uid="{2E8522A7-8202-483F-956B-FCD7DE724A16}"/>
    <cellStyle name="STYLE2 4" xfId="7858" xr:uid="{2C40BFE8-E7EB-4823-9648-27776844DB23}"/>
    <cellStyle name="SubgroupSectionHeaderRowBalanceCol" xfId="7859" xr:uid="{81549EDF-CC0B-4005-8AAE-87AB7AE91D7A}"/>
    <cellStyle name="SubgroupSectionHeaderRowBalanceCol 2" xfId="7860" xr:uid="{1D50CEC5-84AF-41FA-83E9-5F77741DC0D8}"/>
    <cellStyle name="SubgroupSectionHeaderRowBalanceCol 2 2" xfId="7861" xr:uid="{2FF21426-501E-422C-8FEC-4F33D36D2D9D}"/>
    <cellStyle name="SubgroupSectionHeaderRowBalanceCol 3" xfId="7862" xr:uid="{3BDF0306-77E8-41BB-9CED-4C030F29F010}"/>
    <cellStyle name="SubgroupSectionHeaderRowDescCol" xfId="7863" xr:uid="{408E2273-47CA-41B7-A27F-641538E9E234}"/>
    <cellStyle name="SubgroupSectionHeaderRowDescCol 2" xfId="7864" xr:uid="{AD41794B-AD51-4A43-8588-C322F65ACA9C}"/>
    <cellStyle name="SubgroupSectionHeaderRowDescCol 2 2" xfId="7865" xr:uid="{02FBA59A-8C45-41E5-8DCC-11093E5670D5}"/>
    <cellStyle name="SubgroupSectionHeaderRowDescCol 3" xfId="7866" xr:uid="{705F0ABF-A3A5-4B5F-A3D7-FFA90F75B7E9}"/>
    <cellStyle name="SubgroupSectionHeaderRowNameCol" xfId="7867" xr:uid="{62870118-647E-4339-977A-DB4D740A11EF}"/>
    <cellStyle name="SubgroupSectionHeaderRowNameCol 2" xfId="7868" xr:uid="{EC11ED8F-D753-4DDA-A9D0-29EC7D6F05EB}"/>
    <cellStyle name="SubgroupSectionHeaderRowNameCol 2 2" xfId="7869" xr:uid="{6EEEDE40-83D2-4C4D-AE9A-C63A158AD78F}"/>
    <cellStyle name="SubgroupSectionHeaderRowNameCol 3" xfId="7870" xr:uid="{15090182-8129-4D75-A21F-3CA255327B60}"/>
    <cellStyle name="SubGroupSelectionHeaderRowJERefCol" xfId="7871" xr:uid="{2A45653B-0079-4986-80B7-5DDC69D5C6AA}"/>
    <cellStyle name="SubGroupSelectionHeaderRowJERefCol 2" xfId="7872" xr:uid="{61FFA4F6-7BB7-42EE-84E6-DE8CD650A1D4}"/>
    <cellStyle name="SubGroupSelectionHeaderRowJERefCol 2 2" xfId="7873" xr:uid="{B162E0C1-05EE-49DC-B4DE-AF237EA7C74E}"/>
    <cellStyle name="SubGroupSelectionHeaderRowJERefCol 3" xfId="7874" xr:uid="{4566F61C-95DD-462E-811C-FB8C35DD07AE}"/>
    <cellStyle name="SubgroupSubtotalRowBalanceCol" xfId="7875" xr:uid="{8C07BE3A-B34E-4C3E-8D01-790F447E8133}"/>
    <cellStyle name="SubgroupSubtotalRowBalanceCol 2" xfId="7876" xr:uid="{D1558DB9-ACDD-4DBE-B311-DBDA0CBCBB26}"/>
    <cellStyle name="SubgroupSubtotalRowBalanceCol 2 2" xfId="7877" xr:uid="{B8F61A14-FF21-424A-B46D-26CFC4A9AE1A}"/>
    <cellStyle name="SubgroupSubtotalRowBalanceCol 3" xfId="7878" xr:uid="{BBC89256-4843-455A-8E62-D35CAEC0CA71}"/>
    <cellStyle name="SubgroupSubtotalRowDescCol" xfId="7879" xr:uid="{63C9A5D4-BF6B-44BD-A4E5-A0002F764F14}"/>
    <cellStyle name="SubgroupSubtotalRowDescCol 2" xfId="7880" xr:uid="{31CBB6CC-4C8D-420B-970B-CEE80EAE2369}"/>
    <cellStyle name="SubgroupSubtotalRowDescCol 2 2" xfId="7881" xr:uid="{5114C21E-436A-4060-8D60-AFC89B8895FA}"/>
    <cellStyle name="SubgroupSubtotalRowDescCol 3" xfId="7882" xr:uid="{5586EA9D-3411-4B62-A554-CB2FFBB87AF7}"/>
    <cellStyle name="SubgroupSubtotalRowJERefCol" xfId="7883" xr:uid="{A597D2D1-CC19-488D-974E-A9A847DDB242}"/>
    <cellStyle name="SubgroupSubtotalRowJERefCol 2" xfId="7884" xr:uid="{E193C135-2497-46B0-B93D-3D46A4BBB5F0}"/>
    <cellStyle name="SubgroupSubtotalRowJERefCol 2 2" xfId="7885" xr:uid="{E5C6DFFB-C8DC-406A-99BC-7C92FE9C966B}"/>
    <cellStyle name="SubgroupSubtotalRowJERefCol 3" xfId="7886" xr:uid="{DEB6E020-431D-4051-855D-8E0BCC4C3EAD}"/>
    <cellStyle name="SubgroupSubtotalRowNameCol" xfId="7887" xr:uid="{A8E1399C-015B-4AF1-A446-C2E0FFFBB21B}"/>
    <cellStyle name="SubgroupSubtotalRowNameCol 2" xfId="7888" xr:uid="{A2324E87-A1A1-49CC-9279-35684129776E}"/>
    <cellStyle name="SubgroupSubtotalRowNameCol 2 2" xfId="7889" xr:uid="{C97A8ACB-C3F0-401D-9F28-4BA6C6AEFC28}"/>
    <cellStyle name="SubgroupSubtotalRowNameCol 3" xfId="7890" xr:uid="{290F488D-74C5-4807-B7D3-06D7A01D7770}"/>
    <cellStyle name="SubgroupSubtotalRowSpacerCol" xfId="7891" xr:uid="{34D82C12-1304-4426-B207-6E0709853A6E}"/>
    <cellStyle name="SubgroupSubtotalRowSpacerCol 2" xfId="7892" xr:uid="{1B1725DF-8020-4C76-A9B3-557A8DC59B74}"/>
    <cellStyle name="SubgroupSubtotalRowVarPectCol" xfId="7893" xr:uid="{F342980B-B3DD-40AD-932A-827A2F6C3626}"/>
    <cellStyle name="SubgroupSubtotalRowVarPectCol 2" xfId="7894" xr:uid="{80211823-44A1-4885-BCCE-9E473F339E14}"/>
    <cellStyle name="SubgroupSubtotalRowVarPectCol 2 2" xfId="7895" xr:uid="{8C06A5FF-5A4C-4CAB-BE9B-111655CE189E}"/>
    <cellStyle name="SubgroupSubtotalRowVarPectCol 3" xfId="7896" xr:uid="{F7495CA6-EF40-44FC-98ED-909D121323F1}"/>
    <cellStyle name="SubgroupSubtotalRowWPRefCol" xfId="7897" xr:uid="{3FD386B3-AEFB-4784-A21E-A5BD58F0826B}"/>
    <cellStyle name="SubgroupSubtotalRowWPRefCol 2" xfId="7898" xr:uid="{BD450C93-A729-4FFB-BC44-875EC3BD9521}"/>
    <cellStyle name="SubgroupSubtotalRowWPRefCol 2 2" xfId="7899" xr:uid="{B7B70126-3ECF-410F-AB78-E196D90ACDD9}"/>
    <cellStyle name="SubgroupSubtotalRowWPRefCol 3" xfId="7900" xr:uid="{431B80D9-9488-4333-BC65-8EB4B57EAD1D}"/>
    <cellStyle name="SumAccountGroupsRowBalanceCol" xfId="7901" xr:uid="{DF56DA7F-91BE-4816-AF26-1C54E81998BB}"/>
    <cellStyle name="SumAccountGroupsRowBalanceCol 2" xfId="7902" xr:uid="{C652881E-6995-4A02-B7A4-BDF19EC02D3F}"/>
    <cellStyle name="SumAccountGroupsRowBalanceCol 2 2" xfId="7903" xr:uid="{18D30811-EE0B-45F1-9358-3C1687638D31}"/>
    <cellStyle name="SumAccountGroupsRowBalanceCol 3" xfId="7904" xr:uid="{FBB34652-E4B6-451C-824E-68493F30C47A}"/>
    <cellStyle name="SumAccountGroupsRowBalanceCol 3 2" xfId="7905" xr:uid="{539AAD8E-03D6-4B3B-8B78-94D68D04B38C}"/>
    <cellStyle name="SumAccountGroupsRowBalanceCol 4" xfId="7906" xr:uid="{AFDF5F70-EF04-406B-9809-DE7E77C0DF9E}"/>
    <cellStyle name="SumAccountGroupsRowDescCol" xfId="7907" xr:uid="{22FFAF43-103F-4F84-BC2B-6A65FA1C0FB2}"/>
    <cellStyle name="SumAccountGroupsRowDescCol 2" xfId="7908" xr:uid="{3031FDAB-2D2F-4881-A37A-A0A7B46FDF36}"/>
    <cellStyle name="SumAccountGroupsRowDescCol 2 2" xfId="7909" xr:uid="{3B4297F1-ADE8-4716-B3EE-F8CE646712DA}"/>
    <cellStyle name="SumAccountGroupsRowDescCol 3" xfId="7910" xr:uid="{A1321C38-A1B3-4D06-ADE2-25FBE49A872D}"/>
    <cellStyle name="SumAccountGroupsRowJERefCol" xfId="7911" xr:uid="{68803A65-1FD8-4091-AA6D-6F806290641A}"/>
    <cellStyle name="SumAccountGroupsRowJERefCol 2" xfId="7912" xr:uid="{3AFADD0C-B59F-4887-8A6A-9AB8288E01FD}"/>
    <cellStyle name="SumAccountGroupsRowJERefCol 2 2" xfId="7913" xr:uid="{84B7C617-E128-4C1F-8277-0222D9596C52}"/>
    <cellStyle name="SumAccountGroupsRowJERefCol 3" xfId="7914" xr:uid="{49C03CD5-49A6-448A-9050-74607930FDDD}"/>
    <cellStyle name="SumAccountGroupsRowNameCol" xfId="7915" xr:uid="{59CB0245-26E8-4259-AE41-AE8ACD349A8B}"/>
    <cellStyle name="SumAccountGroupsRowNameCol 2" xfId="7916" xr:uid="{A0FDDDBC-5949-4E7D-AEDA-27D20936BCE2}"/>
    <cellStyle name="SumAccountGroupsRowNameCol 2 2" xfId="7917" xr:uid="{4BA32A2A-4D6E-4A55-9C66-A470B10045C5}"/>
    <cellStyle name="SumAccountGroupsRowNameCol 3" xfId="7918" xr:uid="{EFA5FF6D-8428-41B3-8619-16F068668E05}"/>
    <cellStyle name="SumAccountGroupsRowSpacerCol" xfId="7919" xr:uid="{58FADBFB-3843-4F46-98C8-D3077A87CB61}"/>
    <cellStyle name="SumAccountGroupsRowSpacerCol 2" xfId="7920" xr:uid="{918317FB-8C80-4292-8237-C0FC92CD9592}"/>
    <cellStyle name="SumAccountGroupsRowVarPectCol" xfId="7921" xr:uid="{5491C266-7F69-4CB1-944A-32BCCF88B63B}"/>
    <cellStyle name="SumAccountGroupsRowVarPectCol 2" xfId="7922" xr:uid="{4288027C-3111-443E-8521-F2B120F8AC27}"/>
    <cellStyle name="SumAccountGroupsRowVarPectCol 2 2" xfId="7923" xr:uid="{DE2A09F5-DAEA-4159-84C4-5CEA67DAA209}"/>
    <cellStyle name="SumAccountGroupsRowVarPectCol 3" xfId="7924" xr:uid="{23399D51-EA93-4CE7-9374-36F79715C6A6}"/>
    <cellStyle name="SumAccountGroupsRowVarPectCol 3 2" xfId="7925" xr:uid="{D36646CC-5B26-4723-8F57-673A36551D8C}"/>
    <cellStyle name="SumAccountGroupsRowVarPectCol 4" xfId="7926" xr:uid="{1730A972-2689-4925-BE66-9C6179999301}"/>
    <cellStyle name="SumAccountGroupsRowWPRefCol" xfId="7927" xr:uid="{E86600B4-93D1-4DD8-A9FE-9B1B4984127D}"/>
    <cellStyle name="SumAccountGroupsRowWPRefCol 2" xfId="7928" xr:uid="{7FE4343D-7446-4576-8C36-1EB432C75E09}"/>
    <cellStyle name="SumAccountGroupsRowWPRefCol 2 2" xfId="7929" xr:uid="{597FEBF8-4E82-4695-9415-9B6AE29E55A4}"/>
    <cellStyle name="SumAccountGroupsRowWPRefCol 3" xfId="7930" xr:uid="{A2A18B9F-A48D-4561-9560-5DAB8CD79217}"/>
    <cellStyle name="Title 2" xfId="7932" xr:uid="{324A40C7-A0B4-46EE-98C4-DC148235A89E}"/>
    <cellStyle name="Title 2 2" xfId="7933" xr:uid="{4BF5CF33-7037-4A7C-A099-29435793D555}"/>
    <cellStyle name="Title 2 2 2" xfId="7934" xr:uid="{69B80193-0E44-4972-B4B6-8E3C3019CDA5}"/>
    <cellStyle name="Title 2 2 2 2" xfId="7935" xr:uid="{D8AE928D-0CA3-43EC-B203-281E395E4D4F}"/>
    <cellStyle name="Title 2 2 3" xfId="7936" xr:uid="{04EF549C-6CC5-4410-B5E9-CD51841FA866}"/>
    <cellStyle name="Title 2 2 3 2" xfId="7937" xr:uid="{8EF52BB0-DF1F-4787-A2F3-12336EE080AA}"/>
    <cellStyle name="Title 2 2 4" xfId="7938" xr:uid="{4D4EE80C-9779-46F4-B172-76BA1C7A0D01}"/>
    <cellStyle name="Title 2 2 4 2" xfId="7939" xr:uid="{5F0FF5DD-7B0B-4059-A9DA-D06E69C86EC4}"/>
    <cellStyle name="Title 2 2 5" xfId="7940" xr:uid="{9F059C10-A410-4993-821C-5F6E63973CA4}"/>
    <cellStyle name="Title 2 3" xfId="7941" xr:uid="{C4A850A7-DFA8-43C9-BA84-046CFEF49A80}"/>
    <cellStyle name="Title 2 3 2" xfId="7942" xr:uid="{FB8BB025-3E29-4BB2-90CD-C99BB357576A}"/>
    <cellStyle name="Title 2 3 2 2" xfId="7943" xr:uid="{C7C5AF12-D9A7-429F-A9E7-B06DC27B39EC}"/>
    <cellStyle name="Title 2 3 3" xfId="7944" xr:uid="{DB502B82-AE5C-4C3D-B1BF-354DF86754AF}"/>
    <cellStyle name="Title 2 4" xfId="7945" xr:uid="{02771683-1C1C-4614-9326-72B3556A0279}"/>
    <cellStyle name="Title 2 4 2" xfId="7946" xr:uid="{DD6877FB-C868-41E2-80DF-2FA2F6C500A8}"/>
    <cellStyle name="Title 2 4 2 2" xfId="7947" xr:uid="{17814914-30BF-4BE2-8A04-D5187D588DBC}"/>
    <cellStyle name="Title 2 4 3" xfId="7948" xr:uid="{A78F8124-CE83-407E-BC98-43D7DDF870D8}"/>
    <cellStyle name="Title 2 4 3 2" xfId="7949" xr:uid="{B3161FD1-6B83-418B-B150-F10C28E88993}"/>
    <cellStyle name="Title 2 4 4" xfId="7950" xr:uid="{FA2961EE-7F9E-460D-AF89-6916C33C7EF8}"/>
    <cellStyle name="Title 2 5" xfId="7951" xr:uid="{30B9898D-F4C2-4EEF-A2F6-A444B2A442D2}"/>
    <cellStyle name="Title 2 5 2" xfId="7952" xr:uid="{8AB2A051-D790-45E8-BEAC-AC8728E666BB}"/>
    <cellStyle name="Title 2 6" xfId="7953" xr:uid="{35B0C141-A244-4BB9-B0ED-05F162499DF6}"/>
    <cellStyle name="Title 2 6 2" xfId="7954" xr:uid="{CC045882-0138-4A7D-AB5E-7AFCE6062168}"/>
    <cellStyle name="Title 2 7" xfId="7955" xr:uid="{1979B6BC-03C3-4AF9-BD21-9B9C58316A29}"/>
    <cellStyle name="Title 2 7 2" xfId="7956" xr:uid="{C0C0141C-AEDF-424F-AB35-EECB5E968008}"/>
    <cellStyle name="Title 2 8" xfId="7957" xr:uid="{8BD1B6ED-3740-4631-A903-13D84AC91080}"/>
    <cellStyle name="Title 3" xfId="7958" xr:uid="{0F4AF049-32CC-4BD4-AEE2-09E8A6ADB90B}"/>
    <cellStyle name="Title 3 2" xfId="7959" xr:uid="{8E5602D6-CBE1-4846-89D6-FC4A379D31C7}"/>
    <cellStyle name="Title 3 2 2" xfId="7960" xr:uid="{67CC7977-4B08-4B6E-AB66-5A56E1B49ACF}"/>
    <cellStyle name="Title 3 3" xfId="7961" xr:uid="{323AC8FD-337C-40A5-B0C2-3965879E9307}"/>
    <cellStyle name="Title 3 3 2" xfId="7962" xr:uid="{B920DD0B-A9F8-42CA-8A2F-C7AF0A6033CD}"/>
    <cellStyle name="Title 3 4" xfId="7963" xr:uid="{AC69A534-E666-4A9F-AB23-EEFF8243FC81}"/>
    <cellStyle name="Title 3 4 2" xfId="7964" xr:uid="{F50BFF7F-7017-4007-90EE-6DB426DE3EA0}"/>
    <cellStyle name="Title 3 5" xfId="7965" xr:uid="{A9333B73-955A-49FA-9F5B-F7B57FA7B2B9}"/>
    <cellStyle name="Title 3 5 2" xfId="7966" xr:uid="{E3E5635E-35A2-4477-9493-279C70AF19AA}"/>
    <cellStyle name="Title 3 6" xfId="7967" xr:uid="{811FD1EA-9AA8-466B-A799-421BA744D78B}"/>
    <cellStyle name="Title 4" xfId="7968" xr:uid="{E8A0E47D-CD41-42C0-8A8B-C8E15B3F2E05}"/>
    <cellStyle name="Title 4 2" xfId="7969" xr:uid="{9592F556-3FEB-4CEB-86EA-02B787C239E4}"/>
    <cellStyle name="Title 5" xfId="7970" xr:uid="{852AED06-EB13-44BF-BE4A-7777E3814CC4}"/>
    <cellStyle name="Title 5 2" xfId="7971" xr:uid="{80508B18-D50E-4C09-ACAE-52067F71B6D1}"/>
    <cellStyle name="Title 6" xfId="7931" xr:uid="{F4D3D945-9300-433A-9D0E-C84F31214A68}"/>
    <cellStyle name="Top Bold Border" xfId="7972" xr:uid="{344AC7C9-0011-44F3-92B3-735CD7768AC8}"/>
    <cellStyle name="Top Bold Border 2" xfId="7973" xr:uid="{12CC77D9-F7AD-4334-99ED-4EA49D734810}"/>
    <cellStyle name="Top Bold Border 2 2" xfId="7974" xr:uid="{F18C971D-6465-4618-87D3-032C679D9726}"/>
    <cellStyle name="Top Bold Border 3" xfId="7975" xr:uid="{EDA45B49-DEAE-456A-BC40-D657E3FF2852}"/>
    <cellStyle name="Top Bold Border 3 2" xfId="7976" xr:uid="{EF38AF11-0F6A-4C54-8172-126B5F8B01DC}"/>
    <cellStyle name="Top Bold Border 4" xfId="7977" xr:uid="{39AA52DE-6F96-4404-94BF-7807DC519A49}"/>
    <cellStyle name="Top Double Border" xfId="7978" xr:uid="{E73F416F-0850-4423-8ACD-0312FE033FFB}"/>
    <cellStyle name="Top Double Border 2" xfId="7979" xr:uid="{CC38FB49-45DF-4348-9169-D4E0090A949A}"/>
    <cellStyle name="Top Double Border 2 2" xfId="7980" xr:uid="{38C3A5E5-8F1D-4FD5-9A5D-2C2BA3157D3D}"/>
    <cellStyle name="Top Double Border 3" xfId="7981" xr:uid="{0DF256D4-B8C8-4A8A-BEED-B57E155CCF2E}"/>
    <cellStyle name="Top Double Border 3 2" xfId="7982" xr:uid="{42B19BA8-4FED-41F6-9E86-484BC98F13A5}"/>
    <cellStyle name="Top Double Border 4" xfId="7983" xr:uid="{25D58696-A602-44C3-9D4F-9F03D6093CB6}"/>
    <cellStyle name="Top Single Border" xfId="7984" xr:uid="{BE022206-7EA3-462A-9509-5D326F712EE5}"/>
    <cellStyle name="Top Single Border 2" xfId="7985" xr:uid="{3CAF551F-450C-495A-AA7C-948D672A0BD1}"/>
    <cellStyle name="Top Single Border 2 2" xfId="7986" xr:uid="{76E24261-FC8D-4C32-A3AA-A89A95579177}"/>
    <cellStyle name="Top Single Border 3" xfId="7987" xr:uid="{8200EC21-F69A-4618-B3F3-53627B280B04}"/>
    <cellStyle name="Top Single Border 3 2" xfId="7988" xr:uid="{46572969-EF0F-49E4-A5AB-AFACDC080305}"/>
    <cellStyle name="Top Single Border 4" xfId="7989" xr:uid="{F15FDE3D-E1E6-4D91-BB58-D30DC6DEA4E6}"/>
    <cellStyle name="Total 10" xfId="7990" xr:uid="{35B76377-5302-474E-A764-BB647D846580}"/>
    <cellStyle name="Total 2" xfId="7991" xr:uid="{5A9B0C3A-02FF-4FE2-9388-94F3FE134489}"/>
    <cellStyle name="Total 2 10" xfId="7992" xr:uid="{84889A54-8984-4D50-8B5F-3BE1D4290EF0}"/>
    <cellStyle name="Total 2 2" xfId="7993" xr:uid="{586C0200-9FB9-4C29-BCD6-C78EB3B252D2}"/>
    <cellStyle name="Total 2 2 2" xfId="7994" xr:uid="{83067296-8409-44CD-AF6A-16689F64B49E}"/>
    <cellStyle name="Total 2 2 2 2" xfId="7995" xr:uid="{09AE2877-9D93-4A09-BB22-6B9A7A364039}"/>
    <cellStyle name="Total 2 2 2 2 2" xfId="7996" xr:uid="{9AC232A0-B6FA-47E0-AB3D-5BD7C4C60104}"/>
    <cellStyle name="Total 2 2 2 3" xfId="7997" xr:uid="{27FAB0A9-EAEF-4C00-AAEB-1E668CAF7CE1}"/>
    <cellStyle name="Total 2 2 2 3 2" xfId="7998" xr:uid="{36EAC6CB-D0F0-4B8C-B5EA-1A8FE4DEC1AA}"/>
    <cellStyle name="Total 2 2 2 4" xfId="7999" xr:uid="{825937F7-2358-4AC3-9723-87B3C4143D8B}"/>
    <cellStyle name="Total 2 2 3" xfId="8000" xr:uid="{5BD1DDE6-59D4-4486-9332-1EE8D5AB5CF6}"/>
    <cellStyle name="Total 2 2 3 2" xfId="8001" xr:uid="{07706C4A-B692-44BD-9428-11FBD8B74644}"/>
    <cellStyle name="Total 2 2 4" xfId="8002" xr:uid="{DB01C2BE-D3A1-4C69-B4F9-74BEE6B1E0AB}"/>
    <cellStyle name="Total 2 2 4 2" xfId="8003" xr:uid="{B5ABFB6F-9801-4117-9659-A1E92965C844}"/>
    <cellStyle name="Total 2 2 5" xfId="8004" xr:uid="{505CEAB3-1DD9-42C2-A2AD-92DC09DE2850}"/>
    <cellStyle name="Total 2 2 5 2" xfId="8005" xr:uid="{FD52B430-6812-420F-B66B-BD5EDA5A9846}"/>
    <cellStyle name="Total 2 2 6" xfId="8006" xr:uid="{A71C1E87-A6EA-40A6-99A8-15FCE9C2B650}"/>
    <cellStyle name="Total 2 3" xfId="8007" xr:uid="{F0E34E6D-2971-4A21-9E8E-AE019722F8E5}"/>
    <cellStyle name="Total 2 3 2" xfId="8008" xr:uid="{65D445FB-B246-41ED-8B43-E0C388C988A3}"/>
    <cellStyle name="Total 2 3 2 2" xfId="8009" xr:uid="{D25D671E-535E-4DEE-A8EB-E92831FDC357}"/>
    <cellStyle name="Total 2 3 2 2 2" xfId="8010" xr:uid="{2D1FE1E9-6A68-4FE6-9DB8-AD48C645E980}"/>
    <cellStyle name="Total 2 3 2 3" xfId="8011" xr:uid="{72CE991E-A9E2-486E-B7E3-F9ECA107D527}"/>
    <cellStyle name="Total 2 3 2 3 2" xfId="8012" xr:uid="{7D65EB72-D396-4407-A4C8-AD2DC3544F11}"/>
    <cellStyle name="Total 2 3 2 4" xfId="8013" xr:uid="{FE39D4B4-5089-4ABD-BFE8-E17982E10B00}"/>
    <cellStyle name="Total 2 3 3" xfId="8014" xr:uid="{445400FF-799C-49B2-BA7D-2AC86451FADA}"/>
    <cellStyle name="Total 2 3 3 2" xfId="8015" xr:uid="{A50501D8-A32D-4397-8C83-E02AFCE684EB}"/>
    <cellStyle name="Total 2 3 4" xfId="8016" xr:uid="{B0F73B3E-7908-4BBF-A5D4-0BA7B95A4B10}"/>
    <cellStyle name="Total 2 3 4 2" xfId="8017" xr:uid="{4D1A9205-4E66-461F-8821-52449C481D33}"/>
    <cellStyle name="Total 2 3 5" xfId="8018" xr:uid="{A2E974AF-293C-452C-B9B2-459B2952D36B}"/>
    <cellStyle name="Total 2 3 5 2" xfId="8019" xr:uid="{C1BE38DD-BB77-4A16-845C-B2544A827232}"/>
    <cellStyle name="Total 2 3 6" xfId="8020" xr:uid="{02AA127E-CAA4-43F2-8150-649256BF0C3E}"/>
    <cellStyle name="Total 2 3 6 2" xfId="8021" xr:uid="{BA7964B2-DDBF-4BEE-9C72-45B0D5ACE7F7}"/>
    <cellStyle name="Total 2 3 7" xfId="8022" xr:uid="{E6A11C3C-FEB5-478E-A309-74E993A43588}"/>
    <cellStyle name="Total 2 4" xfId="8023" xr:uid="{84CEEDE4-2E11-4AB2-B215-89D97CBEB314}"/>
    <cellStyle name="Total 2 4 2" xfId="8024" xr:uid="{52EE28A1-68DF-47E9-8396-09BDD7DD5B35}"/>
    <cellStyle name="Total 2 4 2 2" xfId="8025" xr:uid="{AC147B0D-9BAA-44B5-8D44-293EA0CB7690}"/>
    <cellStyle name="Total 2 4 3" xfId="8026" xr:uid="{07A52DFC-0F90-4B2E-B574-E6B77B40D03D}"/>
    <cellStyle name="Total 2 4 3 2" xfId="8027" xr:uid="{95E1EFA8-C689-46B5-8763-61D8C235CC58}"/>
    <cellStyle name="Total 2 4 4" xfId="8028" xr:uid="{3EB8A21E-9CF4-4D07-BB82-339621D2DF91}"/>
    <cellStyle name="Total 2 4 4 2" xfId="8029" xr:uid="{CB8A3FE1-2ADB-44BC-97BC-22AB7C599C6D}"/>
    <cellStyle name="Total 2 4 5" xfId="8030" xr:uid="{846A2EB8-8FF0-499C-9497-CD5067CE344E}"/>
    <cellStyle name="Total 2 4 5 2" xfId="8031" xr:uid="{4B4F1E9A-8ACD-4AC3-99D3-80A9AFA7ABE1}"/>
    <cellStyle name="Total 2 4 6" xfId="8032" xr:uid="{AB05700C-D359-4287-BA60-3C0C9ACF862C}"/>
    <cellStyle name="Total 2 5" xfId="8033" xr:uid="{4727E93A-50ED-4BC8-A8C9-DA8C5F3E5E42}"/>
    <cellStyle name="Total 2 5 2" xfId="8034" xr:uid="{7183B336-963F-4A2A-AA3D-F0E70A0997EA}"/>
    <cellStyle name="Total 2 5 2 2" xfId="8035" xr:uid="{DA08537D-09B0-4ED9-9586-BDCE09DAD001}"/>
    <cellStyle name="Total 2 5 3" xfId="8036" xr:uid="{16C004A6-51C9-4AA1-9871-3CD4CDE8989D}"/>
    <cellStyle name="Total 2 5 3 2" xfId="8037" xr:uid="{C50A94AD-CEC9-49B1-ADC6-91A7A4468866}"/>
    <cellStyle name="Total 2 5 4" xfId="8038" xr:uid="{9E7BC913-F1DC-410F-B4AF-4B166301EB14}"/>
    <cellStyle name="Total 2 6" xfId="8039" xr:uid="{0F46B908-9B9F-4EB3-A0F7-489C886C7A4B}"/>
    <cellStyle name="Total 2 6 2" xfId="8040" xr:uid="{457D9D6F-5153-443C-915A-09962C8E6BEE}"/>
    <cellStyle name="Total 2 6 2 2" xfId="8041" xr:uid="{26BD85ED-9203-43EE-951C-352F047DD88E}"/>
    <cellStyle name="Total 2 6 3" xfId="8042" xr:uid="{841C4379-CEAE-4848-AC91-BEBA8E2326B6}"/>
    <cellStyle name="Total 2 6 3 2" xfId="8043" xr:uid="{8BC846D6-E002-46A4-9C5B-0F84461F3227}"/>
    <cellStyle name="Total 2 6 4" xfId="8044" xr:uid="{3B08AE50-B808-4FAA-B22A-EB787DB2C329}"/>
    <cellStyle name="Total 2 7" xfId="8045" xr:uid="{17E9DED8-45A2-4CD5-8F95-A44EA1498E9A}"/>
    <cellStyle name="Total 2 7 2" xfId="8046" xr:uid="{4F673BE8-F1CB-40C2-8603-5746E49DE8E3}"/>
    <cellStyle name="Total 2 8" xfId="8047" xr:uid="{AE137DD4-3C20-4469-9E58-DF7E6DA111CF}"/>
    <cellStyle name="Total 2 8 2" xfId="8048" xr:uid="{E67F05EA-814B-4155-8FD4-46BA7F66B336}"/>
    <cellStyle name="Total 2 9" xfId="8049" xr:uid="{918ED653-F8D8-49C6-80A8-05901407EB92}"/>
    <cellStyle name="Total 2 9 2" xfId="8050" xr:uid="{50745249-66FF-424E-AFCB-D9FAC98EC3BB}"/>
    <cellStyle name="Total 2_Assets-Liab 5-6" xfId="8051" xr:uid="{29716A2C-080C-4013-91A1-48ED0A34B9AF}"/>
    <cellStyle name="Total 3" xfId="8052" xr:uid="{B83E63F9-9163-425F-AAD8-938AE21C3699}"/>
    <cellStyle name="Total 3 2" xfId="8053" xr:uid="{4EBD0C46-240F-4672-971B-7F16FB5847D2}"/>
    <cellStyle name="Total 3 2 2" xfId="8054" xr:uid="{5680545F-6766-49DA-8A5C-12828D196057}"/>
    <cellStyle name="Total 3 2 2 2" xfId="8055" xr:uid="{FA1D986E-F513-43B6-B619-D8B33D1BF339}"/>
    <cellStyle name="Total 3 2 3" xfId="8056" xr:uid="{3AD1E797-7BF5-427B-BFD6-8E297327E3CD}"/>
    <cellStyle name="Total 3 2 3 2" xfId="8057" xr:uid="{E2B910E1-9723-4B9D-8CF8-43383C59A6B1}"/>
    <cellStyle name="Total 3 2 4" xfId="8058" xr:uid="{75135D04-4227-47B5-9D7B-A89631A66A31}"/>
    <cellStyle name="Total 3 2 4 2" xfId="8059" xr:uid="{FBEB8EA2-F81F-40BE-B5DD-C7E89D08BA2B}"/>
    <cellStyle name="Total 3 2 5" xfId="8060" xr:uid="{6E416908-5E68-4D03-A052-413A4C84BF66}"/>
    <cellStyle name="Total 3 3" xfId="8061" xr:uid="{FE68C833-40EA-4102-ACCB-0BFF598018DB}"/>
    <cellStyle name="Total 3 3 2" xfId="8062" xr:uid="{A6FD2F6E-A7F7-4EC7-8DF9-80D2743962AC}"/>
    <cellStyle name="Total 3 3 2 2" xfId="8063" xr:uid="{6637B471-CA8B-4ACF-B4CF-E9B0C5BC6C22}"/>
    <cellStyle name="Total 3 3 3" xfId="8064" xr:uid="{520187A2-62F8-4F16-BE02-59F6054C4C40}"/>
    <cellStyle name="Total 3 3 3 2" xfId="8065" xr:uid="{AF279A05-07E1-4A02-9260-C583D084B79C}"/>
    <cellStyle name="Total 3 3 4" xfId="8066" xr:uid="{0DA5BBE4-4A01-4225-ACE8-31CC7E71667A}"/>
    <cellStyle name="Total 3 4" xfId="8067" xr:uid="{AD337396-1C99-4095-8C8D-86945BEA150B}"/>
    <cellStyle name="Total 3 4 2" xfId="8068" xr:uid="{92F40FDB-A6FE-4FAD-BBA1-1054D78041CF}"/>
    <cellStyle name="Total 3 5" xfId="8069" xr:uid="{A5B456A0-F209-4652-84A6-E14C1CCEC4FB}"/>
    <cellStyle name="Total 3 5 2" xfId="8070" xr:uid="{33679E0C-A346-4CAC-99C8-5CC97DF993B4}"/>
    <cellStyle name="Total 3 6" xfId="8071" xr:uid="{5AE5FE51-0157-4C4E-942E-CE55D6FBB0E2}"/>
    <cellStyle name="Total 3 6 2" xfId="8072" xr:uid="{FE41B2B4-44A6-46A7-9954-A5362EC17991}"/>
    <cellStyle name="Total 3 7" xfId="8073" xr:uid="{34A23329-D9C1-48F8-AE56-BC342986B327}"/>
    <cellStyle name="Total 3 7 2" xfId="8074" xr:uid="{3C55CB44-8B3C-45F1-9F18-A424ED07B4F9}"/>
    <cellStyle name="Total 3 8" xfId="8075" xr:uid="{CB7C547F-C068-4979-9029-CDACF79C9610}"/>
    <cellStyle name="Total 4" xfId="8076" xr:uid="{C86545E4-1FED-4E74-887A-E740F38F716D}"/>
    <cellStyle name="Total 4 2" xfId="8077" xr:uid="{39335525-382F-4CEB-BAB7-C203EBE4E6EF}"/>
    <cellStyle name="Total 4 2 2" xfId="8078" xr:uid="{7F62FBA5-9F8B-469E-89E5-017462017C8C}"/>
    <cellStyle name="Total 4 2 2 2" xfId="8079" xr:uid="{F6FA1B5D-AB61-47FB-9AC8-E88F46FE0937}"/>
    <cellStyle name="Total 4 2 3" xfId="8080" xr:uid="{C08CFB90-FDFF-4CE4-8711-A485ED85556F}"/>
    <cellStyle name="Total 4 3" xfId="8081" xr:uid="{6F540C2A-3B0E-4BFE-92F0-FEB7C6141FBF}"/>
    <cellStyle name="Total 4 3 2" xfId="8082" xr:uid="{AC1A8DB8-0830-4FFF-AC0F-589618FBADC8}"/>
    <cellStyle name="Total 4 3 2 2" xfId="8083" xr:uid="{17F0CEF4-C9B7-4429-9306-D9875F0AE6EA}"/>
    <cellStyle name="Total 4 3 3" xfId="8084" xr:uid="{A2313B0D-CD89-4D8D-8019-44C730168112}"/>
    <cellStyle name="Total 4 3 3 2" xfId="8085" xr:uid="{8614474B-0102-4B62-A9BB-7118B88A42F5}"/>
    <cellStyle name="Total 4 3 4" xfId="8086" xr:uid="{91646E39-E0D8-4A15-B857-B673CCA15D09}"/>
    <cellStyle name="Total 4 4" xfId="8087" xr:uid="{5C799C78-0F6C-4FA6-A3FD-0E25AB45A60B}"/>
    <cellStyle name="Total 4 4 2" xfId="8088" xr:uid="{F5308BD5-0012-46E6-9CB6-CA318CCE46B7}"/>
    <cellStyle name="Total 4 5" xfId="8089" xr:uid="{4692EB42-6580-411A-BA7B-85A86A5105FF}"/>
    <cellStyle name="Total 4 5 2" xfId="8090" xr:uid="{5DE4026E-BACD-4250-B723-1D563C055A7B}"/>
    <cellStyle name="Total 4 6" xfId="8091" xr:uid="{8FB2D7B3-6564-4AB0-AB93-C7FE9C97891A}"/>
    <cellStyle name="Total 4 6 2" xfId="8092" xr:uid="{4C0E6F2E-D1F9-4539-BA50-0944B1594422}"/>
    <cellStyle name="Total 4 7" xfId="8093" xr:uid="{FF08C6B3-0363-4765-88AD-23DFD8DA06E5}"/>
    <cellStyle name="Total 4 7 2" xfId="8094" xr:uid="{C1DA5391-4418-451C-8003-6AEBF94D9DCA}"/>
    <cellStyle name="Total 4 8" xfId="8095" xr:uid="{D417CB51-1435-44CF-AE61-9B2051EF59F0}"/>
    <cellStyle name="Total 5" xfId="8096" xr:uid="{73DF646C-14FF-4A1C-B7B7-D495B5326392}"/>
    <cellStyle name="Total 5 2" xfId="8097" xr:uid="{52891D00-E80D-400A-8D45-BF3A27EA4E19}"/>
    <cellStyle name="Total 5 2 2" xfId="8098" xr:uid="{97D59AA7-87A0-45B4-9751-884611E71990}"/>
    <cellStyle name="Total 5 3" xfId="8099" xr:uid="{B8FF84C0-9967-4E77-A2BD-B5FAD7C9C6C3}"/>
    <cellStyle name="Total 5 3 2" xfId="8100" xr:uid="{13843111-C135-44C1-957A-40094804E644}"/>
    <cellStyle name="Total 5 4" xfId="8101" xr:uid="{C61B7E1C-9929-48F3-9240-D119D8BD6537}"/>
    <cellStyle name="Total 5 4 2" xfId="8102" xr:uid="{A331F719-8033-411E-A8A8-40351ED7066E}"/>
    <cellStyle name="Total 5 5" xfId="8103" xr:uid="{0652365C-BAB6-41FA-96DB-DF1C8166686A}"/>
    <cellStyle name="Total 5 5 2" xfId="8104" xr:uid="{C7F8D4F4-48E3-4FA3-A62E-86DAE212ACFD}"/>
    <cellStyle name="Total 5 6" xfId="8105" xr:uid="{2C7C0BF7-28DE-456C-96E0-FCAFC1336FC3}"/>
    <cellStyle name="Total 5 6 2" xfId="8106" xr:uid="{3B58C569-A9E1-4E33-A22A-ADC53645113D}"/>
    <cellStyle name="Total 5 7" xfId="8107" xr:uid="{9238BB48-F80B-487D-B8FB-CBE5AC8A1E81}"/>
    <cellStyle name="Total 6" xfId="8108" xr:uid="{880C87B8-5733-46A7-A6DE-377EEAC22AA5}"/>
    <cellStyle name="Total 6 2" xfId="8109" xr:uid="{69060CCC-B50B-41AD-B75F-2DF9BD60056C}"/>
    <cellStyle name="Total 7" xfId="8110" xr:uid="{B9BE0677-0B6A-4A87-BF72-F35FBCBC8142}"/>
    <cellStyle name="Total 7 2" xfId="8111" xr:uid="{C1A1C3CB-3E34-49E0-9383-69D067203CE4}"/>
    <cellStyle name="Total 8" xfId="8112" xr:uid="{A539410C-035C-4E2C-A09C-2CCD9A42BB20}"/>
    <cellStyle name="Total 8 2" xfId="8113" xr:uid="{342FA29C-1071-422D-8F62-B8CA86AEB5A5}"/>
    <cellStyle name="Total 9" xfId="8114" xr:uid="{72106CCC-545F-4DF8-91AD-017F9207DD8C}"/>
    <cellStyle name="Total 9 2" xfId="8115" xr:uid="{65DE9488-D107-4C3B-9CDD-099DEE69D488}"/>
    <cellStyle name="TotalRow" xfId="8116" xr:uid="{020BD7BD-8479-4C64-AAE1-34CE0A706E28}"/>
    <cellStyle name="TotalRow 2" xfId="8117" xr:uid="{09CCEAC0-F40E-4979-A8DE-0E65B99EBE21}"/>
    <cellStyle name="TotalRow 2 2" xfId="8118" xr:uid="{FC95BA82-7224-417D-A4B5-43BA61B6496E}"/>
    <cellStyle name="TotalRow 3" xfId="8119" xr:uid="{EB23DB00-3FA0-4F3F-A12B-08A4BADFAB26}"/>
    <cellStyle name="TotalRowCreditCol" xfId="8120" xr:uid="{0478A523-BA9A-417D-9027-28218F01D19B}"/>
    <cellStyle name="TotalRowCreditCol 2" xfId="8121" xr:uid="{FCF51AF9-E5D3-4B19-89FA-295FAB860F22}"/>
    <cellStyle name="TotalRowCreditCol 2 2" xfId="8122" xr:uid="{4880BBAF-E57E-4CA1-A9D1-10D305184555}"/>
    <cellStyle name="TotalRowCreditCol 3" xfId="8123" xr:uid="{857639CA-C241-4190-9678-44A253333FCD}"/>
    <cellStyle name="TotalRowDebitCol" xfId="8124" xr:uid="{A30D63E2-E783-4530-97CC-0184887C7604}"/>
    <cellStyle name="TotalRowDebitCol 2" xfId="8125" xr:uid="{502B1540-8C90-42E4-B196-019FEF3D02A8}"/>
    <cellStyle name="TotalRowDebitCol 2 2" xfId="8126" xr:uid="{C49B850B-7286-4B3B-A0BE-6559969075B3}"/>
    <cellStyle name="TotalRowDebitCol 3" xfId="8127" xr:uid="{85244624-DFFD-4077-85A8-A37B859F5101}"/>
    <cellStyle name="TransactionRowAcctDescCol" xfId="8128" xr:uid="{59149E28-2B88-409B-AD1F-9F12D4986C4F}"/>
    <cellStyle name="TransactionRowAcctDescCol 2" xfId="8129" xr:uid="{D66F77B9-73DA-4A19-8B41-6330EE31902A}"/>
    <cellStyle name="TransactionRowAcctDescCol 2 2" xfId="8130" xr:uid="{7CBF65CC-8675-48A8-BDF3-C312AA6E3C35}"/>
    <cellStyle name="TransactionRowAcctDescCol 3" xfId="8131" xr:uid="{93365A2D-C30F-4290-8A30-8B12F8F63C54}"/>
    <cellStyle name="TransactionRowAcctNumCol" xfId="8132" xr:uid="{ED9DF006-6CBB-40F8-BA32-217E6553E1D4}"/>
    <cellStyle name="TransactionRowAcctNumCol 2" xfId="8133" xr:uid="{5346E44D-DFF7-4506-81AB-73A0E7674385}"/>
    <cellStyle name="TransactionRowAcctNumCol 2 2" xfId="8134" xr:uid="{38FEBAFF-1FD8-4E23-B418-FAF61CDFC286}"/>
    <cellStyle name="TransactionRowAcctNumCol 3" xfId="8135" xr:uid="{A9697947-8C30-4314-AAF8-B8F68F251C74}"/>
    <cellStyle name="TransactionRowCreditCol" xfId="8136" xr:uid="{A7313572-8E38-4FAF-AF1F-CC4B530C29E0}"/>
    <cellStyle name="TransactionRowCreditCol 2" xfId="8137" xr:uid="{AF94D7ED-D715-4424-B1AE-0A06EF73C2F2}"/>
    <cellStyle name="TransactionRowCreditCol 2 2" xfId="8138" xr:uid="{64C08CF5-D71A-493B-9F58-292969948D95}"/>
    <cellStyle name="TransactionRowCreditCol 3" xfId="8139" xr:uid="{A47FAAB2-B406-4198-9D1A-65135F5CC5DA}"/>
    <cellStyle name="TransactionRowDateCol" xfId="8140" xr:uid="{5299D27B-148E-4D94-BC2A-E50D38286702}"/>
    <cellStyle name="TransactionRowDateCol 2" xfId="8141" xr:uid="{2528DEDF-BA63-4D07-B8CA-885F1472BC6E}"/>
    <cellStyle name="TransactionRowDateCol 2 2" xfId="8142" xr:uid="{10C1491D-3549-4327-95E9-46C4245BB71D}"/>
    <cellStyle name="TransactionRowDateCol 3" xfId="8143" xr:uid="{B9F9F6BE-4CAB-4B36-A1FB-B160BF65C5B5}"/>
    <cellStyle name="TransactionRowDebitCol" xfId="8144" xr:uid="{31C641AB-1C50-4834-9063-F8B549AE8291}"/>
    <cellStyle name="TransactionRowDebitCol 2" xfId="8145" xr:uid="{3710BABD-BA88-4BD8-B1E0-DEB5764DA399}"/>
    <cellStyle name="TransactionRowDebitCol 2 2" xfId="8146" xr:uid="{3B611D75-85C8-4374-ADEA-369743A716B3}"/>
    <cellStyle name="TransactionRowDebitCol 3" xfId="8147" xr:uid="{1098E45A-B2F2-44AB-B075-DF98BF73C4DC}"/>
    <cellStyle name="TransactionRowRefCol" xfId="8148" xr:uid="{A4CDC055-4605-4F84-B970-1803BFE96684}"/>
    <cellStyle name="TransactionRowRefCol 2" xfId="8149" xr:uid="{791061B9-02CA-4B5E-BAE8-3F6736453604}"/>
    <cellStyle name="TransactionRowRefCol 2 2" xfId="8150" xr:uid="{7290DA14-A0A7-4D6E-968D-2D53B43F05A1}"/>
    <cellStyle name="TransactionRowRefCol 3" xfId="8151" xr:uid="{55831DD5-BA26-40E1-9B84-59EB04853903}"/>
    <cellStyle name="TransactionRowTransactionCol" xfId="8152" xr:uid="{BB7F3A8B-F509-456C-AAF7-52E1D99E28B2}"/>
    <cellStyle name="TransactionRowTransactionCol 2" xfId="8153" xr:uid="{18DE5200-FFA7-4673-B61B-CAFFCB3774BD}"/>
    <cellStyle name="TransactionRowTransactionCol 2 2" xfId="8154" xr:uid="{EA57FF86-D095-4355-9968-9F1622536EFD}"/>
    <cellStyle name="TransactionRowTransactionCol 3" xfId="8155" xr:uid="{9CFEF89A-EF30-4D7A-923F-C18F85F53BF7}"/>
    <cellStyle name="UnclassifiedTotalRowBalanceCol" xfId="8156" xr:uid="{A9DEA23C-F8C8-4E42-A52C-BF7584F79751}"/>
    <cellStyle name="UnclassifiedTotalRowBalanceCol 2" xfId="8157" xr:uid="{426C9EE8-6922-40E5-8529-8D075EBC4950}"/>
    <cellStyle name="UnclassifiedTotalRowBalanceCol 2 2" xfId="8158" xr:uid="{9F52DD2C-1F50-44C4-8596-C7578E4EBD64}"/>
    <cellStyle name="UnclassifiedTotalRowBalanceCol 3" xfId="8159" xr:uid="{55CCA59B-0ECD-4F9F-9165-78CE97C5FBC1}"/>
    <cellStyle name="UnclassifiedTotalRowDescCol" xfId="8160" xr:uid="{9B57B093-703B-4F85-A0CB-CD08A1F2CE38}"/>
    <cellStyle name="UnclassifiedTotalRowDescCol 2" xfId="8161" xr:uid="{CED85959-F16D-4DE5-A008-190AE1058B3D}"/>
    <cellStyle name="UnclassifiedTotalRowDescCol 2 2" xfId="8162" xr:uid="{435B7779-74E5-43B9-B32D-E500E83452BD}"/>
    <cellStyle name="UnclassifiedTotalRowDescCol 3" xfId="8163" xr:uid="{E7537774-BDC5-4A23-B666-D8EE50EB59AD}"/>
    <cellStyle name="UnclassifiedTotalRowJERefCol" xfId="8164" xr:uid="{B433D339-E9AE-4A09-8E63-B07DA55F429E}"/>
    <cellStyle name="UnclassifiedTotalRowJERefCol 2" xfId="8165" xr:uid="{EB6A1244-2270-4854-B9D8-6538FCF1EAA6}"/>
    <cellStyle name="UnclassifiedTotalRowJERefCol 2 2" xfId="8166" xr:uid="{50AB04A1-5826-4213-9699-A38475957910}"/>
    <cellStyle name="UnclassifiedTotalRowJERefCol 3" xfId="8167" xr:uid="{086031BB-0598-4D79-B5A2-8C411F1B3D5A}"/>
    <cellStyle name="UnclassifiedTotalRowNameCol" xfId="8168" xr:uid="{E70D2AA6-62EC-4D12-B4AE-1ACF63837B0C}"/>
    <cellStyle name="UnclassifiedTotalRowNameCol 2" xfId="8169" xr:uid="{C0FC5B2F-3278-493C-8217-51B543A69E32}"/>
    <cellStyle name="UnclassifiedTotalRowNameCol 2 2" xfId="8170" xr:uid="{825DB2A4-49BE-4DA9-B7CF-DAD7C054EDBE}"/>
    <cellStyle name="UnclassifiedTotalRowNameCol 3" xfId="8171" xr:uid="{69728916-3B29-4958-B82B-B0EC3333F07D}"/>
    <cellStyle name="UnclassifiedTotalRowSpacerCol" xfId="8172" xr:uid="{908F7EAF-4AAA-4091-B3B0-522E30FBC717}"/>
    <cellStyle name="UnclassifiedTotalRowSpacerCol 2" xfId="8173" xr:uid="{6CE91F0D-6767-4BEE-949A-5839DEF51E45}"/>
    <cellStyle name="UnclassifiedTotalRowVarPectCol" xfId="8174" xr:uid="{D42FD335-165A-4069-B73E-FB3BD18FBBAB}"/>
    <cellStyle name="UnclassifiedTotalRowVarPectCol 2" xfId="8175" xr:uid="{BD320A3C-9638-4901-8499-4653797CCA81}"/>
    <cellStyle name="UnclassifiedTotalRowVarPectCol 2 2" xfId="8176" xr:uid="{184A38F5-900F-4DB5-A943-C6B7269ECAAF}"/>
    <cellStyle name="UnclassifiedTotalRowVarPectCol 3" xfId="8177" xr:uid="{210A02A9-C1F3-481A-9513-9DA61093DA9A}"/>
    <cellStyle name="UnclassifiedTotalRowWPRefCol" xfId="8178" xr:uid="{D3E58069-619A-45AF-8598-BEA60BBF5D83}"/>
    <cellStyle name="UnclassifiedTotalRowWPRefCol 2" xfId="8179" xr:uid="{84A1A69D-17AA-477A-889C-BDEDE35AC1C2}"/>
    <cellStyle name="UnclassifiedTotalRowWPRefCol 2 2" xfId="8180" xr:uid="{14B11103-1DBC-4EDF-9545-99BD40F13131}"/>
    <cellStyle name="UnclassifiedTotalRowWPRefCol 3" xfId="8181" xr:uid="{387AF133-8F06-4A97-8D62-3E352DA7F797}"/>
    <cellStyle name="Warning Text 2" xfId="8183" xr:uid="{55310065-F0F3-43FA-A387-1B14FE9A818A}"/>
    <cellStyle name="Warning Text 2 2" xfId="8184" xr:uid="{5DCC51C6-56BD-4586-8ED1-8E9410B5DA04}"/>
    <cellStyle name="Warning Text 2 2 2" xfId="8185" xr:uid="{6282E15E-5710-4389-92C8-96D25F1D99C7}"/>
    <cellStyle name="Warning Text 2 2 2 2" xfId="8186" xr:uid="{47F38F88-1D3E-4179-9CB0-3EAF70513112}"/>
    <cellStyle name="Warning Text 2 2 3" xfId="8187" xr:uid="{3AE94517-2615-46A8-93EC-9A7D4947B878}"/>
    <cellStyle name="Warning Text 2 2 3 2" xfId="8188" xr:uid="{09724C2D-ABA7-4171-BC8D-88BF84805D80}"/>
    <cellStyle name="Warning Text 2 2 4" xfId="8189" xr:uid="{5348ED49-DCA8-4B54-952B-3D0DE4D716A0}"/>
    <cellStyle name="Warning Text 2 3" xfId="8190" xr:uid="{CD6F685A-D709-49F8-BCAF-636525070AF3}"/>
    <cellStyle name="Warning Text 2 3 2" xfId="8191" xr:uid="{066F0E17-38A2-4518-BFA4-B9E584478B91}"/>
    <cellStyle name="Warning Text 2 4" xfId="8192" xr:uid="{512D0371-095E-4CA4-AE71-E20B8E56D6F3}"/>
    <cellStyle name="Warning Text 2 4 2" xfId="8193" xr:uid="{AEE8DDBA-C000-47C8-A922-C1D536F06656}"/>
    <cellStyle name="Warning Text 2 5" xfId="8194" xr:uid="{3BBBF13B-9F17-4D17-9106-3334FE4022B9}"/>
    <cellStyle name="Warning Text 2 5 2" xfId="8195" xr:uid="{FBB33227-0DD4-489E-BDFD-067D274E00F0}"/>
    <cellStyle name="Warning Text 2 6" xfId="8196" xr:uid="{7817C585-3678-46CF-8C6A-FB211314F50A}"/>
    <cellStyle name="Warning Text 2 6 2" xfId="8197" xr:uid="{1FD74C48-91AE-4BB9-9679-C92E78561EEC}"/>
    <cellStyle name="Warning Text 2 7" xfId="8198" xr:uid="{9FF7BD41-8B5A-4E36-B885-13954AFCE09C}"/>
    <cellStyle name="Warning Text 3" xfId="8199" xr:uid="{1FE81E3C-E77D-4847-9030-967D8357637B}"/>
    <cellStyle name="Warning Text 3 2" xfId="8200" xr:uid="{EEE6FBCB-B073-4FCB-9CDC-5B088B71AD5D}"/>
    <cellStyle name="Warning Text 3 2 2" xfId="8201" xr:uid="{35F65496-F487-49F7-94E9-EA3114868499}"/>
    <cellStyle name="Warning Text 3 2 2 2" xfId="8202" xr:uid="{4DE19EB9-875A-4AC3-9557-52CF71FAAD92}"/>
    <cellStyle name="Warning Text 3 2 3" xfId="8203" xr:uid="{3578C2C3-A495-4BE7-8B60-68A72A9CEADB}"/>
    <cellStyle name="Warning Text 3 3" xfId="8204" xr:uid="{58A190AF-4879-4CBD-BEB0-BAB730076DB8}"/>
    <cellStyle name="Warning Text 3 3 2" xfId="8205" xr:uid="{5CB8D61F-657C-4945-8AE7-CBACC15E5A6F}"/>
    <cellStyle name="Warning Text 3 4" xfId="8206" xr:uid="{692CCABF-7A08-427C-9AEF-C558CBC29934}"/>
    <cellStyle name="Warning Text 3 4 2" xfId="8207" xr:uid="{18827D07-B895-4F7E-B3FB-276DA19D73FC}"/>
    <cellStyle name="Warning Text 3 5" xfId="8208" xr:uid="{4B4646E4-745D-4CD5-8A50-1900819BE02E}"/>
    <cellStyle name="Warning Text 3 5 2" xfId="8209" xr:uid="{2F4F4A6B-F87C-4EC0-9746-A190EABE817F}"/>
    <cellStyle name="Warning Text 3 6" xfId="8210" xr:uid="{20391431-EFF0-4BAE-8B19-3EB880A59AE7}"/>
    <cellStyle name="Warning Text 4" xfId="8211" xr:uid="{5FAC3877-D343-494F-A0D3-0CEBE2E54CEB}"/>
    <cellStyle name="Warning Text 4 2" xfId="8212" xr:uid="{1B80708D-C275-49CD-BEE8-2CB3E23D8DEB}"/>
    <cellStyle name="Warning Text 4 2 2" xfId="8213" xr:uid="{8CCC6E23-B840-4DB0-B56D-6BFA2CB014F2}"/>
    <cellStyle name="Warning Text 4 3" xfId="8214" xr:uid="{7D13B475-A547-48C7-A9DA-8B07A3CA3112}"/>
    <cellStyle name="Warning Text 5" xfId="8215" xr:uid="{D653E9AD-866C-4C82-8976-8AC1A2338054}"/>
    <cellStyle name="Warning Text 5 2" xfId="8216" xr:uid="{45BCCEF8-36EC-4F75-B41D-57D6ECFA16BE}"/>
    <cellStyle name="Warning Text 6" xfId="8217" xr:uid="{E05C193D-F146-46EC-9913-54709FF5DB4F}"/>
    <cellStyle name="Warning Text 6 2" xfId="8218" xr:uid="{FA9F26C7-DC25-4BCF-B7D6-8B139CB7356A}"/>
    <cellStyle name="Warning Text 7" xfId="8182" xr:uid="{E81EF297-8701-41AD-AAC1-CB14086DEA0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5</xdr:row>
          <xdr:rowOff>0</xdr:rowOff>
        </xdr:from>
        <xdr:to>
          <xdr:col>1</xdr:col>
          <xdr:colOff>2076450</xdr:colOff>
          <xdr:row>9</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2419350</xdr:colOff>
          <xdr:row>4</xdr:row>
          <xdr:rowOff>152400</xdr:rowOff>
        </xdr:from>
        <xdr:to>
          <xdr:col>1</xdr:col>
          <xdr:colOff>3333750</xdr:colOff>
          <xdr:row>9</xdr:row>
          <xdr:rowOff>28575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c r="A2" s="1723" t="str">
        <f>"Due to ISBE on "</f>
        <v xml:space="preserve">Due to ISBE on </v>
      </c>
      <c r="B2" s="2040">
        <f>+'AFR20'!F4</f>
        <v>44151</v>
      </c>
      <c r="C2" s="2040"/>
      <c r="D2" s="2041"/>
      <c r="I2" s="2119" t="s">
        <v>1979</v>
      </c>
      <c r="J2" s="2118"/>
      <c r="K2" s="2118"/>
      <c r="L2" s="2118"/>
      <c r="M2" s="2118"/>
      <c r="N2" s="2118"/>
      <c r="O2" s="2118"/>
      <c r="P2" s="2118"/>
      <c r="Q2" s="2118"/>
      <c r="R2" s="2118"/>
      <c r="S2" s="2118"/>
    </row>
    <row r="3" spans="1:32" ht="12" customHeight="1">
      <c r="A3" s="1726" t="str">
        <f>"SD/JA"&amp;MID('AFR20'!E2,3,2)</f>
        <v>SD/JA20</v>
      </c>
      <c r="B3" s="151"/>
      <c r="C3" s="151"/>
      <c r="D3" s="152"/>
      <c r="I3" s="2119" t="s">
        <v>52</v>
      </c>
      <c r="J3" s="2118"/>
      <c r="K3" s="2118"/>
      <c r="L3" s="2118"/>
      <c r="M3" s="2118"/>
      <c r="N3" s="2118"/>
      <c r="O3" s="2118"/>
      <c r="P3" s="2118"/>
      <c r="Q3" s="2118"/>
      <c r="R3" s="2118"/>
      <c r="S3" s="2118"/>
    </row>
    <row r="4" spans="1:32" ht="12" customHeight="1">
      <c r="A4" s="37"/>
      <c r="I4" s="2119" t="s">
        <v>521</v>
      </c>
      <c r="J4" s="2118"/>
      <c r="K4" s="2118"/>
      <c r="L4" s="2118"/>
      <c r="M4" s="2118"/>
      <c r="N4" s="2118"/>
      <c r="O4" s="2118"/>
      <c r="P4" s="2118"/>
      <c r="Q4" s="2118"/>
      <c r="R4" s="2118"/>
      <c r="S4" s="2118"/>
    </row>
    <row r="5" spans="1:32" ht="14.1" customHeight="1">
      <c r="B5" s="101" t="s">
        <v>1994</v>
      </c>
      <c r="C5" s="26" t="s">
        <v>904</v>
      </c>
      <c r="D5" s="81"/>
      <c r="E5" s="81"/>
      <c r="H5" s="38"/>
      <c r="I5" s="2126" t="s">
        <v>675</v>
      </c>
      <c r="J5" s="2071"/>
      <c r="K5" s="2071"/>
      <c r="L5" s="2071"/>
      <c r="M5" s="2071"/>
      <c r="N5" s="2071"/>
      <c r="O5" s="2071"/>
      <c r="P5" s="2071"/>
      <c r="Q5" s="2071"/>
      <c r="R5" s="2071"/>
      <c r="S5" s="2071"/>
      <c r="AF5" s="1719"/>
    </row>
    <row r="6" spans="1:32" ht="14.1" customHeight="1">
      <c r="B6" s="101"/>
      <c r="C6" s="26" t="s">
        <v>905</v>
      </c>
      <c r="D6" s="81"/>
      <c r="E6" s="81"/>
      <c r="I6" s="2125" t="s">
        <v>877</v>
      </c>
      <c r="J6" s="2071"/>
      <c r="K6" s="2071"/>
      <c r="L6" s="2071"/>
      <c r="M6" s="2071"/>
      <c r="N6" s="2071"/>
      <c r="O6" s="2071"/>
      <c r="P6" s="2071"/>
      <c r="Q6" s="2071"/>
      <c r="R6" s="2071"/>
      <c r="S6" s="2071"/>
    </row>
    <row r="7" spans="1:32" ht="12.2" customHeight="1">
      <c r="I7" s="2120" t="str">
        <f>"June 30, "&amp;'AFR20'!E2</f>
        <v>June 30, 2020</v>
      </c>
      <c r="J7" s="2121"/>
      <c r="K7" s="2121"/>
      <c r="L7" s="2121"/>
      <c r="M7" s="2121"/>
      <c r="N7" s="2121"/>
      <c r="O7" s="2121"/>
      <c r="P7" s="2121"/>
      <c r="Q7" s="2121"/>
      <c r="R7" s="2121"/>
      <c r="S7" s="2121"/>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c r="A11" s="2079" t="s">
        <v>949</v>
      </c>
      <c r="B11" s="2080"/>
      <c r="C11" s="2080"/>
      <c r="D11" s="2080"/>
      <c r="E11" s="2080"/>
      <c r="F11" s="2080"/>
      <c r="G11" s="2080"/>
      <c r="H11" s="2081"/>
      <c r="I11" s="27"/>
      <c r="J11" s="71"/>
      <c r="K11" s="27"/>
      <c r="O11" s="144" t="s">
        <v>1994</v>
      </c>
      <c r="P11" s="97" t="s">
        <v>199</v>
      </c>
      <c r="Q11" s="30"/>
      <c r="R11" s="28"/>
      <c r="S11" s="27"/>
      <c r="T11" s="2073"/>
      <c r="U11" s="2074"/>
      <c r="V11" s="2074"/>
      <c r="W11" s="2074"/>
      <c r="X11" s="2074"/>
      <c r="Y11" s="2074"/>
      <c r="Z11" s="2074"/>
      <c r="AA11" s="2075"/>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087">
        <v>7016230013</v>
      </c>
      <c r="B13" s="2088"/>
      <c r="C13" s="2088"/>
      <c r="D13" s="2088"/>
      <c r="E13" s="2088"/>
      <c r="F13" s="2088"/>
      <c r="G13" s="2088"/>
      <c r="H13" s="2089"/>
      <c r="I13" s="31"/>
      <c r="J13" s="30"/>
      <c r="K13" s="28"/>
      <c r="L13" s="30"/>
      <c r="M13" s="30"/>
      <c r="N13" s="30"/>
      <c r="O13" s="30"/>
      <c r="P13" s="30"/>
      <c r="Q13" s="30"/>
      <c r="R13" s="30"/>
      <c r="S13" s="30"/>
      <c r="T13" s="2092" t="s">
        <v>1995</v>
      </c>
      <c r="U13" s="2093"/>
      <c r="V13" s="2093"/>
      <c r="W13" s="2093"/>
      <c r="X13" s="2093"/>
      <c r="Y13" s="2094"/>
      <c r="Z13" s="2094"/>
      <c r="AA13" s="2095"/>
    </row>
    <row r="14" spans="1:32" ht="14.1" customHeight="1">
      <c r="A14" s="82" t="s">
        <v>708</v>
      </c>
      <c r="B14" s="73"/>
      <c r="C14" s="73"/>
      <c r="D14" s="73"/>
      <c r="E14" s="73"/>
      <c r="F14" s="73"/>
      <c r="G14" s="73"/>
      <c r="H14" s="50"/>
      <c r="I14" s="113"/>
      <c r="S14" s="45"/>
      <c r="T14" s="82" t="s">
        <v>1318</v>
      </c>
      <c r="U14" s="48"/>
      <c r="V14" s="48"/>
      <c r="W14" s="48"/>
      <c r="X14" s="48"/>
      <c r="Y14" s="43"/>
      <c r="Z14" s="43"/>
      <c r="AA14" s="44"/>
    </row>
    <row r="15" spans="1:32" ht="13.5" customHeight="1">
      <c r="A15" s="2085" t="s">
        <v>2025</v>
      </c>
      <c r="B15" s="2090"/>
      <c r="C15" s="2090"/>
      <c r="D15" s="2090"/>
      <c r="E15" s="2090"/>
      <c r="F15" s="2090"/>
      <c r="G15" s="2090"/>
      <c r="H15" s="2091"/>
      <c r="T15" s="2053" t="s">
        <v>2032</v>
      </c>
      <c r="U15" s="2054"/>
      <c r="V15" s="2054"/>
      <c r="W15" s="2054"/>
      <c r="X15" s="2054"/>
      <c r="Y15" s="2096"/>
      <c r="Z15" s="2096"/>
      <c r="AA15" s="2097"/>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45" t="s">
        <v>2202</v>
      </c>
      <c r="B17" s="2115"/>
      <c r="C17" s="2115"/>
      <c r="D17" s="2115"/>
      <c r="E17" s="2115"/>
      <c r="F17" s="2115"/>
      <c r="G17" s="2115"/>
      <c r="H17" s="2116"/>
      <c r="T17" s="2102" t="s">
        <v>1996</v>
      </c>
      <c r="U17" s="2103"/>
      <c r="V17" s="2103"/>
      <c r="W17" s="2103"/>
      <c r="X17" s="2103"/>
      <c r="Y17" s="2103"/>
      <c r="Z17" s="2103"/>
      <c r="AA17" s="2104"/>
    </row>
    <row r="18" spans="1:27" ht="13.5" customHeight="1">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c r="A19" s="2085" t="s">
        <v>2027</v>
      </c>
      <c r="B19" s="2086"/>
      <c r="C19" s="2086"/>
      <c r="D19" s="2086"/>
      <c r="E19" s="2086"/>
      <c r="F19" s="2086"/>
      <c r="G19" s="2086"/>
      <c r="H19" s="2084"/>
      <c r="I19" s="30"/>
      <c r="J19" s="96"/>
      <c r="K19" s="40"/>
      <c r="L19" s="38"/>
      <c r="M19" s="109" t="s">
        <v>312</v>
      </c>
      <c r="P19" s="27"/>
      <c r="Q19" s="27"/>
      <c r="R19" s="27"/>
      <c r="S19" s="31"/>
      <c r="T19" s="2085" t="s">
        <v>1997</v>
      </c>
      <c r="U19" s="2083"/>
      <c r="V19" s="2083"/>
      <c r="W19" s="2084"/>
      <c r="X19" s="2100" t="s">
        <v>1998</v>
      </c>
      <c r="Y19" s="2101"/>
      <c r="Z19" s="2098">
        <v>60435</v>
      </c>
      <c r="AA19" s="2099"/>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82" t="s">
        <v>2028</v>
      </c>
      <c r="B21" s="2083"/>
      <c r="C21" s="2083"/>
      <c r="D21" s="2083"/>
      <c r="E21" s="2083"/>
      <c r="F21" s="2083"/>
      <c r="G21" s="2083"/>
      <c r="H21" s="2084"/>
      <c r="I21" s="2108" t="s">
        <v>673</v>
      </c>
      <c r="J21" s="2071"/>
      <c r="K21" s="2071"/>
      <c r="L21" s="2071"/>
      <c r="M21" s="2071"/>
      <c r="N21" s="2071"/>
      <c r="O21" s="2071"/>
      <c r="P21" s="2071"/>
      <c r="Q21" s="2071"/>
      <c r="R21" s="2071"/>
      <c r="S21" s="2072"/>
      <c r="T21" s="2050" t="s">
        <v>1999</v>
      </c>
      <c r="U21" s="2051"/>
      <c r="V21" s="2051"/>
      <c r="W21" s="2051"/>
      <c r="X21" s="2064" t="s">
        <v>2000</v>
      </c>
      <c r="Y21" s="2065"/>
      <c r="Z21" s="2065"/>
      <c r="AA21" s="2066"/>
    </row>
    <row r="22" spans="1:27" ht="13.5" customHeight="1">
      <c r="A22" s="84" t="s">
        <v>528</v>
      </c>
      <c r="B22" s="56"/>
      <c r="C22" s="56"/>
      <c r="D22" s="56"/>
      <c r="E22" s="56"/>
      <c r="F22" s="56"/>
      <c r="G22" s="56"/>
      <c r="H22" s="57"/>
      <c r="I22" s="2109" t="s">
        <v>1413</v>
      </c>
      <c r="J22" s="2110"/>
      <c r="K22" s="2110"/>
      <c r="L22" s="2110"/>
      <c r="M22" s="2110"/>
      <c r="N22" s="2110"/>
      <c r="O22" s="2110"/>
      <c r="P22" s="2110"/>
      <c r="Q22" s="2110"/>
      <c r="R22" s="2110"/>
      <c r="S22" s="2111"/>
      <c r="T22" s="82" t="s">
        <v>1500</v>
      </c>
      <c r="U22" s="48"/>
      <c r="V22" s="69"/>
      <c r="W22" s="48"/>
      <c r="X22" s="155" t="s">
        <v>1307</v>
      </c>
      <c r="Z22" s="43"/>
      <c r="AA22" s="44"/>
    </row>
    <row r="23" spans="1:27" ht="13.5" customHeight="1">
      <c r="A23" s="2105" t="s">
        <v>2029</v>
      </c>
      <c r="B23" s="2106"/>
      <c r="C23" s="2106"/>
      <c r="D23" s="2106"/>
      <c r="E23" s="2106"/>
      <c r="F23" s="2106"/>
      <c r="G23" s="2106"/>
      <c r="H23" s="2107"/>
      <c r="T23" s="2045" t="s">
        <v>2001</v>
      </c>
      <c r="U23" s="2046"/>
      <c r="V23" s="2046"/>
      <c r="W23" s="2046"/>
      <c r="X23" s="2061">
        <v>44530</v>
      </c>
      <c r="Y23" s="2062"/>
      <c r="Z23" s="2062"/>
      <c r="AA23" s="2063"/>
    </row>
    <row r="24" spans="1:27" ht="14.1" customHeight="1">
      <c r="A24" s="85" t="s">
        <v>672</v>
      </c>
      <c r="B24" s="46"/>
      <c r="C24" s="46"/>
      <c r="D24" s="46"/>
      <c r="E24" s="46"/>
      <c r="F24" s="46"/>
      <c r="G24" s="46"/>
      <c r="H24" s="58"/>
      <c r="J24" s="2147">
        <f>IF(B5="x",IF(AUDITCHECK!D29="AFR form Incomplete.","",IF(AUDITCHECK!D29="Deficit reduction plan is required.","School District must complete a deficit reduction plan in the 2019-2020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c r="A25" s="2082">
        <v>60462</v>
      </c>
      <c r="B25" s="2083"/>
      <c r="C25" s="2083"/>
      <c r="D25" s="2083"/>
      <c r="E25" s="2083"/>
      <c r="F25" s="2083"/>
      <c r="G25" s="2083"/>
      <c r="H25" s="2084"/>
      <c r="I25" s="110"/>
      <c r="J25" s="2149"/>
      <c r="K25" s="2149"/>
      <c r="L25" s="2149"/>
      <c r="M25" s="2149"/>
      <c r="N25" s="2149"/>
      <c r="O25" s="2149"/>
      <c r="P25" s="2149"/>
      <c r="Q25" s="2149"/>
      <c r="R25" s="2149"/>
      <c r="S25" s="2150"/>
      <c r="T25" s="2042" t="s">
        <v>2033</v>
      </c>
      <c r="U25" s="2043"/>
      <c r="V25" s="2043"/>
      <c r="W25" s="2043"/>
      <c r="X25" s="2043"/>
      <c r="Y25" s="2043"/>
      <c r="Z25" s="2043"/>
      <c r="AA25" s="2044"/>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2140" t="s">
        <v>1495</v>
      </c>
      <c r="J27" s="2113"/>
      <c r="K27" s="2113"/>
      <c r="L27" s="2113"/>
      <c r="M27" s="2113"/>
      <c r="N27" s="2113"/>
      <c r="O27" s="2113"/>
      <c r="P27" s="2113"/>
      <c r="Q27" s="2113"/>
      <c r="R27" s="2113"/>
      <c r="S27" s="2114"/>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c r="C29" s="121" t="s">
        <v>815</v>
      </c>
      <c r="D29" s="111"/>
      <c r="E29" s="133" t="s">
        <v>1994</v>
      </c>
      <c r="F29" s="137" t="s">
        <v>1305</v>
      </c>
      <c r="G29" s="111"/>
      <c r="I29" s="51"/>
      <c r="J29" s="144" t="s">
        <v>1994</v>
      </c>
      <c r="K29" s="28" t="s">
        <v>572</v>
      </c>
      <c r="L29" s="99"/>
      <c r="M29" s="40" t="s">
        <v>99</v>
      </c>
      <c r="N29" s="32" t="s">
        <v>1507</v>
      </c>
      <c r="O29" s="32"/>
      <c r="P29" s="32"/>
      <c r="Q29" s="32"/>
      <c r="R29" s="32"/>
      <c r="S29" s="120"/>
      <c r="T29" s="6"/>
      <c r="U29" s="6"/>
      <c r="V29" s="6"/>
      <c r="W29" s="6"/>
      <c r="X29" s="6"/>
      <c r="Y29" s="6"/>
      <c r="Z29" s="6"/>
      <c r="AA29" s="129"/>
    </row>
    <row r="30" spans="1:27" ht="13.5" customHeight="1">
      <c r="A30" s="149"/>
      <c r="B30" s="133"/>
      <c r="C30" s="121" t="s">
        <v>1156</v>
      </c>
      <c r="D30" s="28"/>
      <c r="E30" s="28"/>
      <c r="F30" s="136"/>
      <c r="G30" s="111"/>
      <c r="H30" s="111"/>
      <c r="I30" s="51"/>
      <c r="J30" s="144" t="s">
        <v>1994</v>
      </c>
      <c r="K30" s="28" t="s">
        <v>572</v>
      </c>
      <c r="L30" s="99"/>
      <c r="M30" s="40" t="s">
        <v>99</v>
      </c>
      <c r="N30" s="32" t="s">
        <v>1496</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99"/>
      <c r="K31" s="40" t="s">
        <v>879</v>
      </c>
      <c r="L31" s="144" t="s">
        <v>1994</v>
      </c>
      <c r="M31" s="40" t="s">
        <v>99</v>
      </c>
      <c r="N31" s="32" t="s">
        <v>1580</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4" t="s">
        <v>1994</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45" t="s">
        <v>2030</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c r="A40" s="2141" t="s">
        <v>2029</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31" t="s">
        <v>2031</v>
      </c>
      <c r="B42" s="2132"/>
      <c r="C42" s="2133"/>
      <c r="D42" s="2146"/>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c r="A45" s="41" t="s">
        <v>185</v>
      </c>
      <c r="Q45" s="41" t="s">
        <v>1403</v>
      </c>
      <c r="R45" s="41"/>
      <c r="S45" s="41"/>
      <c r="T45" s="143"/>
      <c r="U45" s="41"/>
      <c r="V45" s="41"/>
      <c r="W45" s="41"/>
      <c r="X45" s="41"/>
      <c r="Y45" s="41"/>
      <c r="Z45" s="41"/>
      <c r="AA45" s="41"/>
    </row>
    <row r="46" spans="1:27" ht="10.5" customHeight="1">
      <c r="A46" s="1727" t="str">
        <f>"ISBE Form SD50-35/JA50-60 (05/"&amp;MID('AFR20'!E2,3,2)&amp;"-version"&amp;'AFR20'!F2&amp;")"</f>
        <v>ISBE Form SD50-35/JA50-60 (05/20-version1)</v>
      </c>
      <c r="B46" s="112"/>
      <c r="C46" s="112"/>
      <c r="D46" s="1728"/>
      <c r="E46" s="41"/>
      <c r="F46" s="41"/>
      <c r="G46" s="41"/>
      <c r="Q46" s="29" t="s">
        <v>1404</v>
      </c>
      <c r="R46" s="41"/>
      <c r="S46" s="41"/>
      <c r="T46" s="41"/>
      <c r="U46" s="41"/>
      <c r="V46" s="41"/>
      <c r="W46" s="41"/>
      <c r="X46" s="41"/>
      <c r="Y46" s="41"/>
      <c r="Z46" s="41"/>
      <c r="AA46" s="41"/>
    </row>
    <row r="47" spans="1:27">
      <c r="A47" s="134"/>
      <c r="Q47" s="41" t="s">
        <v>1867</v>
      </c>
      <c r="R47" s="41"/>
      <c r="S47" s="41"/>
      <c r="T47" s="41"/>
      <c r="U47" s="41"/>
      <c r="V47" s="41"/>
      <c r="W47" s="41"/>
      <c r="X47" s="41"/>
      <c r="Y47" s="41"/>
      <c r="Z47" s="41"/>
      <c r="AA47" s="41"/>
    </row>
    <row r="48" spans="1:27">
      <c r="Q48" s="41" t="s">
        <v>1868</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J28" sqref="J28"/>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34" t="s">
        <v>104</v>
      </c>
      <c r="B1" s="307"/>
      <c r="C1" s="307"/>
      <c r="D1" s="307"/>
      <c r="E1" s="307"/>
    </row>
    <row r="2" spans="1:8" ht="39.75" customHeight="1">
      <c r="A2" s="2289" t="s">
        <v>1756</v>
      </c>
      <c r="B2" s="1630" t="str">
        <f>"Taxes Received 7-1-"&amp;MID('AFR20'!E2,3,2)-1&amp;" thru 6-30-"&amp;MID('AFR20'!E2,3,2)&amp;" (from "&amp;'AFR20'!E2-2&amp;" Levy &amp; Prior Levies)  *"</f>
        <v>Taxes Received 7-1-19 thru 6-30-20 (from 2018 Levy &amp; Prior Levies)  *</v>
      </c>
      <c r="C2" s="1631" t="str">
        <f>"Taxes Received            (from the "&amp;'AFR20'!E2-1&amp;" Levy)"</f>
        <v>Taxes Received            (from the 2019 Levy)</v>
      </c>
      <c r="D2" s="1631" t="str">
        <f>"Taxes Received (from "&amp;'AFR20'!E2-2&amp;" &amp; Prior Levies)"</f>
        <v>Taxes Received (from 2018 &amp; Prior Levies)</v>
      </c>
      <c r="E2" s="1631" t="str">
        <f>"Total Estimated Taxes (from the "&amp;'AFR20'!E2-1&amp;" Levy)   "</f>
        <v xml:space="preserve">Total Estimated Taxes (from the 2019 Levy)   </v>
      </c>
      <c r="F2" s="1631" t="str">
        <f>"Estimated Taxes Due (from the "&amp;'AFR20'!E2-1&amp;" Levy)"</f>
        <v>Estimated Taxes Due (from the 2019 Levy)</v>
      </c>
      <c r="H2" s="548"/>
    </row>
    <row r="3" spans="1:8" ht="12" customHeight="1">
      <c r="A3" s="2290"/>
      <c r="B3" s="1223"/>
      <c r="C3" s="1224"/>
      <c r="D3" s="1225" t="s">
        <v>254</v>
      </c>
      <c r="E3" s="1224"/>
      <c r="F3" s="1225" t="s">
        <v>255</v>
      </c>
    </row>
    <row r="4" spans="1:8" ht="13.7" customHeight="1">
      <c r="A4" s="579" t="s">
        <v>1147</v>
      </c>
      <c r="B4" s="1621">
        <f>'Revenues 9-14'!C5</f>
        <v>94152819</v>
      </c>
      <c r="C4" s="1622">
        <v>50062915</v>
      </c>
      <c r="D4" s="1623">
        <f>B4-C4</f>
        <v>44089904</v>
      </c>
      <c r="E4" s="1622">
        <v>97429886</v>
      </c>
      <c r="F4" s="1623">
        <f>E4-C4</f>
        <v>47366971</v>
      </c>
    </row>
    <row r="5" spans="1:8" ht="13.7" customHeight="1">
      <c r="A5" s="579" t="s">
        <v>865</v>
      </c>
      <c r="B5" s="1624">
        <f>'Revenues 9-14'!D5</f>
        <v>9245372</v>
      </c>
      <c r="C5" s="1573">
        <v>5044348</v>
      </c>
      <c r="D5" s="1625">
        <f t="shared" ref="D5:D18" si="0">B5-C5</f>
        <v>4201024</v>
      </c>
      <c r="E5" s="1573">
        <v>9818495</v>
      </c>
      <c r="F5" s="1625">
        <f>E5-C5</f>
        <v>4774147</v>
      </c>
    </row>
    <row r="6" spans="1:8" ht="13.7" customHeight="1">
      <c r="A6" s="579" t="s">
        <v>408</v>
      </c>
      <c r="B6" s="1624">
        <f>'Revenues 9-14'!E5</f>
        <v>2882512</v>
      </c>
      <c r="C6" s="1573">
        <v>1586930</v>
      </c>
      <c r="D6" s="1625">
        <f t="shared" si="0"/>
        <v>1295582</v>
      </c>
      <c r="E6" s="1573">
        <v>3087210</v>
      </c>
      <c r="F6" s="1625">
        <f t="shared" ref="F6:F18" si="1">E6-C6</f>
        <v>1500280</v>
      </c>
    </row>
    <row r="7" spans="1:8" ht="13.7" customHeight="1">
      <c r="A7" s="579" t="s">
        <v>154</v>
      </c>
      <c r="B7" s="1624">
        <f>'Revenues 9-14'!F5</f>
        <v>5249486</v>
      </c>
      <c r="C7" s="1573">
        <v>2857966</v>
      </c>
      <c r="D7" s="1625">
        <f t="shared" si="0"/>
        <v>2391520</v>
      </c>
      <c r="E7" s="1573">
        <v>5560474</v>
      </c>
      <c r="F7" s="1625">
        <f t="shared" si="1"/>
        <v>2702508</v>
      </c>
    </row>
    <row r="8" spans="1:8" ht="13.7" customHeight="1">
      <c r="A8" s="579" t="s">
        <v>1171</v>
      </c>
      <c r="B8" s="1624">
        <f>'Revenues 9-14'!G5</f>
        <v>1154878</v>
      </c>
      <c r="C8" s="1573">
        <v>776054</v>
      </c>
      <c r="D8" s="1625">
        <f t="shared" si="0"/>
        <v>378824</v>
      </c>
      <c r="E8" s="1573">
        <v>1508913</v>
      </c>
      <c r="F8" s="1625">
        <f t="shared" si="1"/>
        <v>732859</v>
      </c>
    </row>
    <row r="9" spans="1:8" ht="13.7" customHeight="1">
      <c r="A9" s="579" t="s">
        <v>405</v>
      </c>
      <c r="B9" s="1624">
        <f>'Revenues 9-14'!H5</f>
        <v>0</v>
      </c>
      <c r="C9" s="1573"/>
      <c r="D9" s="1625">
        <f t="shared" si="0"/>
        <v>0</v>
      </c>
      <c r="E9" s="1573"/>
      <c r="F9" s="1625">
        <f t="shared" si="1"/>
        <v>0</v>
      </c>
    </row>
    <row r="10" spans="1:8" ht="13.7" customHeight="1">
      <c r="A10" s="579" t="s">
        <v>404</v>
      </c>
      <c r="B10" s="1624">
        <f>'Revenues 9-14'!I5</f>
        <v>49350</v>
      </c>
      <c r="C10" s="1573">
        <v>27361</v>
      </c>
      <c r="D10" s="1625">
        <f t="shared" si="0"/>
        <v>21989</v>
      </c>
      <c r="E10" s="1573">
        <v>55104</v>
      </c>
      <c r="F10" s="1625">
        <f t="shared" si="1"/>
        <v>27743</v>
      </c>
    </row>
    <row r="11" spans="1:8">
      <c r="A11" s="579" t="s">
        <v>406</v>
      </c>
      <c r="B11" s="1624">
        <f>'Revenues 9-14'!J5</f>
        <v>0</v>
      </c>
      <c r="C11" s="1573"/>
      <c r="D11" s="1625">
        <f t="shared" si="0"/>
        <v>0</v>
      </c>
      <c r="E11" s="1573"/>
      <c r="F11" s="1625">
        <f t="shared" si="1"/>
        <v>0</v>
      </c>
    </row>
    <row r="12" spans="1:8" ht="13.7" customHeight="1">
      <c r="A12" s="579" t="s">
        <v>156</v>
      </c>
      <c r="B12" s="1624">
        <f>'Revenues 9-14'!K5</f>
        <v>0</v>
      </c>
      <c r="C12" s="1573"/>
      <c r="D12" s="1625">
        <f t="shared" si="0"/>
        <v>0</v>
      </c>
      <c r="E12" s="1573"/>
      <c r="F12" s="1625">
        <f t="shared" si="1"/>
        <v>0</v>
      </c>
    </row>
    <row r="13" spans="1:8" ht="13.7" customHeight="1">
      <c r="A13" s="579" t="s">
        <v>930</v>
      </c>
      <c r="B13" s="1624">
        <f>SUM('Revenues 9-14'!C6:D6)</f>
        <v>0</v>
      </c>
      <c r="C13" s="1573"/>
      <c r="D13" s="1625">
        <f t="shared" si="0"/>
        <v>0</v>
      </c>
      <c r="E13" s="1573"/>
      <c r="F13" s="1625">
        <f t="shared" si="1"/>
        <v>0</v>
      </c>
    </row>
    <row r="14" spans="1:8" ht="13.7" customHeight="1">
      <c r="A14" s="579" t="s">
        <v>407</v>
      </c>
      <c r="B14" s="1624">
        <f>SUM('Revenues 9-14'!C7:D7,'Revenues 9-14'!F7:H7)</f>
        <v>1436471</v>
      </c>
      <c r="C14" s="1573">
        <v>723819</v>
      </c>
      <c r="D14" s="1625">
        <f t="shared" si="0"/>
        <v>712652</v>
      </c>
      <c r="E14" s="1573">
        <v>1410658</v>
      </c>
      <c r="F14" s="1625">
        <f t="shared" si="1"/>
        <v>686839</v>
      </c>
    </row>
    <row r="15" spans="1:8" ht="13.7" customHeight="1">
      <c r="A15" s="579" t="s">
        <v>1150</v>
      </c>
      <c r="B15" s="1624">
        <f>SUM('Revenues 9-14'!D9:E9,'Revenues 9-14'!H9)</f>
        <v>0</v>
      </c>
      <c r="C15" s="1573"/>
      <c r="D15" s="1625">
        <f t="shared" si="0"/>
        <v>0</v>
      </c>
      <c r="E15" s="1573"/>
      <c r="F15" s="1625">
        <f t="shared" si="1"/>
        <v>0</v>
      </c>
    </row>
    <row r="16" spans="1:8" ht="13.7" customHeight="1">
      <c r="A16" s="579" t="s">
        <v>1151</v>
      </c>
      <c r="B16" s="1624">
        <f>'Revenues 9-14'!G8</f>
        <v>1458915</v>
      </c>
      <c r="C16" s="1573">
        <v>783516</v>
      </c>
      <c r="D16" s="1625">
        <f t="shared" si="0"/>
        <v>675399</v>
      </c>
      <c r="E16" s="1573">
        <v>1523320</v>
      </c>
      <c r="F16" s="1625">
        <f t="shared" si="1"/>
        <v>739804</v>
      </c>
    </row>
    <row r="17" spans="1:6" ht="13.7" customHeight="1">
      <c r="A17" s="579" t="s">
        <v>1152</v>
      </c>
      <c r="B17" s="1624">
        <f>'Revenues 9-14'!C10</f>
        <v>0</v>
      </c>
      <c r="C17" s="1573"/>
      <c r="D17" s="1625">
        <f t="shared" si="0"/>
        <v>0</v>
      </c>
      <c r="E17" s="1573"/>
      <c r="F17" s="1625">
        <f t="shared" si="1"/>
        <v>0</v>
      </c>
    </row>
    <row r="18" spans="1:6" ht="13.7" customHeight="1">
      <c r="A18" s="579" t="s">
        <v>757</v>
      </c>
      <c r="B18" s="1624">
        <f>SUM('Revenues 9-14'!C11:K11)</f>
        <v>0</v>
      </c>
      <c r="C18" s="1573"/>
      <c r="D18" s="1625">
        <f t="shared" si="0"/>
        <v>0</v>
      </c>
      <c r="E18" s="1573"/>
      <c r="F18" s="1625">
        <f t="shared" si="1"/>
        <v>0</v>
      </c>
    </row>
    <row r="19" spans="1:6" ht="13.7" customHeight="1" thickBot="1">
      <c r="A19" s="1358" t="s">
        <v>1153</v>
      </c>
      <c r="B19" s="1626">
        <f>SUM(B4:B18)</f>
        <v>115629803</v>
      </c>
      <c r="C19" s="1626">
        <f>SUM(C4:C18)</f>
        <v>61862909</v>
      </c>
      <c r="D19" s="1626">
        <f>SUM(D4:D18)</f>
        <v>53766894</v>
      </c>
      <c r="E19" s="1626">
        <f>SUM(E4:E18)</f>
        <v>120394060</v>
      </c>
      <c r="F19" s="1626">
        <f>SUM(F4:F18)</f>
        <v>58531151</v>
      </c>
    </row>
    <row r="20" spans="1:6" ht="13.5" thickTop="1">
      <c r="B20" s="578"/>
      <c r="F20" s="580"/>
    </row>
    <row r="21" spans="1:6">
      <c r="A21" s="581" t="s">
        <v>1762</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M38" sqref="M38"/>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295" t="s">
        <v>625</v>
      </c>
      <c r="B1" s="2296"/>
      <c r="C1" s="585"/>
    </row>
    <row r="2" spans="1:7" ht="33.75">
      <c r="A2" s="2304" t="s">
        <v>1756</v>
      </c>
      <c r="B2" s="2305"/>
      <c r="C2" s="1737" t="str">
        <f>"Outstanding        Beginning July 1, "&amp;'AFR20'!$E$2-1</f>
        <v>Outstanding        Beginning July 1, 2019</v>
      </c>
      <c r="D2" s="1737" t="str">
        <f>"Issued                                        July 1, "&amp;'AFR20'!$E$2-1&amp;" thru           June 30, "&amp;'AFR20'!$E$2</f>
        <v>Issued                                        July 1, 2019 thru           June 30, 2020</v>
      </c>
      <c r="E2" s="1737" t="str">
        <f>"Retired                                        July 1, "&amp;'AFR20'!$E$2-1&amp;" thru           June 30, "&amp;'AFR20'!$E$2</f>
        <v>Retired                                        July 1, 2019 thru           June 30, 2020</v>
      </c>
      <c r="F2" s="1737" t="str">
        <f>"Outstanding            Ending June 30, "&amp;'AFR20'!$E$2</f>
        <v>Outstanding            Ending June 30, 2020</v>
      </c>
    </row>
    <row r="3" spans="1:7" ht="15.75" customHeight="1">
      <c r="A3" s="2308" t="s">
        <v>1106</v>
      </c>
      <c r="B3" s="2309"/>
      <c r="C3" s="2297"/>
      <c r="D3" s="2298"/>
      <c r="E3" s="2298"/>
      <c r="F3" s="2299"/>
    </row>
    <row r="4" spans="1:7" ht="12.75" customHeight="1" thickBot="1">
      <c r="A4" s="2306" t="s">
        <v>626</v>
      </c>
      <c r="B4" s="2307"/>
      <c r="C4" s="1566"/>
      <c r="D4" s="1566"/>
      <c r="E4" s="1566"/>
      <c r="F4" s="1632">
        <f>SUM(C4+D4)-E4</f>
        <v>0</v>
      </c>
    </row>
    <row r="5" spans="1:7" ht="15.75" customHeight="1" thickTop="1">
      <c r="A5" s="2291" t="s">
        <v>1103</v>
      </c>
      <c r="B5" s="2292"/>
      <c r="C5" s="2300"/>
      <c r="D5" s="2301"/>
      <c r="E5" s="2301"/>
      <c r="F5" s="2302"/>
    </row>
    <row r="6" spans="1:7" ht="12.75" customHeight="1" thickBot="1">
      <c r="A6" s="587" t="s">
        <v>64</v>
      </c>
      <c r="B6" s="588"/>
      <c r="C6" s="1633"/>
      <c r="D6" s="1573"/>
      <c r="E6" s="1633"/>
      <c r="F6" s="1632">
        <f t="shared" ref="F6:F14" si="0">SUM(C6+D6)-E6</f>
        <v>0</v>
      </c>
    </row>
    <row r="7" spans="1:7" ht="12.75" customHeight="1" thickTop="1" thickBot="1">
      <c r="A7" s="587" t="s">
        <v>6</v>
      </c>
      <c r="B7" s="588"/>
      <c r="C7" s="1633"/>
      <c r="D7" s="1573"/>
      <c r="E7" s="1633"/>
      <c r="F7" s="1632">
        <f t="shared" si="0"/>
        <v>0</v>
      </c>
    </row>
    <row r="8" spans="1:7" ht="12.75" customHeight="1" thickTop="1" thickBot="1">
      <c r="A8" s="587" t="s">
        <v>505</v>
      </c>
      <c r="B8" s="588"/>
      <c r="C8" s="1633"/>
      <c r="D8" s="1573"/>
      <c r="E8" s="1633"/>
      <c r="F8" s="1632">
        <f t="shared" si="0"/>
        <v>0</v>
      </c>
    </row>
    <row r="9" spans="1:7" ht="12.75" customHeight="1" thickTop="1" thickBot="1">
      <c r="A9" s="587" t="s">
        <v>506</v>
      </c>
      <c r="B9" s="588"/>
      <c r="C9" s="1633"/>
      <c r="D9" s="1573"/>
      <c r="E9" s="1633"/>
      <c r="F9" s="1632">
        <f t="shared" si="0"/>
        <v>0</v>
      </c>
    </row>
    <row r="10" spans="1:7" ht="12.75" customHeight="1" thickTop="1" thickBot="1">
      <c r="A10" s="587" t="s">
        <v>507</v>
      </c>
      <c r="B10" s="588"/>
      <c r="C10" s="1633"/>
      <c r="D10" s="1573"/>
      <c r="E10" s="1633"/>
      <c r="F10" s="1632">
        <f t="shared" si="0"/>
        <v>0</v>
      </c>
    </row>
    <row r="11" spans="1:7" ht="12.75" customHeight="1" thickTop="1" thickBot="1">
      <c r="A11" s="587" t="s">
        <v>338</v>
      </c>
      <c r="B11" s="588"/>
      <c r="C11" s="1633"/>
      <c r="D11" s="1573"/>
      <c r="E11" s="1633"/>
      <c r="F11" s="1632">
        <f t="shared" si="0"/>
        <v>0</v>
      </c>
    </row>
    <row r="12" spans="1:7" ht="12.75" customHeight="1" thickTop="1" thickBot="1">
      <c r="A12" s="587" t="s">
        <v>1149</v>
      </c>
      <c r="B12" s="588"/>
      <c r="C12" s="1633"/>
      <c r="D12" s="1573"/>
      <c r="E12" s="1633"/>
      <c r="F12" s="1632">
        <f t="shared" si="0"/>
        <v>0</v>
      </c>
    </row>
    <row r="13" spans="1:7" ht="12.75" customHeight="1" thickTop="1" thickBot="1">
      <c r="A13" s="587" t="s">
        <v>385</v>
      </c>
      <c r="B13" s="588"/>
      <c r="C13" s="1633"/>
      <c r="D13" s="1573"/>
      <c r="E13" s="1633"/>
      <c r="F13" s="1632">
        <f t="shared" si="0"/>
        <v>0</v>
      </c>
    </row>
    <row r="14" spans="1:7" ht="12.75" customHeight="1" thickTop="1" thickBot="1">
      <c r="A14" s="587" t="s">
        <v>445</v>
      </c>
      <c r="B14" s="588"/>
      <c r="C14" s="1633"/>
      <c r="D14" s="1573"/>
      <c r="E14" s="1633"/>
      <c r="F14" s="1632">
        <f t="shared" si="0"/>
        <v>0</v>
      </c>
    </row>
    <row r="15" spans="1:7" ht="14.25" thickTop="1" thickBot="1">
      <c r="A15" s="2293" t="s">
        <v>627</v>
      </c>
      <c r="B15" s="2294"/>
      <c r="C15" s="1632">
        <f>SUM(C6:C14)</f>
        <v>0</v>
      </c>
      <c r="D15" s="1632">
        <f>SUM(D6:D14)</f>
        <v>0</v>
      </c>
      <c r="E15" s="1632">
        <f>SUM(E6:E14)</f>
        <v>0</v>
      </c>
      <c r="F15" s="1632">
        <f>SUM(F6:F14)</f>
        <v>0</v>
      </c>
      <c r="G15" s="473"/>
    </row>
    <row r="16" spans="1:7" s="197" customFormat="1" ht="15.75" customHeight="1" thickTop="1">
      <c r="A16" s="2303" t="s">
        <v>1104</v>
      </c>
      <c r="B16" s="2292"/>
      <c r="C16" s="2300"/>
      <c r="D16" s="2301"/>
      <c r="E16" s="2301"/>
      <c r="F16" s="2302"/>
    </row>
    <row r="17" spans="1:11" ht="12.75" customHeight="1" thickBot="1">
      <c r="A17" s="2316" t="s">
        <v>64</v>
      </c>
      <c r="B17" s="2317"/>
      <c r="C17" s="1633"/>
      <c r="D17" s="1573"/>
      <c r="E17" s="1633"/>
      <c r="F17" s="1632">
        <f>SUM(C17+D17)-E17</f>
        <v>0</v>
      </c>
    </row>
    <row r="18" spans="1:11" ht="12.75" customHeight="1" thickTop="1" thickBot="1">
      <c r="A18" s="2316" t="s">
        <v>6</v>
      </c>
      <c r="B18" s="2317"/>
      <c r="C18" s="1633"/>
      <c r="D18" s="1573"/>
      <c r="E18" s="1633"/>
      <c r="F18" s="1632">
        <f>SUM(C18+D18)-E18</f>
        <v>0</v>
      </c>
    </row>
    <row r="19" spans="1:11" ht="12.75" customHeight="1" thickTop="1" thickBot="1">
      <c r="A19" s="2316" t="s">
        <v>385</v>
      </c>
      <c r="B19" s="2317"/>
      <c r="C19" s="1633"/>
      <c r="D19" s="1573"/>
      <c r="E19" s="1633"/>
      <c r="F19" s="1632">
        <f>SUM(C19+D19)-E19</f>
        <v>0</v>
      </c>
    </row>
    <row r="20" spans="1:11" ht="12.75" customHeight="1" thickTop="1" thickBot="1">
      <c r="A20" s="2316" t="s">
        <v>445</v>
      </c>
      <c r="B20" s="2317"/>
      <c r="C20" s="1633"/>
      <c r="D20" s="1573"/>
      <c r="E20" s="1633"/>
      <c r="F20" s="1632">
        <f>SUM(C20+D20)-E20</f>
        <v>0</v>
      </c>
    </row>
    <row r="21" spans="1:11" ht="14.25" thickTop="1" thickBot="1">
      <c r="A21" s="2293" t="s">
        <v>628</v>
      </c>
      <c r="B21" s="2294"/>
      <c r="C21" s="1632">
        <f>SUM(C17:C20)</f>
        <v>0</v>
      </c>
      <c r="D21" s="1632">
        <f>SUM(D17:D20)</f>
        <v>0</v>
      </c>
      <c r="E21" s="1632">
        <f>SUM(E17:E20)</f>
        <v>0</v>
      </c>
      <c r="F21" s="1632">
        <f>SUM(F17:F20)</f>
        <v>0</v>
      </c>
      <c r="G21" s="473"/>
    </row>
    <row r="22" spans="1:11" ht="15.75" customHeight="1" thickTop="1">
      <c r="A22" s="2318" t="s">
        <v>1105</v>
      </c>
      <c r="B22" s="2292"/>
      <c r="C22" s="2300"/>
      <c r="D22" s="2301"/>
      <c r="E22" s="2301"/>
      <c r="F22" s="2302"/>
    </row>
    <row r="23" spans="1:11" ht="13.5" thickBot="1">
      <c r="A23" s="2306" t="s">
        <v>629</v>
      </c>
      <c r="B23" s="2307"/>
      <c r="C23" s="1566"/>
      <c r="D23" s="1566"/>
      <c r="E23" s="1566"/>
      <c r="F23" s="1632">
        <f>SUM(C23+D23)-E23</f>
        <v>0</v>
      </c>
      <c r="G23" s="473"/>
    </row>
    <row r="24" spans="1:11" ht="15.75" customHeight="1" thickTop="1">
      <c r="A24" s="2318" t="s">
        <v>1982</v>
      </c>
      <c r="B24" s="2292"/>
      <c r="C24" s="2300"/>
      <c r="D24" s="2301"/>
      <c r="E24" s="2301"/>
      <c r="F24" s="2302"/>
    </row>
    <row r="25" spans="1:11" ht="13.5" thickBot="1">
      <c r="A25" s="2306" t="s">
        <v>1983</v>
      </c>
      <c r="B25" s="2307"/>
      <c r="C25" s="1566"/>
      <c r="D25" s="1566"/>
      <c r="E25" s="1566"/>
      <c r="F25" s="1632">
        <f>SUM(C25+D25)-E25</f>
        <v>0</v>
      </c>
      <c r="G25" s="473"/>
    </row>
    <row r="26" spans="1:11" ht="15.75" customHeight="1" thickTop="1">
      <c r="A26" s="2291" t="s">
        <v>652</v>
      </c>
      <c r="B26" s="2292"/>
      <c r="C26" s="589"/>
      <c r="D26" s="589"/>
      <c r="E26" s="589"/>
      <c r="F26" s="590"/>
    </row>
    <row r="27" spans="1:11" ht="13.5" thickBot="1">
      <c r="A27" s="2293" t="s">
        <v>1063</v>
      </c>
      <c r="B27" s="2294"/>
      <c r="C27" s="1573"/>
      <c r="D27" s="1573"/>
      <c r="E27" s="1573"/>
      <c r="F27" s="1632">
        <f>SUM(C27+D27)-E27</f>
        <v>0</v>
      </c>
      <c r="G27" s="473"/>
    </row>
    <row r="28" spans="1:11" ht="7.5" customHeight="1" thickTop="1">
      <c r="A28" s="489"/>
    </row>
    <row r="29" spans="1:11" ht="23.25" customHeight="1">
      <c r="A29" s="2319" t="s">
        <v>578</v>
      </c>
      <c r="B29" s="2296"/>
      <c r="C29" s="591"/>
      <c r="D29" s="591"/>
      <c r="E29" s="591"/>
      <c r="F29" s="591"/>
      <c r="G29" s="591"/>
      <c r="H29" s="591"/>
      <c r="I29" s="591"/>
      <c r="J29" s="591"/>
    </row>
    <row r="30" spans="1:11" ht="33.75">
      <c r="A30" s="1226" t="s">
        <v>1064</v>
      </c>
      <c r="B30" s="592" t="s">
        <v>1116</v>
      </c>
      <c r="C30" s="592" t="s">
        <v>579</v>
      </c>
      <c r="D30" s="592" t="s">
        <v>1651</v>
      </c>
      <c r="E30" s="1737" t="str">
        <f>"Outstanding        Beginning July 1, "&amp;'AFR20'!$E$2-1</f>
        <v>Outstanding        Beginning July 1, 2019</v>
      </c>
      <c r="F30" s="1737" t="str">
        <f>"Issued                                        July 1, "&amp;'AFR20'!$E$2-1&amp;" thru           June 30, "&amp;'AFR20'!$E$2</f>
        <v>Issued                                        July 1, 2019 thru           June 30, 2020</v>
      </c>
      <c r="G30" s="592" t="s">
        <v>1853</v>
      </c>
      <c r="H30" s="1737" t="str">
        <f>"Retired                                        July 1, "&amp;'AFR20'!$E$2-1&amp;" thru           June 30, "&amp;'AFR20'!$E$2</f>
        <v>Retired                                        July 1, 2019 thru           June 30, 2020</v>
      </c>
      <c r="I30" s="1737" t="str">
        <f>"Outstanding Ending                     June 30, "&amp;'AFR20'!$E$2</f>
        <v>Outstanding Ending                     June 30, 2020</v>
      </c>
      <c r="J30" s="1643" t="s">
        <v>2</v>
      </c>
      <c r="K30" s="593"/>
    </row>
    <row r="31" spans="1:11" ht="12" customHeight="1">
      <c r="A31" s="594" t="s">
        <v>2076</v>
      </c>
      <c r="B31" s="595">
        <v>41051</v>
      </c>
      <c r="C31" s="1634">
        <v>6585000</v>
      </c>
      <c r="D31" s="1635">
        <v>4</v>
      </c>
      <c r="E31" s="1634">
        <v>4985000</v>
      </c>
      <c r="F31" s="1634"/>
      <c r="G31" s="1634"/>
      <c r="H31" s="1634">
        <v>1625000</v>
      </c>
      <c r="I31" s="1636">
        <f>((E31+F31)-H31)+G31</f>
        <v>3360000</v>
      </c>
      <c r="J31" s="1634">
        <v>1901708</v>
      </c>
      <c r="K31" s="596"/>
    </row>
    <row r="32" spans="1:11" ht="12" customHeight="1">
      <c r="A32" s="594" t="s">
        <v>2077</v>
      </c>
      <c r="B32" s="595">
        <v>42950</v>
      </c>
      <c r="C32" s="1634">
        <v>4255000</v>
      </c>
      <c r="D32" s="1635">
        <v>1</v>
      </c>
      <c r="E32" s="1634">
        <v>3270000</v>
      </c>
      <c r="F32" s="1634"/>
      <c r="G32" s="1634"/>
      <c r="H32" s="1634">
        <v>1035000</v>
      </c>
      <c r="I32" s="1636">
        <f>((E32+F32)-H32)+G32</f>
        <v>2235000</v>
      </c>
      <c r="J32" s="1634">
        <v>2235000</v>
      </c>
      <c r="K32" s="596"/>
    </row>
    <row r="33" spans="1:11" ht="12" customHeight="1">
      <c r="A33" s="594" t="s">
        <v>2172</v>
      </c>
      <c r="B33" s="595">
        <v>43983</v>
      </c>
      <c r="C33" s="1634">
        <v>23190000</v>
      </c>
      <c r="D33" s="1635">
        <v>1</v>
      </c>
      <c r="E33" s="1634">
        <v>0</v>
      </c>
      <c r="F33" s="1634">
        <v>23190000</v>
      </c>
      <c r="G33" s="1634"/>
      <c r="H33" s="1634"/>
      <c r="I33" s="1636">
        <f t="shared" ref="I33:I48" si="1">((E33+F33)-H33)+G33</f>
        <v>23190000</v>
      </c>
      <c r="J33" s="1634">
        <v>23190000</v>
      </c>
      <c r="K33" s="596"/>
    </row>
    <row r="34" spans="1:11" ht="12" customHeight="1">
      <c r="A34" s="1961"/>
      <c r="B34" s="1960"/>
      <c r="C34" s="1960"/>
      <c r="D34" s="1960"/>
      <c r="E34" s="1634">
        <v>0</v>
      </c>
      <c r="F34" s="1634"/>
      <c r="G34" s="1634"/>
      <c r="H34" s="1634"/>
      <c r="I34" s="1636">
        <f t="shared" si="1"/>
        <v>0</v>
      </c>
      <c r="J34" s="1634"/>
      <c r="K34" s="597"/>
    </row>
    <row r="35" spans="1:11" ht="12" customHeight="1">
      <c r="A35" s="594"/>
      <c r="B35" s="595"/>
      <c r="C35" s="1637"/>
      <c r="D35" s="1635"/>
      <c r="E35" s="1637">
        <v>0</v>
      </c>
      <c r="F35" s="1637"/>
      <c r="G35" s="1637"/>
      <c r="H35" s="1637"/>
      <c r="I35" s="1636">
        <f t="shared" si="1"/>
        <v>0</v>
      </c>
      <c r="J35" s="1637"/>
      <c r="K35" s="597"/>
    </row>
    <row r="36" spans="1:11" ht="12" customHeight="1">
      <c r="A36" s="594"/>
      <c r="B36" s="595"/>
      <c r="C36" s="1634"/>
      <c r="D36" s="1635"/>
      <c r="E36" s="1634">
        <v>0</v>
      </c>
      <c r="F36" s="1634"/>
      <c r="G36" s="1634"/>
      <c r="H36" s="1634"/>
      <c r="I36" s="1636">
        <f t="shared" si="1"/>
        <v>0</v>
      </c>
      <c r="J36" s="1634"/>
      <c r="K36" s="598"/>
    </row>
    <row r="37" spans="1:11" ht="12" customHeight="1">
      <c r="A37" s="594"/>
      <c r="B37" s="595"/>
      <c r="C37" s="1496"/>
      <c r="D37" s="1638"/>
      <c r="E37" s="1496">
        <v>0</v>
      </c>
      <c r="F37" s="1496"/>
      <c r="G37" s="1496"/>
      <c r="H37" s="1496"/>
      <c r="I37" s="1636">
        <f t="shared" si="1"/>
        <v>0</v>
      </c>
      <c r="J37" s="1496"/>
      <c r="K37" s="597"/>
    </row>
    <row r="38" spans="1:11" ht="12" customHeight="1">
      <c r="A38" s="594"/>
      <c r="B38" s="595"/>
      <c r="C38" s="1634"/>
      <c r="D38" s="1639"/>
      <c r="E38" s="1640">
        <v>0</v>
      </c>
      <c r="F38" s="1640"/>
      <c r="G38" s="1640"/>
      <c r="H38" s="1640"/>
      <c r="I38" s="1636">
        <f t="shared" si="1"/>
        <v>0</v>
      </c>
      <c r="J38" s="1641" t="s">
        <v>262</v>
      </c>
      <c r="K38" s="599"/>
    </row>
    <row r="39" spans="1:11" ht="12" customHeight="1">
      <c r="A39" s="594"/>
      <c r="B39" s="595"/>
      <c r="C39" s="1634"/>
      <c r="D39" s="1639"/>
      <c r="E39" s="1640">
        <v>0</v>
      </c>
      <c r="F39" s="1640"/>
      <c r="G39" s="1640"/>
      <c r="H39" s="1640"/>
      <c r="I39" s="1636">
        <f t="shared" si="1"/>
        <v>0</v>
      </c>
      <c r="J39" s="1641"/>
      <c r="K39" s="599"/>
    </row>
    <row r="40" spans="1:11" ht="12" customHeight="1">
      <c r="A40" s="594"/>
      <c r="B40" s="595"/>
      <c r="C40" s="1634"/>
      <c r="D40" s="1639"/>
      <c r="E40" s="1640">
        <v>0</v>
      </c>
      <c r="F40" s="1640"/>
      <c r="G40" s="1640"/>
      <c r="H40" s="1640"/>
      <c r="I40" s="1636">
        <f t="shared" si="1"/>
        <v>0</v>
      </c>
      <c r="J40" s="1641"/>
      <c r="K40" s="599"/>
    </row>
    <row r="41" spans="1:11" ht="12" customHeight="1">
      <c r="A41" s="594"/>
      <c r="B41" s="595"/>
      <c r="C41" s="1634"/>
      <c r="D41" s="1639"/>
      <c r="E41" s="1640">
        <v>0</v>
      </c>
      <c r="F41" s="1640"/>
      <c r="G41" s="1640"/>
      <c r="H41" s="1640"/>
      <c r="I41" s="1636">
        <f t="shared" si="1"/>
        <v>0</v>
      </c>
      <c r="J41" s="1641"/>
      <c r="K41" s="599"/>
    </row>
    <row r="42" spans="1:11" ht="12" customHeight="1">
      <c r="A42" s="594"/>
      <c r="B42" s="595"/>
      <c r="C42" s="1634"/>
      <c r="D42" s="1639"/>
      <c r="E42" s="1640">
        <v>0</v>
      </c>
      <c r="F42" s="1640"/>
      <c r="G42" s="1640"/>
      <c r="H42" s="1640"/>
      <c r="I42" s="1636">
        <f t="shared" si="1"/>
        <v>0</v>
      </c>
      <c r="J42" s="1641"/>
      <c r="K42" s="599"/>
    </row>
    <row r="43" spans="1:11" ht="12" customHeight="1">
      <c r="A43" s="594"/>
      <c r="B43" s="595"/>
      <c r="C43" s="1634"/>
      <c r="D43" s="1639"/>
      <c r="E43" s="1640">
        <v>0</v>
      </c>
      <c r="F43" s="1640"/>
      <c r="G43" s="1640"/>
      <c r="H43" s="1640"/>
      <c r="I43" s="1636">
        <f t="shared" si="1"/>
        <v>0</v>
      </c>
      <c r="J43" s="1641"/>
      <c r="K43" s="599"/>
    </row>
    <row r="44" spans="1:11" ht="12" customHeight="1">
      <c r="A44" s="594"/>
      <c r="B44" s="595"/>
      <c r="C44" s="1634"/>
      <c r="D44" s="1635"/>
      <c r="E44" s="1634">
        <v>0</v>
      </c>
      <c r="F44" s="1634"/>
      <c r="G44" s="1634"/>
      <c r="H44" s="1634"/>
      <c r="I44" s="1636">
        <f t="shared" si="1"/>
        <v>0</v>
      </c>
      <c r="J44" s="1634"/>
      <c r="K44" s="597"/>
    </row>
    <row r="45" spans="1:11" ht="12" customHeight="1">
      <c r="A45" s="594"/>
      <c r="B45" s="595"/>
      <c r="C45" s="1634"/>
      <c r="D45" s="1635"/>
      <c r="E45" s="1634">
        <v>0</v>
      </c>
      <c r="F45" s="1634"/>
      <c r="G45" s="1634"/>
      <c r="H45" s="1634"/>
      <c r="I45" s="1636">
        <f t="shared" si="1"/>
        <v>0</v>
      </c>
      <c r="J45" s="1634"/>
      <c r="K45" s="597"/>
    </row>
    <row r="46" spans="1:11" ht="12" customHeight="1">
      <c r="A46" s="594"/>
      <c r="B46" s="595"/>
      <c r="C46" s="1634"/>
      <c r="D46" s="1635"/>
      <c r="E46" s="1634">
        <v>0</v>
      </c>
      <c r="F46" s="1634"/>
      <c r="G46" s="1634"/>
      <c r="H46" s="1634"/>
      <c r="I46" s="1636">
        <f t="shared" si="1"/>
        <v>0</v>
      </c>
      <c r="J46" s="1634"/>
      <c r="K46" s="597"/>
    </row>
    <row r="47" spans="1:11" ht="12" customHeight="1">
      <c r="A47" s="594"/>
      <c r="B47" s="595"/>
      <c r="C47" s="1637"/>
      <c r="D47" s="1635"/>
      <c r="E47" s="1637">
        <v>0</v>
      </c>
      <c r="F47" s="1637"/>
      <c r="G47" s="1637"/>
      <c r="H47" s="1637"/>
      <c r="I47" s="1636">
        <f t="shared" si="1"/>
        <v>0</v>
      </c>
      <c r="J47" s="1637"/>
      <c r="K47" s="597"/>
    </row>
    <row r="48" spans="1:11" ht="12" customHeight="1">
      <c r="A48" s="594"/>
      <c r="B48" s="595"/>
      <c r="C48" s="1634"/>
      <c r="D48" s="1635"/>
      <c r="E48" s="1634">
        <v>0</v>
      </c>
      <c r="F48" s="1634"/>
      <c r="G48" s="1634"/>
      <c r="H48" s="1634"/>
      <c r="I48" s="1636">
        <f t="shared" si="1"/>
        <v>0</v>
      </c>
      <c r="J48" s="1634"/>
      <c r="K48" s="597"/>
    </row>
    <row r="49" spans="1:11" ht="12" customHeight="1">
      <c r="A49" s="594"/>
      <c r="B49" s="595"/>
      <c r="C49" s="1636">
        <f>SUM(C31:C48)</f>
        <v>34030000</v>
      </c>
      <c r="D49" s="1642"/>
      <c r="E49" s="1636">
        <f t="shared" ref="E49:J49" si="2">SUM(E31:E48)</f>
        <v>8255000</v>
      </c>
      <c r="F49" s="1636">
        <f t="shared" si="2"/>
        <v>23190000</v>
      </c>
      <c r="G49" s="1636">
        <f t="shared" si="2"/>
        <v>0</v>
      </c>
      <c r="H49" s="1636">
        <f t="shared" si="2"/>
        <v>2660000</v>
      </c>
      <c r="I49" s="1636">
        <f t="shared" si="2"/>
        <v>28785000</v>
      </c>
      <c r="J49" s="1636">
        <f t="shared" si="2"/>
        <v>27326708</v>
      </c>
      <c r="K49" s="597"/>
    </row>
    <row r="50" spans="1:11" ht="6" customHeight="1">
      <c r="A50" s="600"/>
      <c r="B50" s="596"/>
      <c r="C50" s="596"/>
      <c r="D50" s="596"/>
      <c r="E50" s="596"/>
      <c r="F50" s="596"/>
      <c r="G50" s="596"/>
      <c r="H50" s="596"/>
      <c r="I50" s="596"/>
      <c r="J50" s="600"/>
    </row>
    <row r="51" spans="1:11">
      <c r="A51" s="601" t="s">
        <v>1761</v>
      </c>
      <c r="B51" s="600"/>
      <c r="C51" s="597"/>
      <c r="D51" s="597"/>
      <c r="E51" s="597"/>
      <c r="F51" s="597"/>
      <c r="G51" s="597"/>
      <c r="H51" s="596"/>
      <c r="I51" s="596"/>
      <c r="J51" s="600"/>
    </row>
    <row r="52" spans="1:11" ht="11.25" customHeight="1">
      <c r="A52" s="602" t="s">
        <v>906</v>
      </c>
      <c r="B52" s="2310" t="s">
        <v>580</v>
      </c>
      <c r="C52" s="2311"/>
      <c r="D52" s="2311"/>
      <c r="E52" s="603" t="s">
        <v>840</v>
      </c>
      <c r="F52" s="2312"/>
      <c r="G52" s="2313"/>
      <c r="H52" s="596"/>
      <c r="I52" s="596"/>
      <c r="J52" s="600"/>
    </row>
    <row r="53" spans="1:11" ht="11.25" customHeight="1">
      <c r="A53" s="604" t="s">
        <v>907</v>
      </c>
      <c r="B53" s="605" t="s">
        <v>945</v>
      </c>
      <c r="C53" s="600"/>
      <c r="D53" s="597"/>
      <c r="E53" s="603" t="s">
        <v>494</v>
      </c>
      <c r="F53" s="2314"/>
      <c r="G53" s="2315"/>
      <c r="H53" s="596"/>
      <c r="I53" s="596"/>
      <c r="J53" s="600"/>
    </row>
    <row r="54" spans="1:11" ht="11.25" customHeight="1">
      <c r="A54" s="606" t="s">
        <v>908</v>
      </c>
      <c r="B54" s="601" t="s">
        <v>946</v>
      </c>
      <c r="C54" s="600"/>
      <c r="D54" s="597"/>
      <c r="E54" s="603" t="s">
        <v>495</v>
      </c>
      <c r="F54" s="2314"/>
      <c r="G54" s="2315"/>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E31:E48 H31:H48 C31:C33 C35: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3" colorId="8" zoomScale="110" zoomScaleNormal="110" workbookViewId="0">
      <selection activeCell="K15" sqref="K1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46" t="s">
        <v>851</v>
      </c>
      <c r="B1" s="2347"/>
      <c r="C1" s="2347"/>
      <c r="D1" s="2347"/>
      <c r="E1" s="2347"/>
      <c r="F1" s="2347"/>
      <c r="G1" s="2348"/>
      <c r="H1" s="1227"/>
      <c r="I1" s="614"/>
      <c r="J1" s="400"/>
    </row>
    <row r="2" spans="1:11" ht="26.25">
      <c r="A2" s="2323" t="s">
        <v>1655</v>
      </c>
      <c r="B2" s="2324"/>
      <c r="C2" s="2324"/>
      <c r="D2" s="2324"/>
      <c r="E2" s="2325"/>
      <c r="F2" s="615" t="s">
        <v>898</v>
      </c>
      <c r="G2" s="616" t="s">
        <v>1652</v>
      </c>
      <c r="H2" s="616" t="s">
        <v>407</v>
      </c>
      <c r="I2" s="616" t="s">
        <v>1150</v>
      </c>
      <c r="J2" s="616" t="s">
        <v>1766</v>
      </c>
      <c r="K2" s="616" t="s">
        <v>137</v>
      </c>
    </row>
    <row r="3" spans="1:11">
      <c r="A3" s="2326" t="str">
        <f>"Cash Basis Fund Balance as of July 1, "&amp;'AFR20'!E2-1</f>
        <v>Cash Basis Fund Balance as of July 1, 2019</v>
      </c>
      <c r="B3" s="2327"/>
      <c r="C3" s="2327"/>
      <c r="D3" s="2327"/>
      <c r="E3" s="2328"/>
      <c r="F3" s="617"/>
      <c r="G3" s="1644"/>
      <c r="H3" s="1644"/>
      <c r="I3" s="1644"/>
      <c r="J3" s="1645"/>
      <c r="K3" s="1645"/>
    </row>
    <row r="4" spans="1:11">
      <c r="A4" s="2329" t="s">
        <v>366</v>
      </c>
      <c r="B4" s="2330"/>
      <c r="C4" s="2330"/>
      <c r="D4" s="2330"/>
      <c r="E4" s="2311"/>
      <c r="F4" s="620"/>
      <c r="G4" s="1646"/>
      <c r="H4" s="1647"/>
      <c r="I4" s="1646"/>
      <c r="J4" s="1648"/>
      <c r="K4" s="1648"/>
    </row>
    <row r="5" spans="1:11">
      <c r="A5" s="2349" t="s">
        <v>1062</v>
      </c>
      <c r="B5" s="2320"/>
      <c r="C5" s="2320"/>
      <c r="D5" s="2320"/>
      <c r="E5" s="2350"/>
      <c r="F5" s="622" t="s">
        <v>843</v>
      </c>
      <c r="G5" s="1649"/>
      <c r="H5" s="1644">
        <v>1436471</v>
      </c>
      <c r="I5" s="1650"/>
      <c r="J5" s="1651"/>
      <c r="K5" s="1651"/>
    </row>
    <row r="6" spans="1:11">
      <c r="A6" s="625" t="s">
        <v>715</v>
      </c>
      <c r="B6" s="626"/>
      <c r="C6" s="626"/>
      <c r="D6" s="626"/>
      <c r="E6" s="627"/>
      <c r="F6" s="628" t="s">
        <v>844</v>
      </c>
      <c r="G6" s="1644"/>
      <c r="H6" s="1644"/>
      <c r="I6" s="1644"/>
      <c r="J6" s="1645"/>
      <c r="K6" s="1645"/>
    </row>
    <row r="7" spans="1:11">
      <c r="A7" s="629" t="s">
        <v>244</v>
      </c>
      <c r="B7" s="630"/>
      <c r="C7" s="630"/>
      <c r="D7" s="630"/>
      <c r="E7" s="631"/>
      <c r="F7" s="622" t="s">
        <v>845</v>
      </c>
      <c r="G7" s="1646"/>
      <c r="H7" s="1646"/>
      <c r="I7" s="1646"/>
      <c r="J7" s="1652"/>
      <c r="K7" s="1645">
        <v>98996</v>
      </c>
    </row>
    <row r="8" spans="1:11">
      <c r="A8" s="629" t="s">
        <v>342</v>
      </c>
      <c r="B8" s="630"/>
      <c r="C8" s="630"/>
      <c r="D8" s="630"/>
      <c r="E8" s="631"/>
      <c r="F8" s="622" t="s">
        <v>846</v>
      </c>
      <c r="G8" s="1653"/>
      <c r="H8" s="1653"/>
      <c r="I8" s="1653"/>
      <c r="J8" s="1645"/>
      <c r="K8" s="1648"/>
    </row>
    <row r="9" spans="1:11">
      <c r="A9" s="629" t="s">
        <v>137</v>
      </c>
      <c r="B9" s="630"/>
      <c r="C9" s="630"/>
      <c r="D9" s="630"/>
      <c r="E9" s="631"/>
      <c r="F9" s="628" t="s">
        <v>848</v>
      </c>
      <c r="G9" s="1653"/>
      <c r="H9" s="1649"/>
      <c r="I9" s="1649"/>
      <c r="J9" s="1652"/>
      <c r="K9" s="1645">
        <v>137085</v>
      </c>
    </row>
    <row r="10" spans="1:11">
      <c r="A10" s="2349" t="s">
        <v>1767</v>
      </c>
      <c r="B10" s="2320"/>
      <c r="C10" s="2320"/>
      <c r="D10" s="2320"/>
      <c r="E10" s="2351"/>
      <c r="F10" s="633" t="s">
        <v>857</v>
      </c>
      <c r="G10" s="1653"/>
      <c r="H10" s="1654"/>
      <c r="I10" s="1644"/>
      <c r="J10" s="1645"/>
      <c r="K10" s="1645"/>
    </row>
    <row r="11" spans="1:11">
      <c r="A11" s="2349" t="s">
        <v>159</v>
      </c>
      <c r="B11" s="2320"/>
      <c r="C11" s="2320"/>
      <c r="D11" s="2320"/>
      <c r="E11" s="2350"/>
      <c r="F11" s="622" t="s">
        <v>847</v>
      </c>
      <c r="G11" s="1649"/>
      <c r="H11" s="1644"/>
      <c r="I11" s="1644"/>
      <c r="J11" s="1645"/>
      <c r="K11" s="1651"/>
    </row>
    <row r="12" spans="1:11" ht="13.5" thickBot="1">
      <c r="A12" s="2337" t="s">
        <v>899</v>
      </c>
      <c r="B12" s="2338"/>
      <c r="C12" s="2338"/>
      <c r="D12" s="2338"/>
      <c r="E12" s="2339"/>
      <c r="F12" s="1359"/>
      <c r="G12" s="1655">
        <f>SUM(G5:G11)</f>
        <v>0</v>
      </c>
      <c r="H12" s="1655">
        <f>SUM(H5:H11)</f>
        <v>1436471</v>
      </c>
      <c r="I12" s="1655">
        <f>SUM(I5:I11)</f>
        <v>0</v>
      </c>
      <c r="J12" s="1655">
        <f>SUM(J5:J11)</f>
        <v>0</v>
      </c>
      <c r="K12" s="1655">
        <f>SUM(K5:K11)</f>
        <v>236081</v>
      </c>
    </row>
    <row r="13" spans="1:11" ht="13.5" thickTop="1">
      <c r="A13" s="2331" t="s">
        <v>367</v>
      </c>
      <c r="B13" s="2332"/>
      <c r="C13" s="2332"/>
      <c r="D13" s="2332"/>
      <c r="E13" s="2333"/>
      <c r="F13" s="634"/>
      <c r="G13" s="1656"/>
      <c r="H13" s="1657"/>
      <c r="I13" s="1658"/>
      <c r="J13" s="1658"/>
      <c r="K13" s="1658"/>
    </row>
    <row r="14" spans="1:11">
      <c r="A14" s="2355" t="s">
        <v>453</v>
      </c>
      <c r="B14" s="2355"/>
      <c r="C14" s="2355"/>
      <c r="D14" s="2355"/>
      <c r="E14" s="2356"/>
      <c r="F14" s="635" t="s">
        <v>849</v>
      </c>
      <c r="G14" s="1653"/>
      <c r="H14" s="1644">
        <v>1436471</v>
      </c>
      <c r="I14" s="1649"/>
      <c r="J14" s="1651"/>
      <c r="K14" s="1645">
        <v>236081</v>
      </c>
    </row>
    <row r="15" spans="1:11">
      <c r="A15" s="2320" t="s">
        <v>4</v>
      </c>
      <c r="B15" s="2320"/>
      <c r="C15" s="2320"/>
      <c r="D15" s="2320"/>
      <c r="E15" s="2350"/>
      <c r="F15" s="635" t="s">
        <v>850</v>
      </c>
      <c r="G15" s="1649"/>
      <c r="H15" s="1644"/>
      <c r="I15" s="1644"/>
      <c r="J15" s="1645"/>
      <c r="K15" s="1645"/>
    </row>
    <row r="16" spans="1:11">
      <c r="A16" s="2320" t="s">
        <v>295</v>
      </c>
      <c r="B16" s="2320"/>
      <c r="C16" s="2320"/>
      <c r="D16" s="2320"/>
      <c r="E16" s="2350"/>
      <c r="F16" s="635" t="s">
        <v>917</v>
      </c>
      <c r="G16" s="1650"/>
      <c r="H16" s="1646"/>
      <c r="I16" s="1646"/>
      <c r="J16" s="1648"/>
      <c r="K16" s="1648"/>
    </row>
    <row r="17" spans="1:15">
      <c r="A17" s="2344" t="s">
        <v>929</v>
      </c>
      <c r="B17" s="2344"/>
      <c r="C17" s="2344"/>
      <c r="D17" s="2344"/>
      <c r="E17" s="2345"/>
      <c r="F17" s="636"/>
      <c r="G17" s="1659"/>
      <c r="H17" s="1660"/>
      <c r="I17" s="1660"/>
      <c r="J17" s="1661"/>
      <c r="K17" s="1662"/>
    </row>
    <row r="18" spans="1:15">
      <c r="A18" s="2334" t="s">
        <v>365</v>
      </c>
      <c r="B18" s="2335"/>
      <c r="C18" s="2335"/>
      <c r="D18" s="2335"/>
      <c r="E18" s="2336"/>
      <c r="F18" s="635" t="s">
        <v>926</v>
      </c>
      <c r="G18" s="1653"/>
      <c r="H18" s="1653"/>
      <c r="I18" s="1653"/>
      <c r="J18" s="1645"/>
      <c r="K18" s="1663"/>
    </row>
    <row r="19" spans="1:15" ht="21.75" customHeight="1">
      <c r="A19" s="2357" t="s">
        <v>1763</v>
      </c>
      <c r="B19" s="2357"/>
      <c r="C19" s="2357"/>
      <c r="D19" s="2357"/>
      <c r="E19" s="2358"/>
      <c r="F19" s="635" t="s">
        <v>927</v>
      </c>
      <c r="G19" s="1653"/>
      <c r="H19" s="1653"/>
      <c r="I19" s="1653"/>
      <c r="J19" s="1645"/>
      <c r="K19" s="1663"/>
    </row>
    <row r="20" spans="1:15">
      <c r="A20" s="2334" t="s">
        <v>1768</v>
      </c>
      <c r="B20" s="2335"/>
      <c r="C20" s="2335"/>
      <c r="D20" s="2335"/>
      <c r="E20" s="2336"/>
      <c r="F20" s="635" t="s">
        <v>928</v>
      </c>
      <c r="G20" s="1653"/>
      <c r="H20" s="1653"/>
      <c r="I20" s="1653"/>
      <c r="J20" s="1645"/>
      <c r="K20" s="1663"/>
    </row>
    <row r="21" spans="1:15" ht="13.5" thickBot="1">
      <c r="A21" s="2340" t="s">
        <v>633</v>
      </c>
      <c r="B21" s="2340"/>
      <c r="C21" s="2340"/>
      <c r="D21" s="2340"/>
      <c r="E21" s="2340"/>
      <c r="F21" s="1360"/>
      <c r="G21" s="1660"/>
      <c r="H21" s="1664"/>
      <c r="I21" s="1664"/>
      <c r="J21" s="1665">
        <f>SUM(J18:J20)</f>
        <v>0</v>
      </c>
      <c r="K21" s="1661"/>
    </row>
    <row r="22" spans="1:15" ht="13.5" thickTop="1">
      <c r="A22" s="2320" t="s">
        <v>1769</v>
      </c>
      <c r="B22" s="2320"/>
      <c r="C22" s="2320"/>
      <c r="D22" s="2320"/>
      <c r="E22" s="2350"/>
      <c r="F22" s="635" t="s">
        <v>857</v>
      </c>
      <c r="G22" s="1653"/>
      <c r="H22" s="1644"/>
      <c r="I22" s="1644"/>
      <c r="J22" s="1666"/>
      <c r="K22" s="1645"/>
    </row>
    <row r="23" spans="1:15" ht="13.5" thickBot="1">
      <c r="A23" s="2341" t="s">
        <v>900</v>
      </c>
      <c r="B23" s="2340"/>
      <c r="C23" s="2340"/>
      <c r="D23" s="2340"/>
      <c r="E23" s="2340"/>
      <c r="F23" s="1362"/>
      <c r="G23" s="1655">
        <f>SUM(G14:G16,G21,G22)</f>
        <v>0</v>
      </c>
      <c r="H23" s="1655">
        <f>SUM(H14:H16,H21,H22)</f>
        <v>1436471</v>
      </c>
      <c r="I23" s="1655">
        <f>SUM(I14:I16,I21,I22)</f>
        <v>0</v>
      </c>
      <c r="J23" s="1655">
        <f>SUM(J14:J16,J21,J22)</f>
        <v>0</v>
      </c>
      <c r="K23" s="1655">
        <f>SUM(K14:K16,K21,K22)</f>
        <v>236081</v>
      </c>
      <c r="M23" s="1738"/>
      <c r="N23" s="1738"/>
      <c r="O23" s="1738"/>
    </row>
    <row r="24" spans="1:15" ht="14.25" thickTop="1" thickBot="1">
      <c r="A24" s="2342" t="str">
        <f>"Ending Cash Basis Fund Balance as of June 30, "&amp;'AFR20'!E2</f>
        <v>Ending Cash Basis Fund Balance as of June 30, 2020</v>
      </c>
      <c r="B24" s="2343"/>
      <c r="C24" s="2343"/>
      <c r="D24" s="2343"/>
      <c r="E24" s="2343"/>
      <c r="F24" s="1363"/>
      <c r="G24" s="1667">
        <f>SUM(G3,G12)-G23</f>
        <v>0</v>
      </c>
      <c r="H24" s="1667">
        <f>SUM(H3,H12)-H23</f>
        <v>0</v>
      </c>
      <c r="I24" s="1667">
        <f>SUM(I3,I12)-I23</f>
        <v>0</v>
      </c>
      <c r="J24" s="1667">
        <f>SUM(J3,J12)-J23</f>
        <v>0</v>
      </c>
      <c r="K24" s="1667">
        <f>SUM(K3,K12)-K23</f>
        <v>0</v>
      </c>
      <c r="L24" s="1738"/>
      <c r="M24" s="1738"/>
      <c r="N24" s="1738"/>
      <c r="O24" s="1738"/>
    </row>
    <row r="25" spans="1:15" ht="13.5" thickTop="1">
      <c r="A25" s="639" t="s">
        <v>417</v>
      </c>
      <c r="B25" s="640"/>
      <c r="C25" s="640"/>
      <c r="D25" s="640"/>
      <c r="E25" s="641"/>
      <c r="F25" s="642">
        <v>714</v>
      </c>
      <c r="G25" s="1668"/>
      <c r="H25" s="1668"/>
      <c r="I25" s="1668"/>
      <c r="J25" s="1666"/>
      <c r="K25" s="1666"/>
    </row>
    <row r="26" spans="1:15" ht="13.5" thickBot="1">
      <c r="A26" s="639" t="s">
        <v>339</v>
      </c>
      <c r="B26" s="640"/>
      <c r="C26" s="640"/>
      <c r="D26" s="640"/>
      <c r="E26" s="641"/>
      <c r="F26" s="642">
        <v>730</v>
      </c>
      <c r="G26" s="1655">
        <f>G24-G25</f>
        <v>0</v>
      </c>
      <c r="H26" s="1655">
        <f>H24-H25</f>
        <v>0</v>
      </c>
      <c r="I26" s="1655">
        <f>I24-I25</f>
        <v>0</v>
      </c>
      <c r="J26" s="1655">
        <f>J24-J25</f>
        <v>0</v>
      </c>
      <c r="K26" s="1655">
        <f>K24-K25</f>
        <v>0</v>
      </c>
    </row>
    <row r="27" spans="1:15" ht="5.25" customHeight="1" thickTop="1">
      <c r="I27" s="197"/>
      <c r="J27" s="197"/>
    </row>
    <row r="28" spans="1:15" ht="29.25" customHeight="1">
      <c r="A28" s="1431" t="s">
        <v>1852</v>
      </c>
      <c r="B28" s="1432"/>
      <c r="C28" s="1432"/>
      <c r="D28" s="1432"/>
      <c r="E28" s="1433"/>
      <c r="F28" s="643"/>
      <c r="G28" s="644"/>
    </row>
    <row r="29" spans="1:15">
      <c r="B29" s="441"/>
      <c r="C29" s="441"/>
      <c r="D29" s="441"/>
      <c r="F29" s="197"/>
      <c r="G29" s="645"/>
    </row>
    <row r="30" spans="1:15">
      <c r="A30" s="646" t="s">
        <v>568</v>
      </c>
      <c r="B30" s="647"/>
      <c r="C30" s="646" t="s">
        <v>380</v>
      </c>
      <c r="D30" s="647" t="s">
        <v>1994</v>
      </c>
      <c r="E30" s="648" t="s">
        <v>763</v>
      </c>
      <c r="F30" s="197"/>
      <c r="G30" s="645"/>
    </row>
    <row r="31" spans="1:15">
      <c r="A31" s="649"/>
      <c r="D31" s="232"/>
      <c r="E31" s="650" t="s">
        <v>764</v>
      </c>
      <c r="F31" s="651" t="s">
        <v>536</v>
      </c>
      <c r="G31" s="618"/>
      <c r="H31" s="2352"/>
      <c r="I31" s="2353"/>
      <c r="J31" s="2353"/>
      <c r="K31" s="2353"/>
    </row>
    <row r="32" spans="1:15">
      <c r="A32" s="649"/>
      <c r="B32" s="232"/>
      <c r="C32" s="232"/>
      <c r="D32" s="232"/>
      <c r="E32" s="645"/>
      <c r="F32" s="651" t="s">
        <v>537</v>
      </c>
      <c r="G32" s="618"/>
      <c r="H32" s="2354"/>
      <c r="I32" s="2353"/>
      <c r="J32" s="2353"/>
      <c r="K32" s="2353"/>
    </row>
    <row r="33" spans="1:11" ht="1.5" customHeight="1">
      <c r="A33" s="652" t="s">
        <v>1161</v>
      </c>
      <c r="B33" s="341"/>
      <c r="C33" s="341"/>
      <c r="D33" s="341"/>
      <c r="E33" s="341"/>
      <c r="F33" s="341"/>
      <c r="G33" s="653"/>
      <c r="H33" s="2354"/>
      <c r="I33" s="2353"/>
      <c r="J33" s="2353"/>
      <c r="K33" s="2353"/>
    </row>
    <row r="34" spans="1:11">
      <c r="A34" s="654" t="s">
        <v>1770</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20" t="s">
        <v>538</v>
      </c>
      <c r="B41" s="2321"/>
      <c r="C41" s="2321"/>
      <c r="D41" s="2321"/>
      <c r="E41" s="2321"/>
      <c r="F41" s="2322"/>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28" t="s">
        <v>1764</v>
      </c>
      <c r="B46" s="382" t="s">
        <v>1653</v>
      </c>
    </row>
    <row r="47" spans="1:11" s="663" customFormat="1" ht="12.75" customHeight="1">
      <c r="A47" s="661"/>
      <c r="B47" s="662" t="s">
        <v>1654</v>
      </c>
      <c r="E47" s="662"/>
      <c r="K47" s="664"/>
    </row>
    <row r="48" spans="1:11" ht="12.75" customHeight="1">
      <c r="A48" s="1229" t="s">
        <v>1765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Q15" sqref="Q15"/>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61" t="s">
        <v>1851</v>
      </c>
      <c r="B1" s="2362"/>
      <c r="C1" s="2363"/>
      <c r="D1" s="666"/>
      <c r="E1" s="667"/>
      <c r="F1" s="667"/>
      <c r="G1" s="668"/>
      <c r="H1" s="669"/>
      <c r="I1" s="670"/>
      <c r="J1" s="2359"/>
      <c r="K1" s="2360"/>
      <c r="L1" s="2360"/>
    </row>
    <row r="2" spans="1:14" ht="69.75" customHeight="1">
      <c r="A2" s="671" t="s">
        <v>1656</v>
      </c>
      <c r="B2" s="672" t="s">
        <v>375</v>
      </c>
      <c r="C2" s="1739" t="str">
        <f>"Cost                     Beginning                July 1, "&amp;'AFR20'!$E$2-1</f>
        <v>Cost                     Beginning                July 1, 2019</v>
      </c>
      <c r="D2" s="1739" t="str">
        <f>"Add:                     Additions           July 1, "&amp;'AFR20'!E2-1&amp;" thru June 30, "&amp;'AFR20'!E2</f>
        <v>Add:                     Additions           July 1, 2019 thru June 30, 2020</v>
      </c>
      <c r="E2" s="1739" t="str">
        <f>"Less:  Deletions   July 1, "&amp;'AFR20'!E2-1&amp;" thru June 30, "&amp;'AFR20'!E2</f>
        <v>Less:  Deletions   July 1, 2019 thru June 30, 2020</v>
      </c>
      <c r="F2" s="1739" t="str">
        <f>"Cost Ending                      June 30, "&amp;'AFR20'!E2</f>
        <v>Cost Ending                      June 30, 2020</v>
      </c>
      <c r="G2" s="1739" t="s">
        <v>601</v>
      </c>
      <c r="H2" s="1739" t="str">
        <f>"Accumlated Depreciation Beginning                July 1, "&amp;'AFR20'!$E$2-1</f>
        <v>Accumlated Depreciation Beginning                July 1, 2019</v>
      </c>
      <c r="I2" s="1739" t="str">
        <f>"Add:  Depreciation Allowable                 July 1, "&amp;'AFR20'!E2-1&amp;" thru June 30, "&amp;'AFR20'!E2</f>
        <v>Add:  Depreciation Allowable                 July 1, 2019 thru June 30, 2020</v>
      </c>
      <c r="J2" s="1739" t="str">
        <f>"Less:  Depreciation Deletions                                   July 1, "&amp;'AFR20'!E2-1&amp;" thru               June 30, "&amp;'AFR20'!E2</f>
        <v>Less:  Depreciation Deletions                                   July 1, 2019 thru               June 30, 2020</v>
      </c>
      <c r="K2" s="1739" t="str">
        <f>"Accumulated Depreciation Ending              June 30, "&amp;'AFR20'!E2</f>
        <v>Accumulated Depreciation Ending              June 30, 2020</v>
      </c>
      <c r="L2" s="1739" t="str">
        <f>"Ending Balance Undepreciated           June 30, "&amp;'AFR20'!E2</f>
        <v>Ending Balance Undepreciated           June 30, 2020</v>
      </c>
      <c r="M2" s="673"/>
      <c r="N2" s="673"/>
    </row>
    <row r="3" spans="1:14" ht="13.5" thickBot="1">
      <c r="A3" s="1293" t="s">
        <v>886</v>
      </c>
      <c r="B3" s="1294">
        <v>210</v>
      </c>
      <c r="C3" s="1669">
        <v>0</v>
      </c>
      <c r="D3" s="1669"/>
      <c r="E3" s="1669"/>
      <c r="F3" s="1665">
        <f>(C3+D3)-E3</f>
        <v>0</v>
      </c>
      <c r="G3" s="675"/>
      <c r="H3" s="674">
        <v>0</v>
      </c>
      <c r="I3" s="674"/>
      <c r="J3" s="674"/>
      <c r="K3" s="1368">
        <f>(H3+I3)-J3</f>
        <v>0</v>
      </c>
      <c r="L3" s="1368">
        <f>F3-K3</f>
        <v>0</v>
      </c>
      <c r="M3" s="673"/>
      <c r="N3" s="673"/>
    </row>
    <row r="4" spans="1:14" ht="15" customHeight="1" thickTop="1">
      <c r="A4" s="1295" t="s">
        <v>157</v>
      </c>
      <c r="B4" s="1294">
        <v>220</v>
      </c>
      <c r="C4" s="1652"/>
      <c r="D4" s="1652"/>
      <c r="E4" s="1652"/>
      <c r="F4" s="1651"/>
      <c r="G4" s="676"/>
      <c r="H4" s="677"/>
      <c r="I4" s="677"/>
      <c r="J4" s="677"/>
      <c r="K4" s="678"/>
      <c r="L4" s="624"/>
    </row>
    <row r="5" spans="1:14" ht="13.5" thickBot="1">
      <c r="A5" s="629" t="s">
        <v>887</v>
      </c>
      <c r="B5" s="679">
        <v>221</v>
      </c>
      <c r="C5" s="1670">
        <v>0</v>
      </c>
      <c r="D5" s="1670"/>
      <c r="E5" s="1670"/>
      <c r="F5" s="1665">
        <f>(C5+D5)-E5</f>
        <v>0</v>
      </c>
      <c r="G5" s="676"/>
      <c r="H5" s="680"/>
      <c r="I5" s="680"/>
      <c r="J5" s="680"/>
      <c r="K5" s="637"/>
      <c r="L5" s="1368">
        <f>F5-K5</f>
        <v>0</v>
      </c>
    </row>
    <row r="6" spans="1:14" ht="14.25" thickTop="1" thickBot="1">
      <c r="A6" s="629" t="s">
        <v>1109</v>
      </c>
      <c r="B6" s="679">
        <v>222</v>
      </c>
      <c r="C6" s="1645">
        <v>1637802</v>
      </c>
      <c r="D6" s="1645"/>
      <c r="E6" s="1645"/>
      <c r="F6" s="1665">
        <f>(C6+D6)-E6</f>
        <v>1637802</v>
      </c>
      <c r="G6" s="676">
        <v>50</v>
      </c>
      <c r="H6" s="619">
        <v>0</v>
      </c>
      <c r="I6" s="619"/>
      <c r="J6" s="619"/>
      <c r="K6" s="1368">
        <f>(H6+I6)-J6</f>
        <v>0</v>
      </c>
      <c r="L6" s="1368">
        <f>F6-K6</f>
        <v>1637802</v>
      </c>
    </row>
    <row r="7" spans="1:14" ht="15" customHeight="1" thickTop="1">
      <c r="A7" s="1295" t="s">
        <v>158</v>
      </c>
      <c r="B7" s="1294">
        <v>230</v>
      </c>
      <c r="C7" s="1652"/>
      <c r="D7" s="1652"/>
      <c r="E7" s="1652"/>
      <c r="F7" s="1651"/>
      <c r="G7" s="681"/>
      <c r="H7" s="632"/>
      <c r="I7" s="632"/>
      <c r="J7" s="632"/>
      <c r="K7" s="624"/>
      <c r="L7" s="624"/>
    </row>
    <row r="8" spans="1:14" ht="13.5" thickBot="1">
      <c r="A8" s="629" t="s">
        <v>1110</v>
      </c>
      <c r="B8" s="679">
        <v>231</v>
      </c>
      <c r="C8" s="1671">
        <v>184163078</v>
      </c>
      <c r="D8" s="1671">
        <v>5799285</v>
      </c>
      <c r="E8" s="1671"/>
      <c r="F8" s="1665">
        <f>(C8+D8)-E8</f>
        <v>189962363</v>
      </c>
      <c r="G8" s="681">
        <v>50</v>
      </c>
      <c r="H8" s="619">
        <v>76650229</v>
      </c>
      <c r="I8" s="619">
        <v>4374121</v>
      </c>
      <c r="J8" s="619"/>
      <c r="K8" s="1368">
        <f>(H8+I8)-J8</f>
        <v>81024350</v>
      </c>
      <c r="L8" s="1368">
        <f>F8-K8</f>
        <v>108938013</v>
      </c>
    </row>
    <row r="9" spans="1:14" ht="14.25" thickTop="1" thickBot="1">
      <c r="A9" s="629" t="s">
        <v>1111</v>
      </c>
      <c r="B9" s="679">
        <v>232</v>
      </c>
      <c r="C9" s="1645">
        <v>0</v>
      </c>
      <c r="D9" s="1645"/>
      <c r="E9" s="1645"/>
      <c r="F9" s="1665">
        <f>(C9+D9)-E9</f>
        <v>0</v>
      </c>
      <c r="G9" s="681">
        <v>20</v>
      </c>
      <c r="H9" s="619">
        <v>0</v>
      </c>
      <c r="I9" s="619"/>
      <c r="J9" s="619"/>
      <c r="K9" s="1368">
        <f>(H9+I9)-J9</f>
        <v>0</v>
      </c>
      <c r="L9" s="1368">
        <f>F9-K9</f>
        <v>0</v>
      </c>
    </row>
    <row r="10" spans="1:14" ht="24" thickTop="1" thickBot="1">
      <c r="A10" s="682" t="s">
        <v>1112</v>
      </c>
      <c r="B10" s="679">
        <v>240</v>
      </c>
      <c r="C10" s="1672">
        <v>14341468</v>
      </c>
      <c r="D10" s="1672">
        <v>166653</v>
      </c>
      <c r="E10" s="1672"/>
      <c r="F10" s="1673">
        <f>(C10+D10)-E10</f>
        <v>14508121</v>
      </c>
      <c r="G10" s="681">
        <v>20</v>
      </c>
      <c r="H10" s="683">
        <v>8474846</v>
      </c>
      <c r="I10" s="683">
        <v>604985</v>
      </c>
      <c r="J10" s="683"/>
      <c r="K10" s="1368">
        <f>(H10+I10)-J10</f>
        <v>9079831</v>
      </c>
      <c r="L10" s="1368">
        <f>F10-K10</f>
        <v>5428290</v>
      </c>
    </row>
    <row r="11" spans="1:14" ht="13.5" thickTop="1">
      <c r="A11" s="1296" t="s">
        <v>1128</v>
      </c>
      <c r="B11" s="1294">
        <v>250</v>
      </c>
      <c r="C11" s="1652"/>
      <c r="D11" s="1652"/>
      <c r="E11" s="1652"/>
      <c r="F11" s="1651"/>
      <c r="G11" s="681"/>
      <c r="H11" s="632"/>
      <c r="I11" s="632"/>
      <c r="J11" s="632"/>
      <c r="K11" s="624"/>
      <c r="L11" s="624"/>
    </row>
    <row r="12" spans="1:14" ht="13.5" thickBot="1">
      <c r="A12" s="684" t="s">
        <v>1113</v>
      </c>
      <c r="B12" s="679">
        <v>251</v>
      </c>
      <c r="C12" s="1671">
        <v>8277493</v>
      </c>
      <c r="D12" s="1671">
        <v>417302</v>
      </c>
      <c r="E12" s="1671">
        <v>24000</v>
      </c>
      <c r="F12" s="1665">
        <f>(C12+D12)-E12</f>
        <v>8670795</v>
      </c>
      <c r="G12" s="681">
        <v>10</v>
      </c>
      <c r="H12" s="619">
        <v>5185221</v>
      </c>
      <c r="I12" s="619">
        <v>691965</v>
      </c>
      <c r="J12" s="619">
        <v>24000</v>
      </c>
      <c r="K12" s="1368">
        <f>(H12+I12)-J12</f>
        <v>5853186</v>
      </c>
      <c r="L12" s="1368">
        <f>F12-K12</f>
        <v>2817609</v>
      </c>
    </row>
    <row r="13" spans="1:14" ht="14.25" thickTop="1" thickBot="1">
      <c r="A13" s="684" t="s">
        <v>1114</v>
      </c>
      <c r="B13" s="679">
        <v>252</v>
      </c>
      <c r="C13" s="1671">
        <v>0</v>
      </c>
      <c r="D13" s="1671"/>
      <c r="E13" s="1671"/>
      <c r="F13" s="1665">
        <f>(C13+D13)-E13</f>
        <v>0</v>
      </c>
      <c r="G13" s="681">
        <v>5</v>
      </c>
      <c r="H13" s="619">
        <v>0</v>
      </c>
      <c r="I13" s="619"/>
      <c r="J13" s="619"/>
      <c r="K13" s="1368">
        <f>(H13+I13)-J13</f>
        <v>0</v>
      </c>
      <c r="L13" s="1368">
        <f>F13-K13</f>
        <v>0</v>
      </c>
    </row>
    <row r="14" spans="1:14" ht="14.25" thickTop="1" thickBot="1">
      <c r="A14" s="684" t="s">
        <v>1115</v>
      </c>
      <c r="B14" s="679">
        <v>253</v>
      </c>
      <c r="C14" s="1645">
        <v>0</v>
      </c>
      <c r="D14" s="1645"/>
      <c r="E14" s="1645"/>
      <c r="F14" s="1665">
        <f>(C14+D14)-E14</f>
        <v>0</v>
      </c>
      <c r="G14" s="681">
        <v>3</v>
      </c>
      <c r="H14" s="619">
        <v>0</v>
      </c>
      <c r="I14" s="619"/>
      <c r="J14" s="619"/>
      <c r="K14" s="1368">
        <f>(H14+I14)-J14</f>
        <v>0</v>
      </c>
      <c r="L14" s="1368">
        <f>F14-K14</f>
        <v>0</v>
      </c>
    </row>
    <row r="15" spans="1:14" ht="15" customHeight="1" thickTop="1" thickBot="1">
      <c r="A15" s="1295" t="s">
        <v>525</v>
      </c>
      <c r="B15" s="1294">
        <v>260</v>
      </c>
      <c r="C15" s="1671">
        <v>2439931</v>
      </c>
      <c r="D15" s="1671">
        <v>2818862</v>
      </c>
      <c r="E15" s="1671">
        <v>2439931</v>
      </c>
      <c r="F15" s="1665">
        <f>(C15+D15)-E15</f>
        <v>2818862</v>
      </c>
      <c r="G15" s="685" t="s">
        <v>857</v>
      </c>
      <c r="H15" s="632"/>
      <c r="I15" s="632"/>
      <c r="J15" s="632"/>
      <c r="K15" s="632"/>
      <c r="L15" s="1368">
        <f>F15-K15</f>
        <v>2818862</v>
      </c>
    </row>
    <row r="16" spans="1:14" ht="15" customHeight="1" thickTop="1" thickBot="1">
      <c r="A16" s="1364" t="s">
        <v>638</v>
      </c>
      <c r="B16" s="1365">
        <v>200</v>
      </c>
      <c r="C16" s="1665">
        <f>SUM(C3,C5:C6,C8:C10,C12:C15)</f>
        <v>210859772</v>
      </c>
      <c r="D16" s="1665">
        <f>SUM(D3,D5:D6,D8:D10,D12:D15)</f>
        <v>9202102</v>
      </c>
      <c r="E16" s="1665">
        <f>SUM(E3,E5:E6,E8:E10,E12:E15)</f>
        <v>2463931</v>
      </c>
      <c r="F16" s="1665">
        <f>SUM(F3,F5:F6,F8:F10,F12:F15)</f>
        <v>217597943</v>
      </c>
      <c r="G16" s="681"/>
      <c r="H16" s="1361">
        <f>SUM(H3,H6,H8:H10,H12:H14,)</f>
        <v>90310296</v>
      </c>
      <c r="I16" s="1361">
        <f>SUM(I3,I6,I8:I10,I12:I14,)</f>
        <v>5671071</v>
      </c>
      <c r="J16" s="1361">
        <f>SUM(J3,J6,J8:J10,J12:J14,)</f>
        <v>24000</v>
      </c>
      <c r="K16" s="1361">
        <f>(H16+I16)-J16</f>
        <v>95957367</v>
      </c>
      <c r="L16" s="1361">
        <f>F16-K16</f>
        <v>121640576</v>
      </c>
    </row>
    <row r="17" spans="1:12" ht="15" customHeight="1" thickTop="1" thickBot="1">
      <c r="A17" s="1297" t="s">
        <v>288</v>
      </c>
      <c r="B17" s="1294">
        <v>700</v>
      </c>
      <c r="C17" s="1648"/>
      <c r="D17" s="1648"/>
      <c r="E17" s="1648"/>
      <c r="F17" s="1665">
        <f>SUM('Expenditures 15-22'!I114,'Expenditures 15-22'!I151,'Expenditures 15-22'!I210,'Expenditures 15-22'!I312,'Expenditures 15-22'!I342,'Expenditures 15-22'!I367)</f>
        <v>1225346</v>
      </c>
      <c r="G17" s="676">
        <v>10</v>
      </c>
      <c r="H17" s="621"/>
      <c r="I17" s="1368">
        <f>F17/G17</f>
        <v>122534.6</v>
      </c>
      <c r="J17" s="621"/>
      <c r="K17" s="638"/>
      <c r="L17" s="638"/>
    </row>
    <row r="18" spans="1:12" ht="14.25" thickTop="1" thickBot="1">
      <c r="A18" s="1366" t="s">
        <v>680</v>
      </c>
      <c r="B18" s="1367"/>
      <c r="C18" s="623"/>
      <c r="D18" s="623"/>
      <c r="E18" s="623"/>
      <c r="F18" s="686"/>
      <c r="G18" s="687"/>
      <c r="H18" s="624"/>
      <c r="I18" s="1361">
        <f>SUM(I16,I17)</f>
        <v>5793605.5999999996</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57" activePane="bottomLeft" state="frozen"/>
      <selection activeCell="X24" sqref="X24"/>
      <selection pane="bottomLeft" activeCell="N75" sqref="N75"/>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c r="A2" s="2370" t="s">
        <v>474</v>
      </c>
      <c r="B2" s="2371"/>
      <c r="C2" s="2371"/>
      <c r="D2" s="2371"/>
      <c r="E2" s="2371"/>
      <c r="F2" s="2372"/>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373"/>
      <c r="B5" s="2374"/>
      <c r="C5" s="2374"/>
      <c r="D5" s="2374"/>
      <c r="E5" s="2374"/>
      <c r="F5" s="2374"/>
    </row>
    <row r="6" spans="1:9" ht="13.5" customHeight="1" thickBot="1">
      <c r="A6" s="2364" t="s">
        <v>1097</v>
      </c>
      <c r="B6" s="2365"/>
      <c r="C6" s="2365"/>
      <c r="D6" s="2365"/>
      <c r="E6" s="2365"/>
      <c r="F6" s="2366"/>
      <c r="G6" s="701"/>
    </row>
    <row r="7" spans="1:9" s="701" customFormat="1" ht="12" thickTop="1">
      <c r="A7" s="702" t="s">
        <v>499</v>
      </c>
      <c r="B7" s="703"/>
      <c r="C7" s="704"/>
      <c r="D7" s="703"/>
      <c r="E7" s="704"/>
      <c r="F7" s="703"/>
    </row>
    <row r="8" spans="1:9">
      <c r="A8" s="705" t="s">
        <v>456</v>
      </c>
      <c r="B8" s="706" t="s">
        <v>1452</v>
      </c>
      <c r="C8" s="707"/>
      <c r="D8" s="705" t="s">
        <v>498</v>
      </c>
      <c r="E8" s="704" t="s">
        <v>952</v>
      </c>
      <c r="F8" s="1674">
        <f>'Expenditures 15-22'!K114</f>
        <v>108989065</v>
      </c>
      <c r="G8" s="701"/>
    </row>
    <row r="9" spans="1:9">
      <c r="A9" s="705" t="s">
        <v>457</v>
      </c>
      <c r="B9" s="706" t="s">
        <v>1824</v>
      </c>
      <c r="C9" s="707"/>
      <c r="D9" s="705" t="s">
        <v>498</v>
      </c>
      <c r="E9" s="704"/>
      <c r="F9" s="1675">
        <f>'Expenditures 15-22'!K151</f>
        <v>12699102</v>
      </c>
      <c r="G9" s="708"/>
    </row>
    <row r="10" spans="1:9">
      <c r="A10" s="705" t="s">
        <v>496</v>
      </c>
      <c r="B10" s="706" t="s">
        <v>1825</v>
      </c>
      <c r="C10" s="707"/>
      <c r="D10" s="705" t="s">
        <v>498</v>
      </c>
      <c r="E10" s="704"/>
      <c r="F10" s="1675">
        <f>'Expenditures 15-22'!K174</f>
        <v>2895275</v>
      </c>
      <c r="G10" s="708"/>
    </row>
    <row r="11" spans="1:9">
      <c r="A11" s="705" t="s">
        <v>458</v>
      </c>
      <c r="B11" s="706" t="s">
        <v>1826</v>
      </c>
      <c r="C11" s="707"/>
      <c r="D11" s="705" t="s">
        <v>498</v>
      </c>
      <c r="E11" s="704"/>
      <c r="F11" s="1675">
        <f>'Expenditures 15-22'!K210</f>
        <v>9459071</v>
      </c>
      <c r="G11" s="708"/>
    </row>
    <row r="12" spans="1:9">
      <c r="A12" s="705" t="s">
        <v>459</v>
      </c>
      <c r="B12" s="706" t="s">
        <v>1827</v>
      </c>
      <c r="C12" s="707"/>
      <c r="D12" s="705" t="s">
        <v>498</v>
      </c>
      <c r="E12" s="704"/>
      <c r="F12" s="1675">
        <f>'Expenditures 15-22'!K295</f>
        <v>2965691</v>
      </c>
      <c r="G12" s="708"/>
    </row>
    <row r="13" spans="1:9">
      <c r="A13" s="705" t="s">
        <v>106</v>
      </c>
      <c r="B13" s="706" t="s">
        <v>1828</v>
      </c>
      <c r="C13" s="707"/>
      <c r="D13" s="705" t="s">
        <v>498</v>
      </c>
      <c r="E13" s="704"/>
      <c r="F13" s="1675">
        <f>'Expenditures 15-22'!K342</f>
        <v>0</v>
      </c>
      <c r="G13" s="709"/>
    </row>
    <row r="14" spans="1:9" ht="12" customHeight="1" thickBot="1">
      <c r="A14" s="1369"/>
      <c r="B14" s="1370"/>
      <c r="C14" s="1371"/>
      <c r="D14" s="1372" t="s">
        <v>498</v>
      </c>
      <c r="E14" s="1373" t="s">
        <v>952</v>
      </c>
      <c r="F14" s="1676">
        <f>SUM(F8:F13)</f>
        <v>137008204</v>
      </c>
      <c r="G14" s="701"/>
    </row>
    <row r="15" spans="1:9" ht="3.75" customHeight="1" thickTop="1">
      <c r="A15" s="701"/>
      <c r="B15" s="701"/>
      <c r="C15" s="707"/>
      <c r="D15" s="701"/>
      <c r="E15" s="704"/>
      <c r="F15" s="1677"/>
      <c r="G15" s="701"/>
    </row>
    <row r="16" spans="1:9" ht="12" customHeight="1">
      <c r="A16" s="710" t="s">
        <v>509</v>
      </c>
      <c r="B16" s="226"/>
      <c r="C16" s="226"/>
      <c r="D16" s="703"/>
      <c r="E16" s="704"/>
      <c r="F16" s="1678"/>
      <c r="G16" s="701"/>
    </row>
    <row r="17" spans="1:7" ht="4.5" customHeight="1">
      <c r="A17" s="710"/>
      <c r="B17" s="226"/>
      <c r="C17" s="226"/>
      <c r="D17" s="703"/>
      <c r="E17" s="704"/>
      <c r="F17" s="1678"/>
      <c r="G17" s="701"/>
    </row>
    <row r="18" spans="1:7">
      <c r="A18" s="705" t="s">
        <v>458</v>
      </c>
      <c r="B18" s="706" t="s">
        <v>1003</v>
      </c>
      <c r="C18" s="711">
        <f>'Revenues 9-14'!B43</f>
        <v>1412</v>
      </c>
      <c r="D18" s="712" t="str">
        <f>'Revenues 9-14'!A43</f>
        <v>Regular - Transp Fees from Other Districts (In State)</v>
      </c>
      <c r="E18" s="704" t="s">
        <v>952</v>
      </c>
      <c r="F18" s="1679">
        <f>'Revenues 9-14'!F43</f>
        <v>0</v>
      </c>
      <c r="G18" s="701"/>
    </row>
    <row r="19" spans="1:7">
      <c r="A19" s="705" t="s">
        <v>458</v>
      </c>
      <c r="B19" s="706" t="s">
        <v>1004</v>
      </c>
      <c r="C19" s="713">
        <f>'Revenues 9-14'!B47</f>
        <v>1421</v>
      </c>
      <c r="D19" s="714" t="str">
        <f>'Revenues 9-14'!A47</f>
        <v>Summer Sch - Transp. Fees from Pupils or Parents (In State)</v>
      </c>
      <c r="E19" s="715"/>
      <c r="F19" s="1680">
        <f>'Revenues 9-14'!F47</f>
        <v>375</v>
      </c>
      <c r="G19" s="701"/>
    </row>
    <row r="20" spans="1:7">
      <c r="A20" s="705" t="s">
        <v>458</v>
      </c>
      <c r="B20" s="706" t="s">
        <v>1005</v>
      </c>
      <c r="C20" s="711">
        <f>'Revenues 9-14'!B48</f>
        <v>1422</v>
      </c>
      <c r="D20" s="712" t="str">
        <f>'Revenues 9-14'!A48</f>
        <v>Summer Sch - Transp. Fees from Other Districts (In State)</v>
      </c>
      <c r="E20" s="704"/>
      <c r="F20" s="1681">
        <f>'Revenues 9-14'!F48</f>
        <v>0</v>
      </c>
      <c r="G20" s="701"/>
    </row>
    <row r="21" spans="1:7">
      <c r="A21" s="705" t="s">
        <v>458</v>
      </c>
      <c r="B21" s="706" t="s">
        <v>1006</v>
      </c>
      <c r="C21" s="713">
        <f>'Revenues 9-14'!B49</f>
        <v>1423</v>
      </c>
      <c r="D21" s="712" t="str">
        <f>'Revenues 9-14'!A49</f>
        <v>Summer Sch - Transp. Fees from Other Sources (In State)</v>
      </c>
      <c r="E21" s="704"/>
      <c r="F21" s="1682">
        <f>'Revenues 9-14'!F49</f>
        <v>0</v>
      </c>
      <c r="G21" s="701"/>
    </row>
    <row r="22" spans="1:7">
      <c r="A22" s="705" t="s">
        <v>458</v>
      </c>
      <c r="B22" s="706" t="s">
        <v>1007</v>
      </c>
      <c r="C22" s="713">
        <f>'Revenues 9-14'!B50</f>
        <v>1424</v>
      </c>
      <c r="D22" s="712" t="str">
        <f>'Revenues 9-14'!A50</f>
        <v>Summer Sch - Transp. Fees from Other Sources (Out of State)</v>
      </c>
      <c r="E22" s="704"/>
      <c r="F22" s="1682">
        <f>'Revenues 9-14'!F50</f>
        <v>0</v>
      </c>
      <c r="G22" s="701"/>
    </row>
    <row r="23" spans="1:7">
      <c r="A23" s="705" t="s">
        <v>458</v>
      </c>
      <c r="B23" s="706" t="s">
        <v>1008</v>
      </c>
      <c r="C23" s="711">
        <f>'Revenues 9-14'!B52</f>
        <v>1432</v>
      </c>
      <c r="D23" s="712" t="str">
        <f>'Revenues 9-14'!A52</f>
        <v>CTE - Transp Fees from Other Districts (In State)</v>
      </c>
      <c r="E23" s="704"/>
      <c r="F23" s="1682">
        <f>'Revenues 9-14'!F52</f>
        <v>0</v>
      </c>
      <c r="G23" s="701"/>
    </row>
    <row r="24" spans="1:7">
      <c r="A24" s="705" t="s">
        <v>458</v>
      </c>
      <c r="B24" s="706" t="s">
        <v>1009</v>
      </c>
      <c r="C24" s="711">
        <f>'Revenues 9-14'!B56</f>
        <v>1442</v>
      </c>
      <c r="D24" s="712" t="str">
        <f>'Revenues 9-14'!A56</f>
        <v>Special Ed - Transp Fees from Other Districts (In State)</v>
      </c>
      <c r="E24" s="704"/>
      <c r="F24" s="1682">
        <f>'Revenues 9-14'!F56</f>
        <v>0</v>
      </c>
      <c r="G24" s="701"/>
    </row>
    <row r="25" spans="1:7">
      <c r="A25" s="705" t="s">
        <v>458</v>
      </c>
      <c r="B25" s="706" t="s">
        <v>1010</v>
      </c>
      <c r="C25" s="711">
        <f>'Revenues 9-14'!B59</f>
        <v>1451</v>
      </c>
      <c r="D25" s="712" t="str">
        <f>'Revenues 9-14'!A59</f>
        <v>Adult - Transp Fees from Pupils or Parents (In State)</v>
      </c>
      <c r="E25" s="704"/>
      <c r="F25" s="1682">
        <f>'Revenues 9-14'!F59</f>
        <v>0</v>
      </c>
      <c r="G25" s="701"/>
    </row>
    <row r="26" spans="1:7">
      <c r="A26" s="705" t="s">
        <v>458</v>
      </c>
      <c r="B26" s="706" t="s">
        <v>1011</v>
      </c>
      <c r="C26" s="711">
        <f>'Revenues 9-14'!B60</f>
        <v>1452</v>
      </c>
      <c r="D26" s="712" t="str">
        <f>'Revenues 9-14'!A60</f>
        <v>Adult - Transp Fees from Other Districts (In State)</v>
      </c>
      <c r="E26" s="704"/>
      <c r="F26" s="1682">
        <f>'Revenues 9-14'!F60</f>
        <v>0</v>
      </c>
      <c r="G26" s="701"/>
    </row>
    <row r="27" spans="1:7">
      <c r="A27" s="705" t="s">
        <v>458</v>
      </c>
      <c r="B27" s="706" t="s">
        <v>1012</v>
      </c>
      <c r="C27" s="711">
        <f>'Revenues 9-14'!B61</f>
        <v>1453</v>
      </c>
      <c r="D27" s="712" t="str">
        <f>'Revenues 9-14'!A61</f>
        <v>Adult - Transp Fees from Other Sources (In State)</v>
      </c>
      <c r="E27" s="704"/>
      <c r="F27" s="1682">
        <f>'Revenues 9-14'!F61</f>
        <v>0</v>
      </c>
      <c r="G27" s="701"/>
    </row>
    <row r="28" spans="1:7">
      <c r="A28" s="705" t="s">
        <v>458</v>
      </c>
      <c r="B28" s="706" t="s">
        <v>1013</v>
      </c>
      <c r="C28" s="711">
        <f>'Revenues 9-14'!B62</f>
        <v>1454</v>
      </c>
      <c r="D28" s="712" t="str">
        <f>'Revenues 9-14'!A62</f>
        <v>Adult - Transp Fees from Other Sources (Out of State)</v>
      </c>
      <c r="E28" s="704"/>
      <c r="F28" s="1682">
        <f>'Revenues 9-14'!F62</f>
        <v>0</v>
      </c>
      <c r="G28" s="701"/>
    </row>
    <row r="29" spans="1:7">
      <c r="A29" s="705" t="s">
        <v>1090</v>
      </c>
      <c r="B29" s="706" t="s">
        <v>805</v>
      </c>
      <c r="C29" s="716">
        <f>'Revenues 9-14'!B149</f>
        <v>3410</v>
      </c>
      <c r="D29" s="717" t="str">
        <f>'Revenues 9-14'!A149</f>
        <v>Adult Ed (from ICCB)</v>
      </c>
      <c r="E29" s="704"/>
      <c r="F29" s="1682">
        <f>SUM('Revenues 9-14'!D149,'Revenues 9-14'!F149)</f>
        <v>0</v>
      </c>
      <c r="G29" s="701"/>
    </row>
    <row r="30" spans="1:7">
      <c r="A30" s="705" t="s">
        <v>1090</v>
      </c>
      <c r="B30" s="706" t="s">
        <v>1882</v>
      </c>
      <c r="C30" s="716">
        <f>'Revenues 9-14'!B150</f>
        <v>3499</v>
      </c>
      <c r="D30" s="717" t="str">
        <f>'Revenues 9-14'!A150</f>
        <v>Adult Ed - Other (Describe &amp; Itemize)</v>
      </c>
      <c r="E30" s="704"/>
      <c r="F30" s="1683">
        <f>('Revenues 9-14'!D150+'Revenues 9-14'!F150)</f>
        <v>0</v>
      </c>
      <c r="G30" s="701"/>
    </row>
    <row r="31" spans="1:7">
      <c r="A31" s="705" t="s">
        <v>1090</v>
      </c>
      <c r="B31" s="706" t="s">
        <v>1883</v>
      </c>
      <c r="C31" s="711">
        <f>'Revenues 9-14'!B211</f>
        <v>4600</v>
      </c>
      <c r="D31" s="718" t="str">
        <f>'Revenues 9-14'!A211</f>
        <v>Fed - Spec Education - Preschool Flow-Through</v>
      </c>
      <c r="E31" s="719"/>
      <c r="F31" s="1682">
        <f>SUM('Revenues 9-14'!D211,'Revenues 9-14'!F211)</f>
        <v>0</v>
      </c>
      <c r="G31" s="701"/>
    </row>
    <row r="32" spans="1:7">
      <c r="A32" s="705" t="s">
        <v>1090</v>
      </c>
      <c r="B32" s="706" t="s">
        <v>1884</v>
      </c>
      <c r="C32" s="711">
        <f>'Revenues 9-14'!B212</f>
        <v>4605</v>
      </c>
      <c r="D32" s="720" t="str">
        <f>'Revenues 9-14'!A212</f>
        <v>Fed - Spec Education - Preschool Discretionary</v>
      </c>
      <c r="E32" s="719"/>
      <c r="F32" s="1682">
        <f>SUM('Revenues 9-14'!D212,'Revenues 9-14'!F212)</f>
        <v>0</v>
      </c>
      <c r="G32" s="701"/>
    </row>
    <row r="33" spans="1:7">
      <c r="A33" s="705" t="s">
        <v>457</v>
      </c>
      <c r="B33" s="706" t="s">
        <v>1885</v>
      </c>
      <c r="C33" s="711">
        <f>'Revenues 9-14'!B222</f>
        <v>4810</v>
      </c>
      <c r="D33" s="718" t="str">
        <f>'Revenues 9-14'!A222</f>
        <v>Federal - Adult Education</v>
      </c>
      <c r="E33" s="704"/>
      <c r="F33" s="1682">
        <f>'Revenues 9-14'!D222</f>
        <v>0</v>
      </c>
      <c r="G33" s="701"/>
    </row>
    <row r="34" spans="1:7">
      <c r="A34" s="705" t="s">
        <v>456</v>
      </c>
      <c r="B34" s="705" t="s">
        <v>1453</v>
      </c>
      <c r="C34" s="721" t="str">
        <f>'Expenditures 15-22'!B7</f>
        <v>1125</v>
      </c>
      <c r="D34" s="722" t="str">
        <f>'Expenditures 15-22'!A7</f>
        <v>Pre-K Programs</v>
      </c>
      <c r="E34" s="704"/>
      <c r="F34" s="1682">
        <f>'Expenditures 15-22'!K7-SUM('Expenditures 15-22'!G7,'Expenditures 15-22'!I7)</f>
        <v>0</v>
      </c>
      <c r="G34" s="701"/>
    </row>
    <row r="35" spans="1:7">
      <c r="A35" s="705" t="s">
        <v>456</v>
      </c>
      <c r="B35" s="705" t="s">
        <v>1454</v>
      </c>
      <c r="C35" s="721" t="str">
        <f>'Expenditures 15-22'!B9</f>
        <v>1225</v>
      </c>
      <c r="D35" s="722" t="str">
        <f>'Expenditures 15-22'!A9</f>
        <v>Special Education Programs Pre-K</v>
      </c>
      <c r="E35" s="704"/>
      <c r="F35" s="1682">
        <f>'Expenditures 15-22'!K9-SUM('Expenditures 15-22'!G9+'Expenditures 15-22'!I9)</f>
        <v>0</v>
      </c>
      <c r="G35" s="701"/>
    </row>
    <row r="36" spans="1:7">
      <c r="A36" s="705" t="s">
        <v>456</v>
      </c>
      <c r="B36" s="705" t="s">
        <v>116</v>
      </c>
      <c r="C36" s="721" t="str">
        <f>'Expenditures 15-22'!B11</f>
        <v>1275</v>
      </c>
      <c r="D36" s="722" t="str">
        <f>'Expenditures 15-22'!A11</f>
        <v>Remedial and Supplemental Programs Pre-K</v>
      </c>
      <c r="E36" s="704"/>
      <c r="F36" s="1682">
        <f>'Expenditures 15-22'!K11-SUM('Expenditures 15-22'!G11,'Expenditures 15-22'!I11)</f>
        <v>0</v>
      </c>
      <c r="G36" s="701"/>
    </row>
    <row r="37" spans="1:7">
      <c r="A37" s="705" t="s">
        <v>456</v>
      </c>
      <c r="B37" s="705" t="s">
        <v>1455</v>
      </c>
      <c r="C37" s="721">
        <f>'Expenditures 15-22'!B12</f>
        <v>1300</v>
      </c>
      <c r="D37" s="723" t="str">
        <f>'Expenditures 15-22'!A12</f>
        <v>Adult/Continuing Education Programs</v>
      </c>
      <c r="E37" s="704"/>
      <c r="F37" s="1682">
        <f>'Expenditures 15-22'!K12-SUM('Expenditures 15-22'!G12+'Expenditures 15-22'!I12)</f>
        <v>0</v>
      </c>
      <c r="G37" s="701"/>
    </row>
    <row r="38" spans="1:7">
      <c r="A38" s="705" t="s">
        <v>456</v>
      </c>
      <c r="B38" s="705" t="s">
        <v>1456</v>
      </c>
      <c r="C38" s="721">
        <f>'Expenditures 15-22'!B15</f>
        <v>1600</v>
      </c>
      <c r="D38" s="723" t="str">
        <f>'Expenditures 15-22'!A15</f>
        <v>Summer School Programs</v>
      </c>
      <c r="E38" s="704"/>
      <c r="F38" s="1682">
        <f>'Expenditures 15-22'!K15-SUM('Expenditures 15-22'!G15,'Expenditures 15-22'!I15)</f>
        <v>139966</v>
      </c>
      <c r="G38" s="701"/>
    </row>
    <row r="39" spans="1:7">
      <c r="A39" s="705" t="s">
        <v>456</v>
      </c>
      <c r="B39" s="705" t="s">
        <v>117</v>
      </c>
      <c r="C39" s="721" t="str">
        <f>'Expenditures 15-22'!B20</f>
        <v>1910</v>
      </c>
      <c r="D39" s="723" t="str">
        <f>'Expenditures 15-22'!A20</f>
        <v>Pre-K Programs - Private Tuition</v>
      </c>
      <c r="E39" s="704"/>
      <c r="F39" s="1682">
        <f>'Expenditures 15-22'!K20</f>
        <v>0</v>
      </c>
      <c r="G39" s="701"/>
    </row>
    <row r="40" spans="1:7">
      <c r="A40" s="705" t="s">
        <v>456</v>
      </c>
      <c r="B40" s="705" t="s">
        <v>118</v>
      </c>
      <c r="C40" s="721" t="str">
        <f>'Expenditures 15-22'!B21</f>
        <v>1911</v>
      </c>
      <c r="D40" s="723" t="str">
        <f>'Expenditures 15-22'!A21</f>
        <v>Regular K-12 Programs - Private Tuition</v>
      </c>
      <c r="E40" s="704"/>
      <c r="F40" s="1682">
        <f>'Expenditures 15-22'!K21</f>
        <v>0</v>
      </c>
      <c r="G40" s="701"/>
    </row>
    <row r="41" spans="1:7">
      <c r="A41" s="705" t="s">
        <v>456</v>
      </c>
      <c r="B41" s="705" t="s">
        <v>119</v>
      </c>
      <c r="C41" s="721" t="str">
        <f>'Expenditures 15-22'!B22</f>
        <v>1912</v>
      </c>
      <c r="D41" s="723" t="str">
        <f>'Expenditures 15-22'!A22</f>
        <v>Special Education Programs K-12 - Private Tuition</v>
      </c>
      <c r="E41" s="704"/>
      <c r="F41" s="1682">
        <f>'Expenditures 15-22'!K22</f>
        <v>4403080</v>
      </c>
      <c r="G41" s="701"/>
    </row>
    <row r="42" spans="1:7">
      <c r="A42" s="705" t="s">
        <v>456</v>
      </c>
      <c r="B42" s="705" t="s">
        <v>120</v>
      </c>
      <c r="C42" s="724" t="str">
        <f>'Expenditures 15-22'!B23</f>
        <v>1913</v>
      </c>
      <c r="D42" s="723" t="str">
        <f>'Expenditures 15-22'!A23</f>
        <v>Special Education Programs Pre-K - Tuition</v>
      </c>
      <c r="E42" s="704"/>
      <c r="F42" s="1682">
        <f>'Expenditures 15-22'!K23</f>
        <v>0</v>
      </c>
      <c r="G42" s="701"/>
    </row>
    <row r="43" spans="1:7">
      <c r="A43" s="705" t="s">
        <v>456</v>
      </c>
      <c r="B43" s="705" t="s">
        <v>121</v>
      </c>
      <c r="C43" s="721" t="str">
        <f>'Expenditures 15-22'!B24</f>
        <v>1914</v>
      </c>
      <c r="D43" s="723" t="str">
        <f>'Expenditures 15-22'!A24</f>
        <v>Remedial/Supplemental Programs K-12 - Private Tuition</v>
      </c>
      <c r="E43" s="704"/>
      <c r="F43" s="1682">
        <f>'Expenditures 15-22'!K24</f>
        <v>0</v>
      </c>
      <c r="G43" s="701"/>
    </row>
    <row r="44" spans="1:7">
      <c r="A44" s="705" t="s">
        <v>456</v>
      </c>
      <c r="B44" s="705" t="s">
        <v>122</v>
      </c>
      <c r="C44" s="724" t="str">
        <f>'Expenditures 15-22'!B25</f>
        <v>1915</v>
      </c>
      <c r="D44" s="723" t="str">
        <f>'Expenditures 15-22'!A25</f>
        <v>Remedial/Supplemental Programs Pre-K - Private Tuition</v>
      </c>
      <c r="E44" s="704"/>
      <c r="F44" s="1682">
        <f>'Expenditures 15-22'!K25</f>
        <v>0</v>
      </c>
      <c r="G44" s="701"/>
    </row>
    <row r="45" spans="1:7">
      <c r="A45" s="705" t="s">
        <v>456</v>
      </c>
      <c r="B45" s="705" t="s">
        <v>123</v>
      </c>
      <c r="C45" s="724" t="str">
        <f>'Expenditures 15-22'!B26</f>
        <v>1916</v>
      </c>
      <c r="D45" s="723" t="str">
        <f>'Expenditures 15-22'!A26</f>
        <v>Adult/Continuing Education Programs - Private Tuition</v>
      </c>
      <c r="E45" s="704"/>
      <c r="F45" s="1682">
        <f>'Expenditures 15-22'!K26</f>
        <v>0</v>
      </c>
      <c r="G45" s="701"/>
    </row>
    <row r="46" spans="1:7">
      <c r="A46" s="705" t="s">
        <v>456</v>
      </c>
      <c r="B46" s="705" t="s">
        <v>124</v>
      </c>
      <c r="C46" s="721" t="str">
        <f>'Expenditures 15-22'!B27</f>
        <v>1917</v>
      </c>
      <c r="D46" s="723" t="str">
        <f>'Expenditures 15-22'!A27</f>
        <v>CTE Programs - Private Tuition</v>
      </c>
      <c r="E46" s="704"/>
      <c r="F46" s="1682">
        <f>'Expenditures 15-22'!K27</f>
        <v>0</v>
      </c>
      <c r="G46" s="701"/>
    </row>
    <row r="47" spans="1:7">
      <c r="A47" s="705" t="s">
        <v>456</v>
      </c>
      <c r="B47" s="705" t="s">
        <v>125</v>
      </c>
      <c r="C47" s="725" t="str">
        <f>'Expenditures 15-22'!B28</f>
        <v>1918</v>
      </c>
      <c r="D47" s="726" t="str">
        <f>'Expenditures 15-22'!A28</f>
        <v>Interscholastic Programs - Private Tuition</v>
      </c>
      <c r="E47" s="704"/>
      <c r="F47" s="1682">
        <f>'Expenditures 15-22'!K28</f>
        <v>0</v>
      </c>
      <c r="G47" s="701"/>
    </row>
    <row r="48" spans="1:7">
      <c r="A48" s="705" t="s">
        <v>456</v>
      </c>
      <c r="B48" s="705" t="s">
        <v>126</v>
      </c>
      <c r="C48" s="724" t="str">
        <f>'Expenditures 15-22'!B29</f>
        <v>1919</v>
      </c>
      <c r="D48" s="723" t="str">
        <f>'Expenditures 15-22'!A29</f>
        <v>Summer School Programs - Private Tuition</v>
      </c>
      <c r="E48" s="704"/>
      <c r="F48" s="1682">
        <f>'Expenditures 15-22'!K29</f>
        <v>639490</v>
      </c>
      <c r="G48" s="701"/>
    </row>
    <row r="49" spans="1:7">
      <c r="A49" s="705" t="s">
        <v>456</v>
      </c>
      <c r="B49" s="705" t="s">
        <v>127</v>
      </c>
      <c r="C49" s="721" t="str">
        <f>'Expenditures 15-22'!B30</f>
        <v>1920</v>
      </c>
      <c r="D49" s="723" t="str">
        <f>'Expenditures 15-22'!A30</f>
        <v>Gifted Programs - Private Tuition</v>
      </c>
      <c r="E49" s="704"/>
      <c r="F49" s="1682">
        <f>'Expenditures 15-22'!K30</f>
        <v>0</v>
      </c>
      <c r="G49" s="701"/>
    </row>
    <row r="50" spans="1:7">
      <c r="A50" s="705" t="s">
        <v>456</v>
      </c>
      <c r="B50" s="705" t="s">
        <v>128</v>
      </c>
      <c r="C50" s="721" t="str">
        <f>'Expenditures 15-22'!B31</f>
        <v>1921</v>
      </c>
      <c r="D50" s="723" t="str">
        <f>'Expenditures 15-22'!A31</f>
        <v>Bilingual Programs - Private Tuition</v>
      </c>
      <c r="E50" s="704"/>
      <c r="F50" s="1682">
        <f>'Expenditures 15-22'!K31</f>
        <v>0</v>
      </c>
      <c r="G50" s="701"/>
    </row>
    <row r="51" spans="1:7">
      <c r="A51" s="705" t="s">
        <v>456</v>
      </c>
      <c r="B51" s="705" t="s">
        <v>1457</v>
      </c>
      <c r="C51" s="721" t="str">
        <f>'Expenditures 15-22'!B32</f>
        <v>1922</v>
      </c>
      <c r="D51" s="723" t="str">
        <f>'Expenditures 15-22'!A32</f>
        <v>Truants Alternative/Optional Ed Progms - Private Tuition</v>
      </c>
      <c r="E51" s="704"/>
      <c r="F51" s="1682">
        <f>'Expenditures 15-22'!K32</f>
        <v>0</v>
      </c>
      <c r="G51" s="701"/>
    </row>
    <row r="52" spans="1:7">
      <c r="A52" s="705" t="s">
        <v>456</v>
      </c>
      <c r="B52" s="705" t="s">
        <v>1458</v>
      </c>
      <c r="C52" s="724" t="str">
        <f>'Expenditures 15-22'!B75</f>
        <v>3000</v>
      </c>
      <c r="D52" s="723" t="s">
        <v>446</v>
      </c>
      <c r="E52" s="704"/>
      <c r="F52" s="1682">
        <f>'Expenditures 15-22'!K75-SUM('Expenditures 15-22'!G75,'Expenditures 15-22'!I75)</f>
        <v>451712</v>
      </c>
      <c r="G52" s="701"/>
    </row>
    <row r="53" spans="1:7">
      <c r="A53" s="705" t="s">
        <v>456</v>
      </c>
      <c r="B53" s="705" t="s">
        <v>1459</v>
      </c>
      <c r="C53" s="724">
        <f>'Expenditures 15-22'!B102</f>
        <v>4000</v>
      </c>
      <c r="D53" s="723" t="str">
        <f>'Expenditures 15-22'!A102</f>
        <v>Total Payments to Other Govt Units</v>
      </c>
      <c r="E53" s="704"/>
      <c r="F53" s="1682">
        <f>'Expenditures 15-22'!K102</f>
        <v>3996320</v>
      </c>
      <c r="G53" s="701"/>
    </row>
    <row r="54" spans="1:7">
      <c r="A54" s="705" t="s">
        <v>456</v>
      </c>
      <c r="B54" s="705" t="s">
        <v>1460</v>
      </c>
      <c r="C54" s="724" t="s">
        <v>975</v>
      </c>
      <c r="D54" s="720" t="s">
        <v>1088</v>
      </c>
      <c r="E54" s="704"/>
      <c r="F54" s="1682">
        <f>'Expenditures 15-22'!G114</f>
        <v>136506</v>
      </c>
      <c r="G54" s="701"/>
    </row>
    <row r="55" spans="1:7">
      <c r="A55" s="705" t="s">
        <v>456</v>
      </c>
      <c r="B55" s="705" t="s">
        <v>1461</v>
      </c>
      <c r="C55" s="724" t="s">
        <v>975</v>
      </c>
      <c r="D55" s="720" t="s">
        <v>288</v>
      </c>
      <c r="E55" s="704"/>
      <c r="F55" s="1682">
        <f>'Expenditures 15-22'!I114</f>
        <v>734237</v>
      </c>
      <c r="G55" s="701"/>
    </row>
    <row r="56" spans="1:7">
      <c r="A56" s="705" t="s">
        <v>457</v>
      </c>
      <c r="B56" s="705" t="s">
        <v>1462</v>
      </c>
      <c r="C56" s="721" t="str">
        <f>'Expenditures 15-22'!B130</f>
        <v>3000</v>
      </c>
      <c r="D56" s="727" t="s">
        <v>446</v>
      </c>
      <c r="E56" s="704"/>
      <c r="F56" s="1682">
        <f>'Expenditures 15-22'!K130-SUM('Expenditures 15-22'!G130+'Expenditures 15-22'!I130)</f>
        <v>0</v>
      </c>
      <c r="G56" s="701"/>
    </row>
    <row r="57" spans="1:7">
      <c r="A57" s="705" t="s">
        <v>457</v>
      </c>
      <c r="B57" s="705" t="s">
        <v>1829</v>
      </c>
      <c r="C57" s="724">
        <f>'Expenditures 15-22'!B139</f>
        <v>4000</v>
      </c>
      <c r="D57" s="722" t="str">
        <f>'Expenditures 15-22'!A139</f>
        <v>Total Payments to Other Govt Units</v>
      </c>
      <c r="E57" s="704"/>
      <c r="F57" s="1682">
        <f>'Expenditures 15-22'!K139</f>
        <v>0</v>
      </c>
      <c r="G57" s="701"/>
    </row>
    <row r="58" spans="1:7">
      <c r="A58" s="705" t="s">
        <v>457</v>
      </c>
      <c r="B58" s="705" t="s">
        <v>1830</v>
      </c>
      <c r="C58" s="721" t="s">
        <v>975</v>
      </c>
      <c r="D58" s="720" t="s">
        <v>1088</v>
      </c>
      <c r="E58" s="704"/>
      <c r="F58" s="1684">
        <f>'Expenditures 15-22'!G151</f>
        <v>908217</v>
      </c>
      <c r="G58" s="701"/>
    </row>
    <row r="59" spans="1:7">
      <c r="A59" s="728" t="s">
        <v>457</v>
      </c>
      <c r="B59" s="692" t="s">
        <v>1831</v>
      </c>
      <c r="C59" s="729" t="s">
        <v>975</v>
      </c>
      <c r="D59" s="692" t="s">
        <v>288</v>
      </c>
      <c r="F59" s="1685">
        <f>'Expenditures 15-22'!I151</f>
        <v>491109</v>
      </c>
      <c r="G59" s="701"/>
    </row>
    <row r="60" spans="1:7">
      <c r="A60" s="728" t="s">
        <v>496</v>
      </c>
      <c r="B60" s="692" t="s">
        <v>1832</v>
      </c>
      <c r="C60" s="729">
        <v>4000</v>
      </c>
      <c r="D60" s="692" t="s">
        <v>309</v>
      </c>
      <c r="F60" s="1683">
        <f>'Expenditures 15-22'!K160</f>
        <v>0</v>
      </c>
      <c r="G60" s="701"/>
    </row>
    <row r="61" spans="1:7">
      <c r="A61" s="730" t="s">
        <v>496</v>
      </c>
      <c r="B61" s="730" t="s">
        <v>1833</v>
      </c>
      <c r="C61" s="731" t="str">
        <f>'Expenditures 15-22'!B170</f>
        <v>5300</v>
      </c>
      <c r="D61" s="732" t="s">
        <v>308</v>
      </c>
      <c r="E61" s="715"/>
      <c r="F61" s="1682">
        <f>'Expenditures 15-22'!K170</f>
        <v>2660000</v>
      </c>
      <c r="G61" s="701"/>
    </row>
    <row r="62" spans="1:7">
      <c r="A62" s="705" t="s">
        <v>458</v>
      </c>
      <c r="B62" s="705" t="s">
        <v>1834</v>
      </c>
      <c r="C62" s="721">
        <f>'Expenditures 15-22'!B185</f>
        <v>3000</v>
      </c>
      <c r="D62" s="712" t="s">
        <v>446</v>
      </c>
      <c r="E62" s="704"/>
      <c r="F62" s="1682">
        <f>'Expenditures 15-22'!K185-SUM('Expenditures 15-22'!G185,'Expenditures 15-22'!I185)</f>
        <v>0</v>
      </c>
      <c r="G62" s="701"/>
    </row>
    <row r="63" spans="1:7">
      <c r="A63" s="705" t="s">
        <v>458</v>
      </c>
      <c r="B63" s="705" t="s">
        <v>1835</v>
      </c>
      <c r="C63" s="721" t="str">
        <f>'Expenditures 15-22'!B196</f>
        <v>4000</v>
      </c>
      <c r="D63" s="722" t="str">
        <f>'Expenditures 15-22'!A196</f>
        <v>Total Payments to Other Govt Units</v>
      </c>
      <c r="E63" s="704"/>
      <c r="F63" s="1682">
        <f>'Expenditures 15-22'!K196</f>
        <v>0</v>
      </c>
      <c r="G63" s="701"/>
    </row>
    <row r="64" spans="1:7">
      <c r="A64" s="730" t="s">
        <v>458</v>
      </c>
      <c r="B64" s="730" t="s">
        <v>1836</v>
      </c>
      <c r="C64" s="731" t="str">
        <f>'Expenditures 15-22'!B206</f>
        <v>5300</v>
      </c>
      <c r="D64" s="727" t="s">
        <v>308</v>
      </c>
      <c r="E64" s="704"/>
      <c r="F64" s="1682">
        <f>'Expenditures 15-22'!K206</f>
        <v>0</v>
      </c>
      <c r="G64" s="701"/>
    </row>
    <row r="65" spans="1:9">
      <c r="A65" s="705" t="s">
        <v>458</v>
      </c>
      <c r="B65" s="705" t="s">
        <v>1837</v>
      </c>
      <c r="C65" s="721" t="s">
        <v>975</v>
      </c>
      <c r="D65" s="720" t="s">
        <v>1088</v>
      </c>
      <c r="E65" s="704"/>
      <c r="F65" s="1682">
        <f>'Expenditures 15-22'!G210</f>
        <v>0</v>
      </c>
      <c r="G65" s="701"/>
    </row>
    <row r="66" spans="1:9">
      <c r="A66" s="705" t="s">
        <v>458</v>
      </c>
      <c r="B66" s="705" t="s">
        <v>1838</v>
      </c>
      <c r="C66" s="721" t="s">
        <v>975</v>
      </c>
      <c r="D66" s="720" t="s">
        <v>288</v>
      </c>
      <c r="E66" s="704"/>
      <c r="F66" s="1682">
        <f>'Expenditures 15-22'!I210</f>
        <v>0</v>
      </c>
      <c r="G66" s="701"/>
    </row>
    <row r="67" spans="1:9">
      <c r="A67" s="705" t="s">
        <v>459</v>
      </c>
      <c r="B67" s="705" t="s">
        <v>1839</v>
      </c>
      <c r="C67" s="721" t="str">
        <f>'Expenditures 15-22'!B216</f>
        <v>1125</v>
      </c>
      <c r="D67" s="727" t="str">
        <f>'Expenditures 15-22'!A216</f>
        <v>Pre-K Programs</v>
      </c>
      <c r="E67" s="704"/>
      <c r="F67" s="1682">
        <f>'Expenditures 15-22'!K216</f>
        <v>0</v>
      </c>
      <c r="G67" s="701"/>
    </row>
    <row r="68" spans="1:9">
      <c r="A68" s="705" t="s">
        <v>459</v>
      </c>
      <c r="B68" s="705" t="s">
        <v>1463</v>
      </c>
      <c r="C68" s="721" t="str">
        <f>'Expenditures 15-22'!B218</f>
        <v>1225</v>
      </c>
      <c r="D68" s="727" t="str">
        <f>'Expenditures 15-22'!A218</f>
        <v>Special Education Programs - Pre-K</v>
      </c>
      <c r="E68" s="704"/>
      <c r="F68" s="1682">
        <f>'Expenditures 15-22'!K218</f>
        <v>0</v>
      </c>
      <c r="G68" s="701"/>
    </row>
    <row r="69" spans="1:9">
      <c r="A69" s="705" t="s">
        <v>459</v>
      </c>
      <c r="B69" s="705" t="s">
        <v>1840</v>
      </c>
      <c r="C69" s="721" t="str">
        <f>'Expenditures 15-22'!B220</f>
        <v>1275</v>
      </c>
      <c r="D69" s="727" t="str">
        <f>'Expenditures 15-22'!A220</f>
        <v>Remedial and Supplemental Programs - Pre-K</v>
      </c>
      <c r="E69" s="704"/>
      <c r="F69" s="1682">
        <f>'Expenditures 15-22'!K220</f>
        <v>0</v>
      </c>
      <c r="G69" s="701"/>
    </row>
    <row r="70" spans="1:9">
      <c r="A70" s="705" t="s">
        <v>459</v>
      </c>
      <c r="B70" s="705" t="s">
        <v>1841</v>
      </c>
      <c r="C70" s="721">
        <f>'Expenditures 15-22'!B221</f>
        <v>1300</v>
      </c>
      <c r="D70" s="722" t="str">
        <f>'Expenditures 15-22'!A221</f>
        <v>Adult/Continuing Education Programs</v>
      </c>
      <c r="E70" s="704"/>
      <c r="F70" s="1682">
        <f>'Expenditures 15-22'!K221</f>
        <v>0</v>
      </c>
      <c r="G70" s="701"/>
    </row>
    <row r="71" spans="1:9">
      <c r="A71" s="705" t="s">
        <v>459</v>
      </c>
      <c r="B71" s="705" t="s">
        <v>1842</v>
      </c>
      <c r="C71" s="721">
        <f>'Expenditures 15-22'!B224</f>
        <v>1600</v>
      </c>
      <c r="D71" s="722" t="str">
        <f>'Expenditures 15-22'!A224</f>
        <v>Summer School Programs</v>
      </c>
      <c r="E71" s="704"/>
      <c r="F71" s="1682">
        <f>'Expenditures 15-22'!K224</f>
        <v>8018</v>
      </c>
      <c r="G71" s="701"/>
    </row>
    <row r="72" spans="1:9">
      <c r="A72" s="705" t="s">
        <v>459</v>
      </c>
      <c r="B72" s="705" t="s">
        <v>1843</v>
      </c>
      <c r="C72" s="721">
        <f>'Expenditures 15-22'!B280</f>
        <v>3000</v>
      </c>
      <c r="D72" s="712" t="s">
        <v>446</v>
      </c>
      <c r="E72" s="704"/>
      <c r="F72" s="1682">
        <f>'Expenditures 15-22'!K280</f>
        <v>28397</v>
      </c>
      <c r="G72" s="701"/>
    </row>
    <row r="73" spans="1:9">
      <c r="A73" s="705" t="s">
        <v>459</v>
      </c>
      <c r="B73" s="705" t="s">
        <v>1844</v>
      </c>
      <c r="C73" s="721" t="str">
        <f>'Expenditures 15-22'!B285</f>
        <v>4000</v>
      </c>
      <c r="D73" s="722" t="str">
        <f>'Expenditures 15-22'!A285</f>
        <v>Total Payments to Other Govt Units</v>
      </c>
      <c r="E73" s="704"/>
      <c r="F73" s="1682">
        <f>'Expenditures 15-22'!K285</f>
        <v>0</v>
      </c>
      <c r="G73" s="701"/>
    </row>
    <row r="74" spans="1:9">
      <c r="A74" s="705" t="s">
        <v>433</v>
      </c>
      <c r="B74" s="705" t="s">
        <v>1845</v>
      </c>
      <c r="C74" s="721" t="s">
        <v>855</v>
      </c>
      <c r="D74" s="722" t="s">
        <v>1471</v>
      </c>
      <c r="E74" s="704"/>
      <c r="F74" s="1686">
        <f>'Expenditures 15-22'!K334</f>
        <v>0</v>
      </c>
      <c r="G74" s="701"/>
    </row>
    <row r="75" spans="1:9">
      <c r="A75" s="705" t="s">
        <v>1984</v>
      </c>
      <c r="B75" s="705" t="s">
        <v>1985</v>
      </c>
      <c r="C75" s="721" t="s">
        <v>975</v>
      </c>
      <c r="D75" s="722" t="s">
        <v>1088</v>
      </c>
      <c r="E75" s="704"/>
      <c r="F75" s="1686">
        <f>'Expenditures 15-22'!G342</f>
        <v>0</v>
      </c>
      <c r="G75" s="701"/>
    </row>
    <row r="76" spans="1:9" ht="10.5" customHeight="1">
      <c r="A76" s="701" t="s">
        <v>433</v>
      </c>
      <c r="B76" s="705" t="s">
        <v>1986</v>
      </c>
      <c r="C76" s="711" t="s">
        <v>975</v>
      </c>
      <c r="D76" s="701" t="s">
        <v>288</v>
      </c>
      <c r="E76" s="704"/>
      <c r="F76" s="1686">
        <f>'Expenditures 15-22'!I342</f>
        <v>0</v>
      </c>
      <c r="G76" s="703"/>
    </row>
    <row r="77" spans="1:9" ht="12" thickBot="1">
      <c r="A77" s="1369"/>
      <c r="B77" s="1374"/>
      <c r="C77" s="1371"/>
      <c r="D77" s="1375" t="s">
        <v>1987</v>
      </c>
      <c r="E77" s="1373" t="s">
        <v>952</v>
      </c>
      <c r="F77" s="1687">
        <f>SUM(F18:F76)</f>
        <v>14597427</v>
      </c>
      <c r="G77" s="701"/>
    </row>
    <row r="78" spans="1:9" s="728" customFormat="1" ht="12" customHeight="1" thickTop="1" thickBot="1">
      <c r="A78" s="1376"/>
      <c r="B78" s="1374"/>
      <c r="C78" s="1371"/>
      <c r="D78" s="1375" t="s">
        <v>1988</v>
      </c>
      <c r="E78" s="1373"/>
      <c r="F78" s="1688">
        <f>(F14-F77)</f>
        <v>122410777</v>
      </c>
      <c r="G78" s="705"/>
    </row>
    <row r="79" spans="1:9" s="728" customFormat="1" ht="12" customHeight="1" thickTop="1">
      <c r="A79" s="1377"/>
      <c r="B79" s="1374"/>
      <c r="C79" s="1371"/>
      <c r="D79" s="1699" t="str">
        <f>"9 Month ADA from Average Daily Attendance - Student Information System (SIS) in IWAS-preliminary ADA "&amp;'AFR20'!$E$2-1&amp;"-"&amp;'AFR20'!$E$2</f>
        <v>9 Month ADA from Average Daily Attendance - Student Information System (SIS) in IWAS-preliminary ADA 2019-2020</v>
      </c>
      <c r="E79" s="1373"/>
      <c r="F79" s="1689">
        <v>5932.58</v>
      </c>
      <c r="G79" s="733"/>
      <c r="H79" s="705"/>
      <c r="I79" s="705"/>
    </row>
    <row r="80" spans="1:9" s="728" customFormat="1" ht="12" customHeight="1" thickBot="1">
      <c r="A80" s="1378"/>
      <c r="B80" s="1374"/>
      <c r="C80" s="1371"/>
      <c r="D80" s="1375" t="s">
        <v>1989</v>
      </c>
      <c r="E80" s="1373" t="s">
        <v>952</v>
      </c>
      <c r="F80" s="1690">
        <f>IF(F79&gt;0,F78/F79," Complete Line 79")</f>
        <v>20633.649609444794</v>
      </c>
      <c r="G80" s="705"/>
    </row>
    <row r="81" spans="1:7" s="728" customFormat="1" ht="8.25" customHeight="1" thickTop="1">
      <c r="A81" s="734"/>
      <c r="B81" s="705"/>
      <c r="C81" s="707"/>
      <c r="D81" s="735"/>
      <c r="E81" s="704"/>
      <c r="F81" s="1691"/>
      <c r="G81" s="705"/>
    </row>
    <row r="82" spans="1:7" s="728" customFormat="1" ht="12" thickBot="1">
      <c r="A82" s="2364" t="s">
        <v>1098</v>
      </c>
      <c r="B82" s="2365"/>
      <c r="C82" s="2365"/>
      <c r="D82" s="2365"/>
      <c r="E82" s="2365"/>
      <c r="F82" s="2366"/>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692">
        <f>'Revenues 9-14'!F42</f>
        <v>0</v>
      </c>
      <c r="G85" s="745"/>
    </row>
    <row r="86" spans="1:7">
      <c r="A86" s="741" t="s">
        <v>458</v>
      </c>
      <c r="B86" s="741" t="s">
        <v>182</v>
      </c>
      <c r="C86" s="746">
        <f>'Revenues 9-14'!B44</f>
        <v>1413</v>
      </c>
      <c r="D86" s="744" t="str">
        <f>'Revenues 9-14'!A44</f>
        <v>Regular - Transp Fees from Other Sources (In State)</v>
      </c>
      <c r="E86" s="739"/>
      <c r="F86" s="1693">
        <f>'Revenues 9-14'!F44</f>
        <v>0</v>
      </c>
      <c r="G86" s="747"/>
    </row>
    <row r="87" spans="1:7">
      <c r="A87" s="741" t="s">
        <v>458</v>
      </c>
      <c r="B87" s="741" t="s">
        <v>165</v>
      </c>
      <c r="C87" s="743">
        <f>'Revenues 9-14'!B45</f>
        <v>1415</v>
      </c>
      <c r="D87" s="744" t="str">
        <f>'Revenues 9-14'!A45</f>
        <v>Regular - Transp Fees from Co-curricular Activities (In State)</v>
      </c>
      <c r="E87" s="739"/>
      <c r="F87" s="1693">
        <f>'Revenues 9-14'!F45</f>
        <v>0</v>
      </c>
      <c r="G87" s="747"/>
    </row>
    <row r="88" spans="1:7">
      <c r="A88" s="741" t="s">
        <v>458</v>
      </c>
      <c r="B88" s="741" t="s">
        <v>166</v>
      </c>
      <c r="C88" s="743">
        <v>1416</v>
      </c>
      <c r="D88" s="744" t="str">
        <f>'Revenues 9-14'!A46</f>
        <v>Regular Transp Fees from Other Sources (Out of State)</v>
      </c>
      <c r="E88" s="739"/>
      <c r="F88" s="1693">
        <f>'Revenues 9-14'!F46</f>
        <v>0</v>
      </c>
      <c r="G88" s="747"/>
    </row>
    <row r="89" spans="1:7">
      <c r="A89" s="741" t="s">
        <v>458</v>
      </c>
      <c r="B89" s="741" t="s">
        <v>167</v>
      </c>
      <c r="C89" s="743">
        <f>'Revenues 9-14'!B51</f>
        <v>1431</v>
      </c>
      <c r="D89" s="744" t="str">
        <f>'Revenues 9-14'!A51</f>
        <v>CTE - Transp Fees from Pupils or Parents (In State)</v>
      </c>
      <c r="E89" s="739"/>
      <c r="F89" s="1693">
        <f>'Revenues 9-14'!F51</f>
        <v>0</v>
      </c>
      <c r="G89" s="747"/>
    </row>
    <row r="90" spans="1:7">
      <c r="A90" s="741" t="s">
        <v>458</v>
      </c>
      <c r="B90" s="741" t="s">
        <v>168</v>
      </c>
      <c r="C90" s="743">
        <f>'Revenues 9-14'!B53</f>
        <v>1433</v>
      </c>
      <c r="D90" s="744" t="str">
        <f>'Revenues 9-14'!A53</f>
        <v>CTE - Transp Fees from Other Sources (In State)</v>
      </c>
      <c r="E90" s="739"/>
      <c r="F90" s="1693">
        <f>'Revenues 9-14'!F53</f>
        <v>0</v>
      </c>
      <c r="G90" s="747"/>
    </row>
    <row r="91" spans="1:7">
      <c r="A91" s="741" t="s">
        <v>458</v>
      </c>
      <c r="B91" s="741" t="s">
        <v>169</v>
      </c>
      <c r="C91" s="743">
        <f>'Revenues 9-14'!B54</f>
        <v>1434</v>
      </c>
      <c r="D91" s="744" t="str">
        <f>'Revenues 9-14'!A54</f>
        <v>CTE - Transp Fees from Other Sources (Out of State)</v>
      </c>
      <c r="E91" s="739"/>
      <c r="F91" s="1693">
        <f>'Revenues 9-14'!F54</f>
        <v>0</v>
      </c>
      <c r="G91" s="747"/>
    </row>
    <row r="92" spans="1:7">
      <c r="A92" s="741" t="s">
        <v>458</v>
      </c>
      <c r="B92" s="741" t="s">
        <v>170</v>
      </c>
      <c r="C92" s="748">
        <f>'Revenues 9-14'!B55</f>
        <v>1441</v>
      </c>
      <c r="D92" s="744" t="str">
        <f>'Revenues 9-14'!A55</f>
        <v>Special Ed - Transp Fees from Pupils or Parents (In State)</v>
      </c>
      <c r="E92" s="739"/>
      <c r="F92" s="1693">
        <f>'Revenues 9-14'!F55</f>
        <v>0</v>
      </c>
      <c r="G92" s="747"/>
    </row>
    <row r="93" spans="1:7">
      <c r="A93" s="741" t="s">
        <v>458</v>
      </c>
      <c r="B93" s="741" t="s">
        <v>171</v>
      </c>
      <c r="C93" s="743">
        <f>'Revenues 9-14'!B57</f>
        <v>1443</v>
      </c>
      <c r="D93" s="744" t="str">
        <f>'Revenues 9-14'!A57</f>
        <v>Special Ed - Transp Fees from Other Sources (In State)</v>
      </c>
      <c r="E93" s="739"/>
      <c r="F93" s="1693">
        <f>'Revenues 9-14'!F57</f>
        <v>0</v>
      </c>
      <c r="G93" s="749"/>
    </row>
    <row r="94" spans="1:7">
      <c r="A94" s="741" t="s">
        <v>458</v>
      </c>
      <c r="B94" s="741" t="s">
        <v>172</v>
      </c>
      <c r="C94" s="743">
        <f>'Revenues 9-14'!B58</f>
        <v>1444</v>
      </c>
      <c r="D94" s="744" t="str">
        <f>'Revenues 9-14'!A58</f>
        <v>Special Ed - Transp Fees from Other Sources (Out of State)</v>
      </c>
      <c r="E94" s="739"/>
      <c r="F94" s="1693">
        <f>'Revenues 9-14'!F58</f>
        <v>0</v>
      </c>
      <c r="G94" s="749"/>
    </row>
    <row r="95" spans="1:7">
      <c r="A95" s="741" t="s">
        <v>456</v>
      </c>
      <c r="B95" s="741" t="s">
        <v>173</v>
      </c>
      <c r="C95" s="743">
        <v>1600</v>
      </c>
      <c r="D95" s="750" t="str">
        <f>'Revenues 9-14'!A75</f>
        <v>Total Food Service</v>
      </c>
      <c r="E95" s="739"/>
      <c r="F95" s="1693">
        <f>'Revenues 9-14'!C75</f>
        <v>2197192</v>
      </c>
      <c r="G95" s="745"/>
    </row>
    <row r="96" spans="1:7">
      <c r="A96" s="741" t="s">
        <v>139</v>
      </c>
      <c r="B96" s="741" t="s">
        <v>174</v>
      </c>
      <c r="C96" s="743">
        <v>1700</v>
      </c>
      <c r="D96" s="751" t="str">
        <f>'Revenues 9-14'!A82</f>
        <v>Total District/School Activity Income</v>
      </c>
      <c r="E96" s="739"/>
      <c r="F96" s="1693">
        <f>SUM('Revenues 9-14'!C82,'Revenues 9-14'!D82)</f>
        <v>711210</v>
      </c>
      <c r="G96" s="745"/>
    </row>
    <row r="97" spans="1:7">
      <c r="A97" s="741" t="s">
        <v>456</v>
      </c>
      <c r="B97" s="741" t="s">
        <v>175</v>
      </c>
      <c r="C97" s="743">
        <f>'Revenues 9-14'!B84</f>
        <v>1811</v>
      </c>
      <c r="D97" s="744" t="str">
        <f>'Revenues 9-14'!A84</f>
        <v>Rentals - Regular Textbooks</v>
      </c>
      <c r="E97" s="739"/>
      <c r="F97" s="1693">
        <f>'Revenues 9-14'!C84</f>
        <v>1043674</v>
      </c>
      <c r="G97" s="745"/>
    </row>
    <row r="98" spans="1:7">
      <c r="A98" s="741" t="s">
        <v>456</v>
      </c>
      <c r="B98" s="741" t="s">
        <v>176</v>
      </c>
      <c r="C98" s="743">
        <f>'Revenues 9-14'!B87</f>
        <v>1819</v>
      </c>
      <c r="D98" s="744" t="str">
        <f>'Revenues 9-14'!A87</f>
        <v>Rentals - Other (Describe &amp; Itemize)</v>
      </c>
      <c r="E98" s="739"/>
      <c r="F98" s="1693">
        <f>'Revenues 9-14'!C87</f>
        <v>319687</v>
      </c>
      <c r="G98" s="745"/>
    </row>
    <row r="99" spans="1:7">
      <c r="A99" s="741" t="s">
        <v>456</v>
      </c>
      <c r="B99" s="741" t="s">
        <v>177</v>
      </c>
      <c r="C99" s="743">
        <f>'Revenues 9-14'!B88</f>
        <v>1821</v>
      </c>
      <c r="D99" s="744" t="str">
        <f>'Revenues 9-14'!A88</f>
        <v>Sales - Regular Textbooks</v>
      </c>
      <c r="E99" s="739"/>
      <c r="F99" s="1693">
        <f>'Revenues 9-14'!C88</f>
        <v>4876</v>
      </c>
      <c r="G99" s="745"/>
    </row>
    <row r="100" spans="1:7">
      <c r="A100" s="741" t="s">
        <v>456</v>
      </c>
      <c r="B100" s="741" t="s">
        <v>178</v>
      </c>
      <c r="C100" s="743">
        <f>'Revenues 9-14'!B91</f>
        <v>1829</v>
      </c>
      <c r="D100" s="744" t="str">
        <f>'Revenues 9-14'!A91</f>
        <v>Sales - Other (Describe &amp; Itemize)</v>
      </c>
      <c r="E100" s="739"/>
      <c r="F100" s="1693">
        <f>'Revenues 9-14'!C91</f>
        <v>0</v>
      </c>
      <c r="G100" s="745"/>
    </row>
    <row r="101" spans="1:7">
      <c r="A101" s="741" t="s">
        <v>456</v>
      </c>
      <c r="B101" s="741" t="s">
        <v>179</v>
      </c>
      <c r="C101" s="743">
        <f>'Revenues 9-14'!B92</f>
        <v>1890</v>
      </c>
      <c r="D101" s="744" t="str">
        <f>'Revenues 9-14'!A92</f>
        <v>Other (Describe &amp; Itemize)</v>
      </c>
      <c r="E101" s="739"/>
      <c r="F101" s="1693">
        <f>'Revenues 9-14'!C92</f>
        <v>0</v>
      </c>
      <c r="G101" s="745"/>
    </row>
    <row r="102" spans="1:7">
      <c r="A102" s="741" t="s">
        <v>139</v>
      </c>
      <c r="B102" s="741" t="s">
        <v>180</v>
      </c>
      <c r="C102" s="743">
        <f>'Revenues 9-14'!B95</f>
        <v>1910</v>
      </c>
      <c r="D102" s="744" t="str">
        <f>'Revenues 9-14'!A95</f>
        <v>Rentals</v>
      </c>
      <c r="E102" s="739"/>
      <c r="F102" s="1693">
        <f>SUM('Revenues 9-14'!C95:D95)</f>
        <v>199879</v>
      </c>
      <c r="G102" s="745"/>
    </row>
    <row r="103" spans="1:7">
      <c r="A103" s="741" t="s">
        <v>500</v>
      </c>
      <c r="B103" s="741" t="s">
        <v>181</v>
      </c>
      <c r="C103" s="743">
        <f>'Revenues 9-14'!B98</f>
        <v>1940</v>
      </c>
      <c r="D103" s="744" t="str">
        <f>'Revenues 9-14'!A98</f>
        <v>Services Provided Other Districts</v>
      </c>
      <c r="E103" s="739"/>
      <c r="F103" s="1693">
        <f>SUM('Revenues 9-14'!C98,'Revenues 9-14'!D98,'Revenues 9-14'!F98)</f>
        <v>4018</v>
      </c>
      <c r="G103" s="745"/>
    </row>
    <row r="104" spans="1:7">
      <c r="A104" s="741" t="s">
        <v>1002</v>
      </c>
      <c r="B104" s="741" t="s">
        <v>796</v>
      </c>
      <c r="C104" s="743">
        <f>'Revenues 9-14'!B104</f>
        <v>1991</v>
      </c>
      <c r="D104" s="752" t="str">
        <f>'Revenues 9-14'!A104</f>
        <v>Payment from Other Districts</v>
      </c>
      <c r="E104" s="739"/>
      <c r="F104" s="1693">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693">
        <f>('Revenues 9-14'!C106)</f>
        <v>13046</v>
      </c>
      <c r="G105" s="745"/>
    </row>
    <row r="106" spans="1:7">
      <c r="A106" s="741" t="s">
        <v>500</v>
      </c>
      <c r="B106" s="741" t="s">
        <v>1886</v>
      </c>
      <c r="C106" s="746">
        <v>3100</v>
      </c>
      <c r="D106" s="752" t="str">
        <f>'Revenues 9-14'!A132</f>
        <v>Total Special Education</v>
      </c>
      <c r="E106" s="739"/>
      <c r="F106" s="1693">
        <f>SUM('Revenues 9-14'!C132:D132,'Revenues 9-14'!F132)</f>
        <v>1376109</v>
      </c>
      <c r="G106" s="745"/>
    </row>
    <row r="107" spans="1:7">
      <c r="A107" s="741" t="s">
        <v>668</v>
      </c>
      <c r="B107" s="741" t="s">
        <v>1887</v>
      </c>
      <c r="C107" s="753">
        <v>3200</v>
      </c>
      <c r="D107" s="744" t="str">
        <f>'Revenues 9-14'!A141</f>
        <v>Total Career and Technical Education</v>
      </c>
      <c r="E107" s="739"/>
      <c r="F107" s="1693">
        <f>SUM('Revenues 9-14'!C141,'Revenues 9-14'!D141,'Revenues 9-14'!G141)</f>
        <v>136503</v>
      </c>
      <c r="G107" s="745"/>
    </row>
    <row r="108" spans="1:7">
      <c r="A108" s="754" t="s">
        <v>659</v>
      </c>
      <c r="B108" s="741" t="s">
        <v>1888</v>
      </c>
      <c r="C108" s="753">
        <v>3300</v>
      </c>
      <c r="D108" s="744" t="str">
        <f>'Revenues 9-14'!A145</f>
        <v>Total Bilingual Ed</v>
      </c>
      <c r="E108" s="739"/>
      <c r="F108" s="1693">
        <f>SUM('Revenues 9-14'!C145,'Revenues 9-14'!G145)</f>
        <v>0</v>
      </c>
      <c r="G108" s="745"/>
    </row>
    <row r="109" spans="1:7">
      <c r="A109" s="741" t="s">
        <v>456</v>
      </c>
      <c r="B109" s="741" t="s">
        <v>1889</v>
      </c>
      <c r="C109" s="753">
        <f>'Revenues 9-14'!B146</f>
        <v>3360</v>
      </c>
      <c r="D109" s="744" t="str">
        <f>'Revenues 9-14'!A146</f>
        <v>State Free Lunch &amp; Breakfast</v>
      </c>
      <c r="E109" s="739"/>
      <c r="F109" s="1693">
        <f>'Revenues 9-14'!C146</f>
        <v>4764</v>
      </c>
      <c r="G109" s="745"/>
    </row>
    <row r="110" spans="1:7">
      <c r="A110" s="741" t="s">
        <v>668</v>
      </c>
      <c r="B110" s="741" t="s">
        <v>1890</v>
      </c>
      <c r="C110" s="753">
        <f>'Revenues 9-14'!B147</f>
        <v>3365</v>
      </c>
      <c r="D110" s="744" t="str">
        <f>'Revenues 9-14'!A147</f>
        <v>School Breakfast Initiative</v>
      </c>
      <c r="E110" s="739"/>
      <c r="F110" s="1693">
        <f>SUM('Revenues 9-14'!C147,'Revenues 9-14'!D147,'Revenues 9-14'!G147)</f>
        <v>0</v>
      </c>
      <c r="G110" s="745"/>
    </row>
    <row r="111" spans="1:7">
      <c r="A111" s="741" t="s">
        <v>139</v>
      </c>
      <c r="B111" s="741" t="s">
        <v>1891</v>
      </c>
      <c r="C111" s="753">
        <f>'Revenues 9-14'!B148</f>
        <v>3370</v>
      </c>
      <c r="D111" s="744" t="str">
        <f>'Revenues 9-14'!A148</f>
        <v>Driver Education</v>
      </c>
      <c r="E111" s="739"/>
      <c r="F111" s="1693">
        <f>SUM('Revenues 9-14'!C148,'Revenues 9-14'!D148)</f>
        <v>137085</v>
      </c>
      <c r="G111" s="745"/>
    </row>
    <row r="112" spans="1:7">
      <c r="A112" s="741" t="s">
        <v>663</v>
      </c>
      <c r="B112" s="741" t="s">
        <v>1892</v>
      </c>
      <c r="C112" s="755">
        <v>3500</v>
      </c>
      <c r="D112" s="744" t="str">
        <f>'Revenues 9-14'!A155</f>
        <v>Total Transportation</v>
      </c>
      <c r="E112" s="739"/>
      <c r="F112" s="1693">
        <f>SUM('Revenues 9-14'!C155,'Revenues 9-14'!D155,'Revenues 9-14'!F155,'Revenues 9-14'!G155)</f>
        <v>4763403</v>
      </c>
      <c r="G112" s="745"/>
    </row>
    <row r="113" spans="1:7">
      <c r="A113" s="741" t="s">
        <v>456</v>
      </c>
      <c r="B113" s="741" t="s">
        <v>1893</v>
      </c>
      <c r="C113" s="753">
        <f>'Revenues 9-14'!B156</f>
        <v>3610</v>
      </c>
      <c r="D113" s="744" t="str">
        <f>'Revenues 9-14'!A156</f>
        <v>Learning Improvement - Change Grants</v>
      </c>
      <c r="E113" s="739"/>
      <c r="F113" s="1693">
        <f>'Revenues 9-14'!C156</f>
        <v>0</v>
      </c>
      <c r="G113" s="745"/>
    </row>
    <row r="114" spans="1:7">
      <c r="A114" s="741" t="s">
        <v>663</v>
      </c>
      <c r="B114" s="741" t="s">
        <v>1894</v>
      </c>
      <c r="C114" s="753">
        <f>'Revenues 9-14'!B157</f>
        <v>3660</v>
      </c>
      <c r="D114" s="744" t="str">
        <f>'Revenues 9-14'!A157</f>
        <v>Scientific Literacy</v>
      </c>
      <c r="E114" s="739"/>
      <c r="F114" s="1693">
        <f>SUM('Revenues 9-14'!C157,'Revenues 9-14'!D157,'Revenues 9-14'!F157,'Revenues 9-14'!G157)</f>
        <v>0</v>
      </c>
      <c r="G114" s="745"/>
    </row>
    <row r="115" spans="1:7">
      <c r="A115" s="741" t="s">
        <v>5</v>
      </c>
      <c r="B115" s="741" t="s">
        <v>1895</v>
      </c>
      <c r="C115" s="753">
        <f>'Revenues 9-14'!B158</f>
        <v>3695</v>
      </c>
      <c r="D115" s="744" t="str">
        <f>'Revenues 9-14'!A158</f>
        <v>Truant Alternative/Optional Education</v>
      </c>
      <c r="E115" s="739"/>
      <c r="F115" s="1693">
        <f>SUM('Revenues 9-14'!C158,'Revenues 9-14'!F158,'Revenues 9-14'!G158)</f>
        <v>0</v>
      </c>
      <c r="G115" s="745"/>
    </row>
    <row r="116" spans="1:7">
      <c r="A116" s="741" t="s">
        <v>663</v>
      </c>
      <c r="B116" s="741" t="s">
        <v>1896</v>
      </c>
      <c r="C116" s="753">
        <f>'Revenues 9-14'!B160</f>
        <v>3766</v>
      </c>
      <c r="D116" s="744" t="str">
        <f>'Revenues 9-14'!A160</f>
        <v>Chicago General Education Block Grant</v>
      </c>
      <c r="E116" s="739"/>
      <c r="F116" s="1693">
        <f>SUM('Revenues 9-14'!C160,'Revenues 9-14'!D160,'Revenues 9-14'!F160,'Revenues 9-14'!G160)</f>
        <v>0</v>
      </c>
      <c r="G116" s="745"/>
    </row>
    <row r="117" spans="1:7">
      <c r="A117" s="741" t="s">
        <v>663</v>
      </c>
      <c r="B117" s="741" t="s">
        <v>1897</v>
      </c>
      <c r="C117" s="753">
        <f>'Revenues 9-14'!B161</f>
        <v>3767</v>
      </c>
      <c r="D117" s="744" t="str">
        <f>'Revenues 9-14'!A161</f>
        <v>Chicago Educational Services Block Grant</v>
      </c>
      <c r="E117" s="739"/>
      <c r="F117" s="1693">
        <f>SUM('Revenues 9-14'!C161,'Revenues 9-14'!D161,'Revenues 9-14'!F161,'Revenues 9-14'!G161)</f>
        <v>0</v>
      </c>
      <c r="G117" s="745"/>
    </row>
    <row r="118" spans="1:7">
      <c r="A118" s="756" t="s">
        <v>1002</v>
      </c>
      <c r="B118" s="756" t="s">
        <v>1898</v>
      </c>
      <c r="C118" s="757">
        <f>'Revenues 9-14'!B162</f>
        <v>3775</v>
      </c>
      <c r="D118" s="758" t="str">
        <f>'Revenues 9-14'!A162</f>
        <v>School Safety &amp; Educational Improvement Block Grant</v>
      </c>
      <c r="E118" s="739"/>
      <c r="F118" s="1692">
        <f>SUM('Revenues 9-14'!C162,'Revenues 9-14'!D162,'Revenues 9-14'!E162,'Revenues 9-14'!F162,'Revenues 9-14'!G162)</f>
        <v>0</v>
      </c>
      <c r="G118" s="745"/>
    </row>
    <row r="119" spans="1:7">
      <c r="A119" s="756" t="s">
        <v>1002</v>
      </c>
      <c r="B119" s="756" t="s">
        <v>1899</v>
      </c>
      <c r="C119" s="757">
        <f>'Revenues 9-14'!B163</f>
        <v>3780</v>
      </c>
      <c r="D119" s="758" t="str">
        <f>'Revenues 9-14'!A163</f>
        <v>Technology - Technology for Success</v>
      </c>
      <c r="E119" s="739"/>
      <c r="F119" s="1692">
        <f>SUM('Revenues 9-14'!C163:G163)</f>
        <v>0</v>
      </c>
      <c r="G119" s="745"/>
    </row>
    <row r="120" spans="1:7">
      <c r="A120" s="756" t="s">
        <v>501</v>
      </c>
      <c r="B120" s="756" t="s">
        <v>1900</v>
      </c>
      <c r="C120" s="757">
        <f>'Revenues 9-14'!B164</f>
        <v>3815</v>
      </c>
      <c r="D120" s="758" t="str">
        <f>'Revenues 9-14'!A164</f>
        <v>State Charter Schools</v>
      </c>
      <c r="E120" s="739"/>
      <c r="F120" s="1692">
        <f>SUM('Revenues 9-14'!C164,'Revenues 9-14'!F164)</f>
        <v>0</v>
      </c>
      <c r="G120" s="745"/>
    </row>
    <row r="121" spans="1:7">
      <c r="A121" s="760" t="s">
        <v>457</v>
      </c>
      <c r="B121" s="760" t="s">
        <v>1901</v>
      </c>
      <c r="C121" s="761">
        <f>'Revenues 9-14'!B167</f>
        <v>3925</v>
      </c>
      <c r="D121" s="762" t="str">
        <f>'Revenues 9-14'!A167</f>
        <v>School Infrastructure - Maintenance Projects</v>
      </c>
      <c r="E121" s="739"/>
      <c r="F121" s="1693">
        <f>'Revenues 9-14'!D167</f>
        <v>0</v>
      </c>
      <c r="G121" s="763"/>
    </row>
    <row r="122" spans="1:7">
      <c r="A122" s="760" t="s">
        <v>497</v>
      </c>
      <c r="B122" s="760" t="s">
        <v>1902</v>
      </c>
      <c r="C122" s="761">
        <f>'Revenues 9-14'!B168</f>
        <v>3999</v>
      </c>
      <c r="D122" s="762" t="s">
        <v>540</v>
      </c>
      <c r="E122" s="764"/>
      <c r="F122" s="1693">
        <f>SUM('Revenues 9-14'!C168:G168,'Revenues 9-14'!J168)</f>
        <v>50000</v>
      </c>
      <c r="G122" s="763"/>
    </row>
    <row r="123" spans="1:7">
      <c r="A123" s="760" t="s">
        <v>456</v>
      </c>
      <c r="B123" s="760" t="s">
        <v>1903</v>
      </c>
      <c r="C123" s="765">
        <f>'Revenues 9-14'!B177</f>
        <v>4045</v>
      </c>
      <c r="D123" s="762" t="str">
        <f>'Revenues 9-14'!A177 &amp; " (Subtract)"</f>
        <v>Head Start (Subtract)</v>
      </c>
      <c r="E123" s="739"/>
      <c r="F123" s="1693">
        <f>SUM(-'Revenues 9-14'!C177)</f>
        <v>0</v>
      </c>
      <c r="G123" s="763"/>
    </row>
    <row r="124" spans="1:7">
      <c r="A124" s="760" t="s">
        <v>663</v>
      </c>
      <c r="B124" s="760" t="s">
        <v>1904</v>
      </c>
      <c r="C124" s="765" t="s">
        <v>975</v>
      </c>
      <c r="D124" s="762" t="str">
        <f>('Revenues 9-14'!A181)</f>
        <v>Total Restricted Grants-In-Aid Received Directly from Federal Govt</v>
      </c>
      <c r="E124" s="739"/>
      <c r="F124" s="1693">
        <f>SUM('Revenues 9-14'!C181,'Revenues 9-14'!D181,'Revenues 9-14'!F181,'Revenues 9-14'!G181)</f>
        <v>0</v>
      </c>
      <c r="G124" s="763"/>
    </row>
    <row r="125" spans="1:7">
      <c r="A125" s="760" t="s">
        <v>663</v>
      </c>
      <c r="B125" s="760" t="s">
        <v>1905</v>
      </c>
      <c r="C125" s="765">
        <v>4100</v>
      </c>
      <c r="D125" s="766" t="str">
        <f>'Revenues 9-14'!A188</f>
        <v>Total Title V</v>
      </c>
      <c r="E125" s="739"/>
      <c r="F125" s="1693">
        <f>SUM('Revenues 9-14'!C188,'Revenues 9-14'!D188,'Revenues 9-14'!F188,'Revenues 9-14'!G188)</f>
        <v>0</v>
      </c>
      <c r="G125" s="763"/>
    </row>
    <row r="126" spans="1:7">
      <c r="A126" s="760" t="s">
        <v>659</v>
      </c>
      <c r="B126" s="760" t="s">
        <v>1906</v>
      </c>
      <c r="C126" s="765">
        <v>4200</v>
      </c>
      <c r="D126" s="762" t="str">
        <f>'Revenues 9-14'!A198</f>
        <v>Total Food Service</v>
      </c>
      <c r="E126" s="739"/>
      <c r="F126" s="1693">
        <f>SUM('Revenues 9-14'!C198,'Revenues 9-14'!G198)</f>
        <v>26441</v>
      </c>
      <c r="G126" s="763"/>
    </row>
    <row r="127" spans="1:7">
      <c r="A127" s="760" t="s">
        <v>663</v>
      </c>
      <c r="B127" s="760" t="s">
        <v>1907</v>
      </c>
      <c r="C127" s="765">
        <v>4300</v>
      </c>
      <c r="D127" s="766" t="str">
        <f>'Revenues 9-14'!A204</f>
        <v>Total Title I</v>
      </c>
      <c r="E127" s="739"/>
      <c r="F127" s="1693">
        <f>SUM('Revenues 9-14'!C204,'Revenues 9-14'!D204,'Revenues 9-14'!F204,'Revenues 9-14'!G204)</f>
        <v>964636</v>
      </c>
      <c r="G127" s="763"/>
    </row>
    <row r="128" spans="1:7">
      <c r="A128" s="760" t="s">
        <v>663</v>
      </c>
      <c r="B128" s="760" t="s">
        <v>1908</v>
      </c>
      <c r="C128" s="765">
        <v>4400</v>
      </c>
      <c r="D128" s="766" t="str">
        <f>'Revenues 9-14'!A209</f>
        <v>Total Title IV</v>
      </c>
      <c r="E128" s="739"/>
      <c r="F128" s="1693">
        <f>SUM('Revenues 9-14'!C209,'Revenues 9-14'!D209,'Revenues 9-14'!F209,'Revenues 9-14'!G209)</f>
        <v>0</v>
      </c>
      <c r="G128" s="763"/>
    </row>
    <row r="129" spans="1:7">
      <c r="A129" s="760" t="s">
        <v>663</v>
      </c>
      <c r="B129" s="760" t="s">
        <v>1909</v>
      </c>
      <c r="C129" s="765">
        <f>'Revenues 9-14'!B213</f>
        <v>4620</v>
      </c>
      <c r="D129" s="766" t="str">
        <f>'Revenues 9-14'!A213</f>
        <v>Fed - Spec Education - IDEA - Flow Through</v>
      </c>
      <c r="E129" s="739"/>
      <c r="F129" s="1693">
        <f>SUM('Revenues 9-14'!C213:D213,'Revenues 9-14'!F213:G213)</f>
        <v>1431468</v>
      </c>
      <c r="G129" s="763"/>
    </row>
    <row r="130" spans="1:7">
      <c r="A130" s="760" t="s">
        <v>663</v>
      </c>
      <c r="B130" s="760" t="s">
        <v>1910</v>
      </c>
      <c r="C130" s="765">
        <f>'Revenues 9-14'!B214</f>
        <v>4625</v>
      </c>
      <c r="D130" s="766" t="str">
        <f>'Revenues 9-14'!A214</f>
        <v>Fed - Spec Education - IDEA - Room &amp; Board</v>
      </c>
      <c r="E130" s="739"/>
      <c r="F130" s="1693">
        <f>SUM('Revenues 9-14'!C214,'Revenues 9-14'!D214,'Revenues 9-14'!F214,'Revenues 9-14'!G214)</f>
        <v>624539</v>
      </c>
      <c r="G130" s="763"/>
    </row>
    <row r="131" spans="1:7">
      <c r="A131" s="760" t="s">
        <v>663</v>
      </c>
      <c r="B131" s="760" t="s">
        <v>1911</v>
      </c>
      <c r="C131" s="765">
        <f>'Revenues 9-14'!B215</f>
        <v>4630</v>
      </c>
      <c r="D131" s="766" t="str">
        <f>'Revenues 9-14'!A215</f>
        <v>Fed - Spec Education - IDEA - Discretionary</v>
      </c>
      <c r="E131" s="739"/>
      <c r="F131" s="1693">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693">
        <f>SUM('Revenues 9-14'!C216:D216,'Revenues 9-14'!F216:G216)</f>
        <v>0</v>
      </c>
      <c r="G132" s="763"/>
    </row>
    <row r="133" spans="1:7">
      <c r="A133" s="760" t="s">
        <v>668</v>
      </c>
      <c r="B133" s="760" t="s">
        <v>1912</v>
      </c>
      <c r="C133" s="765">
        <v>4700</v>
      </c>
      <c r="D133" s="762" t="str">
        <f>'Revenues 9-14'!A221</f>
        <v>Total CTE - Perkins</v>
      </c>
      <c r="E133" s="739"/>
      <c r="F133" s="1693">
        <f>SUM('Revenues 9-14'!C221,'Revenues 9-14'!D221,'Revenues 9-14'!G221)</f>
        <v>197750</v>
      </c>
      <c r="G133" s="763">
        <v>6303</v>
      </c>
    </row>
    <row r="134" spans="1:7" s="703" customFormat="1" hidden="1">
      <c r="A134" s="767" t="s">
        <v>204</v>
      </c>
      <c r="B134" s="767" t="s">
        <v>1913</v>
      </c>
      <c r="C134" s="768" t="s">
        <v>205</v>
      </c>
      <c r="D134" s="769" t="str">
        <f>'Revenues 9-14'!A224</f>
        <v>ARRA - Title I - Low Income</v>
      </c>
      <c r="E134" s="770"/>
      <c r="F134" s="1692">
        <f>SUM('Revenues 9-14'!$C$224:$D$224,'Revenues 9-14'!$F$224:$G$224)</f>
        <v>0</v>
      </c>
      <c r="G134" s="738"/>
    </row>
    <row r="135" spans="1:7" s="703" customFormat="1" hidden="1">
      <c r="A135" s="767" t="s">
        <v>204</v>
      </c>
      <c r="B135" s="767" t="s">
        <v>1914</v>
      </c>
      <c r="C135" s="768" t="s">
        <v>206</v>
      </c>
      <c r="D135" s="769" t="str">
        <f>'Revenues 9-14'!A225</f>
        <v>ARRA - Title I - Neglected, Private</v>
      </c>
      <c r="E135" s="770"/>
      <c r="F135" s="1693">
        <f>SUM('Revenues 9-14'!C225:G225,'Revenues 9-14'!J225)</f>
        <v>0</v>
      </c>
      <c r="G135" s="738"/>
    </row>
    <row r="136" spans="1:7" s="703" customFormat="1" hidden="1">
      <c r="A136" s="767" t="s">
        <v>204</v>
      </c>
      <c r="B136" s="767" t="s">
        <v>1915</v>
      </c>
      <c r="C136" s="768" t="s">
        <v>207</v>
      </c>
      <c r="D136" s="769" t="str">
        <f>'Revenues 9-14'!A226</f>
        <v>ARRA - Title I - Delinquent, Private</v>
      </c>
      <c r="E136" s="770"/>
      <c r="F136" s="1693">
        <f>SUM('Revenues 9-14'!C226:G226,'Revenues 9-14'!J226)</f>
        <v>0</v>
      </c>
      <c r="G136" s="738"/>
    </row>
    <row r="137" spans="1:7" s="703" customFormat="1" hidden="1">
      <c r="A137" s="767" t="s">
        <v>204</v>
      </c>
      <c r="B137" s="767" t="s">
        <v>1916</v>
      </c>
      <c r="C137" s="768" t="s">
        <v>208</v>
      </c>
      <c r="D137" s="769" t="str">
        <f>'Revenues 9-14'!A227</f>
        <v>ARRA - Title I - School Improvement (Part A)</v>
      </c>
      <c r="E137" s="770"/>
      <c r="F137" s="1693">
        <f>SUM('Revenues 9-14'!C227:G227,'Revenues 9-14'!J227)</f>
        <v>0</v>
      </c>
      <c r="G137" s="738"/>
    </row>
    <row r="138" spans="1:7" s="703" customFormat="1" hidden="1">
      <c r="A138" s="767" t="s">
        <v>204</v>
      </c>
      <c r="B138" s="767" t="s">
        <v>1917</v>
      </c>
      <c r="C138" s="768" t="s">
        <v>209</v>
      </c>
      <c r="D138" s="769" t="str">
        <f>'Revenues 9-14'!A228</f>
        <v>ARRA - Title I - School Improvement (Section 1003g)</v>
      </c>
      <c r="E138" s="770"/>
      <c r="F138" s="1693">
        <f>SUM('Revenues 9-14'!C228:G228,'Revenues 9-14'!J228)</f>
        <v>0</v>
      </c>
      <c r="G138" s="738"/>
    </row>
    <row r="139" spans="1:7" s="703" customFormat="1" hidden="1">
      <c r="A139" s="767" t="s">
        <v>204</v>
      </c>
      <c r="B139" s="767" t="s">
        <v>1918</v>
      </c>
      <c r="C139" s="768" t="s">
        <v>210</v>
      </c>
      <c r="D139" s="769" t="str">
        <f>'Revenues 9-14'!A229</f>
        <v>ARRA - IDEA - Part B - Preschool</v>
      </c>
      <c r="E139" s="770"/>
      <c r="F139" s="1693">
        <v>0</v>
      </c>
      <c r="G139" s="738"/>
    </row>
    <row r="140" spans="1:7" s="703" customFormat="1" hidden="1">
      <c r="A140" s="767" t="s">
        <v>204</v>
      </c>
      <c r="B140" s="767" t="s">
        <v>1919</v>
      </c>
      <c r="C140" s="768" t="s">
        <v>211</v>
      </c>
      <c r="D140" s="769" t="str">
        <f>'Revenues 9-14'!A230</f>
        <v>ARRA - IDEA - Part B - Flow-Through</v>
      </c>
      <c r="E140" s="770"/>
      <c r="F140" s="1693">
        <f>SUM('Revenues 9-14'!C230:G230,'Revenues 9-14'!J230)</f>
        <v>0</v>
      </c>
      <c r="G140" s="738"/>
    </row>
    <row r="141" spans="1:7" s="703" customFormat="1" hidden="1">
      <c r="A141" s="767" t="s">
        <v>204</v>
      </c>
      <c r="B141" s="767" t="s">
        <v>1920</v>
      </c>
      <c r="C141" s="768" t="s">
        <v>212</v>
      </c>
      <c r="D141" s="769" t="str">
        <f>'Revenues 9-14'!A231</f>
        <v>ARRA - Title IID - Technology-Formula</v>
      </c>
      <c r="E141" s="770"/>
      <c r="F141" s="1693">
        <f>SUM('Revenues 9-14'!C231:G231,'Revenues 9-14'!J231)</f>
        <v>0</v>
      </c>
      <c r="G141" s="738"/>
    </row>
    <row r="142" spans="1:7" s="703" customFormat="1" hidden="1">
      <c r="A142" s="767" t="s">
        <v>204</v>
      </c>
      <c r="B142" s="767" t="s">
        <v>1921</v>
      </c>
      <c r="C142" s="768" t="s">
        <v>214</v>
      </c>
      <c r="D142" s="769" t="str">
        <f>'Revenues 9-14'!A232</f>
        <v>ARRA - Title IID - Technology-Competitive</v>
      </c>
      <c r="E142" s="770"/>
      <c r="F142" s="1693">
        <f>SUM('Revenues 9-14'!C232:G232,'Revenues 9-14'!J232)</f>
        <v>0</v>
      </c>
      <c r="G142" s="738"/>
    </row>
    <row r="143" spans="1:7" s="703" customFormat="1" hidden="1">
      <c r="A143" s="767" t="s">
        <v>663</v>
      </c>
      <c r="B143" s="767" t="s">
        <v>1922</v>
      </c>
      <c r="C143" s="768" t="s">
        <v>215</v>
      </c>
      <c r="D143" s="769" t="str">
        <f>'Revenues 9-14'!A233</f>
        <v>ARRA - McKinney - Vento Homeless Education</v>
      </c>
      <c r="E143" s="770"/>
      <c r="F143" s="1693">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693">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693">
        <f>SUM('Revenues 9-14'!C238:G238,'Revenues 9-14'!J238)</f>
        <v>0</v>
      </c>
      <c r="G145" s="738"/>
    </row>
    <row r="146" spans="1:7" s="703" customFormat="1" hidden="1">
      <c r="A146" s="767" t="s">
        <v>204</v>
      </c>
      <c r="B146" s="767" t="s">
        <v>1400</v>
      </c>
      <c r="C146" s="768" t="s">
        <v>219</v>
      </c>
      <c r="D146" s="769" t="str">
        <f>'Revenues 9-14'!A239</f>
        <v>Build America Bond Tax Credits</v>
      </c>
      <c r="E146" s="770"/>
      <c r="F146" s="1693">
        <f>SUM('Revenues 9-14'!C239:G239,'Revenues 9-14'!J239)</f>
        <v>0</v>
      </c>
      <c r="G146" s="738"/>
    </row>
    <row r="147" spans="1:7" s="703" customFormat="1" hidden="1">
      <c r="A147" s="767" t="s">
        <v>204</v>
      </c>
      <c r="B147" s="767" t="s">
        <v>1923</v>
      </c>
      <c r="C147" s="768" t="s">
        <v>221</v>
      </c>
      <c r="D147" s="769" t="str">
        <f>'Revenues 9-14'!A240</f>
        <v>Build America Bond Interest Reimbursement</v>
      </c>
      <c r="E147" s="770"/>
      <c r="F147" s="1693">
        <f>SUM('Revenues 9-14'!C240:G240,'Revenues 9-14'!J240)</f>
        <v>0</v>
      </c>
      <c r="G147" s="738"/>
    </row>
    <row r="148" spans="1:7" s="703" customFormat="1" hidden="1">
      <c r="A148" s="767" t="s">
        <v>204</v>
      </c>
      <c r="B148" s="767" t="s">
        <v>1924</v>
      </c>
      <c r="C148" s="768" t="s">
        <v>223</v>
      </c>
      <c r="D148" s="769" t="str">
        <f>'Revenues 9-14'!A242</f>
        <v>Other ARRA Funds - II</v>
      </c>
      <c r="E148" s="770"/>
      <c r="F148" s="1693">
        <f>SUM('Revenues 9-14'!C242:G242,'Revenues 9-14'!J242)</f>
        <v>0</v>
      </c>
      <c r="G148" s="738"/>
    </row>
    <row r="149" spans="1:7" s="703" customFormat="1" hidden="1">
      <c r="A149" s="767" t="s">
        <v>204</v>
      </c>
      <c r="B149" s="767" t="s">
        <v>1925</v>
      </c>
      <c r="C149" s="768" t="s">
        <v>224</v>
      </c>
      <c r="D149" s="769" t="str">
        <f>'Revenues 9-14'!A243</f>
        <v>Other ARRA Funds - III</v>
      </c>
      <c r="E149" s="770"/>
      <c r="F149" s="1693">
        <f>SUM('Revenues 9-14'!C243:G243,'Revenues 9-14'!J243)</f>
        <v>0</v>
      </c>
      <c r="G149" s="738"/>
    </row>
    <row r="150" spans="1:7" s="703" customFormat="1" hidden="1">
      <c r="A150" s="767" t="s">
        <v>204</v>
      </c>
      <c r="B150" s="767" t="s">
        <v>218</v>
      </c>
      <c r="C150" s="768" t="s">
        <v>226</v>
      </c>
      <c r="D150" s="769" t="str">
        <f>'Revenues 9-14'!A244</f>
        <v>Other ARRA Funds - IV</v>
      </c>
      <c r="E150" s="770"/>
      <c r="F150" s="1693">
        <f>SUM('Revenues 9-14'!C244:G244,'Revenues 9-14'!J244)</f>
        <v>0</v>
      </c>
      <c r="G150" s="738"/>
    </row>
    <row r="151" spans="1:7" s="703" customFormat="1" hidden="1">
      <c r="A151" s="767" t="s">
        <v>204</v>
      </c>
      <c r="B151" s="767" t="s">
        <v>220</v>
      </c>
      <c r="C151" s="768" t="s">
        <v>228</v>
      </c>
      <c r="D151" s="769" t="str">
        <f>'Revenues 9-14'!A245</f>
        <v>Other ARRA Funds - V</v>
      </c>
      <c r="E151" s="770"/>
      <c r="F151" s="1693">
        <f>SUM('Revenues 9-14'!C245:G245,'Revenues 9-14'!J245)</f>
        <v>0</v>
      </c>
      <c r="G151" s="738"/>
    </row>
    <row r="152" spans="1:7" s="703" customFormat="1" hidden="1">
      <c r="A152" s="767" t="s">
        <v>204</v>
      </c>
      <c r="B152" s="767" t="s">
        <v>222</v>
      </c>
      <c r="C152" s="768" t="s">
        <v>230</v>
      </c>
      <c r="D152" s="769" t="str">
        <f>'Revenues 9-14'!A246</f>
        <v>ARRA - Early Childhood</v>
      </c>
      <c r="E152" s="770"/>
      <c r="F152" s="1693">
        <v>0</v>
      </c>
      <c r="G152" s="738"/>
    </row>
    <row r="153" spans="1:7" s="703" customFormat="1" hidden="1">
      <c r="A153" s="767" t="s">
        <v>204</v>
      </c>
      <c r="B153" s="767" t="s">
        <v>1401</v>
      </c>
      <c r="C153" s="768" t="s">
        <v>231</v>
      </c>
      <c r="D153" s="769" t="str">
        <f>'Revenues 9-14'!A247</f>
        <v>Other ARRA Funds VII</v>
      </c>
      <c r="E153" s="770"/>
      <c r="F153" s="1693">
        <f>SUM('Revenues 9-14'!C247:G247,'Revenues 9-14'!J247)</f>
        <v>0</v>
      </c>
      <c r="G153" s="738"/>
    </row>
    <row r="154" spans="1:7" s="703" customFormat="1" hidden="1">
      <c r="A154" s="767" t="s">
        <v>204</v>
      </c>
      <c r="B154" s="767" t="s">
        <v>1926</v>
      </c>
      <c r="C154" s="768" t="s">
        <v>232</v>
      </c>
      <c r="D154" s="769" t="str">
        <f>'Revenues 9-14'!A248</f>
        <v>Other ARRA Funds VIII</v>
      </c>
      <c r="E154" s="770"/>
      <c r="F154" s="1693">
        <f>SUM('Revenues 9-14'!C248:G248,'Revenues 9-14'!J248)</f>
        <v>0</v>
      </c>
      <c r="G154" s="738"/>
    </row>
    <row r="155" spans="1:7" s="703" customFormat="1" hidden="1">
      <c r="A155" s="767" t="s">
        <v>204</v>
      </c>
      <c r="B155" s="767" t="s">
        <v>225</v>
      </c>
      <c r="C155" s="768" t="s">
        <v>233</v>
      </c>
      <c r="D155" s="769" t="str">
        <f>'Revenues 9-14'!A249</f>
        <v>Other ARRA Funds IX</v>
      </c>
      <c r="E155" s="770"/>
      <c r="F155" s="1693">
        <f>SUM('Revenues 9-14'!C249:G249,'Revenues 9-14'!J249)</f>
        <v>0</v>
      </c>
      <c r="G155" s="738"/>
    </row>
    <row r="156" spans="1:7" s="703" customFormat="1" hidden="1">
      <c r="A156" s="767" t="s">
        <v>204</v>
      </c>
      <c r="B156" s="767" t="s">
        <v>227</v>
      </c>
      <c r="C156" s="768" t="s">
        <v>234</v>
      </c>
      <c r="D156" s="769" t="str">
        <f>'Revenues 9-14'!A250</f>
        <v>Other ARRA Funds X</v>
      </c>
      <c r="E156" s="770"/>
      <c r="F156" s="1693">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693">
        <f>SUM('Revenues 9-14'!C251:G251,'Revenues 9-14'!J251)</f>
        <v>0</v>
      </c>
      <c r="G157" s="738"/>
    </row>
    <row r="158" spans="1:7" s="703" customFormat="1">
      <c r="A158" s="771" t="s">
        <v>497</v>
      </c>
      <c r="B158" s="772" t="s">
        <v>1927</v>
      </c>
      <c r="C158" s="773" t="s">
        <v>836</v>
      </c>
      <c r="D158" s="774" t="s">
        <v>772</v>
      </c>
      <c r="E158" s="775"/>
      <c r="F158" s="1693">
        <f>SUM(F134:F157)</f>
        <v>0</v>
      </c>
      <c r="G158" s="738"/>
    </row>
    <row r="159" spans="1:7" s="703" customFormat="1">
      <c r="A159" s="771" t="s">
        <v>456</v>
      </c>
      <c r="B159" s="772" t="s">
        <v>1928</v>
      </c>
      <c r="C159" s="773" t="s">
        <v>1411</v>
      </c>
      <c r="D159" s="774" t="s">
        <v>1412</v>
      </c>
      <c r="E159" s="775"/>
      <c r="F159" s="1693">
        <f>SUM('Revenues 9-14'!C253)</f>
        <v>0</v>
      </c>
      <c r="G159" s="738"/>
    </row>
    <row r="160" spans="1:7" s="703" customFormat="1">
      <c r="A160" s="771" t="s">
        <v>497</v>
      </c>
      <c r="B160" s="772" t="s">
        <v>1929</v>
      </c>
      <c r="C160" s="773" t="s">
        <v>1450</v>
      </c>
      <c r="D160" s="774" t="s">
        <v>1451</v>
      </c>
      <c r="E160" s="775"/>
      <c r="F160" s="1693">
        <f>SUM('Revenues 9-14'!C254:H254,'Revenues 9-14'!J254:K254)</f>
        <v>0</v>
      </c>
      <c r="G160" s="738"/>
    </row>
    <row r="161" spans="1:7">
      <c r="A161" s="760" t="s">
        <v>5</v>
      </c>
      <c r="B161" s="760" t="s">
        <v>1930</v>
      </c>
      <c r="C161" s="765">
        <f>'Revenues 9-14'!B255</f>
        <v>4905</v>
      </c>
      <c r="D161" s="762" t="str">
        <f>'Revenues 9-14'!A255</f>
        <v>Title III - Immigrant Education Program (IEP)</v>
      </c>
      <c r="E161" s="739"/>
      <c r="F161" s="1693">
        <f>SUM('Revenues 9-14'!C255,'Revenues 9-14'!F255,'Revenues 9-14'!G255)</f>
        <v>4661</v>
      </c>
      <c r="G161" s="776">
        <v>6306</v>
      </c>
    </row>
    <row r="162" spans="1:7">
      <c r="A162" s="760" t="s">
        <v>5</v>
      </c>
      <c r="B162" s="760" t="s">
        <v>1931</v>
      </c>
      <c r="C162" s="765">
        <f>'Revenues 9-14'!B256</f>
        <v>4909</v>
      </c>
      <c r="D162" s="762" t="str">
        <f>'Revenues 9-14'!A256</f>
        <v>Title III - Language Inst Program - Limited Eng (LIPLEP)</v>
      </c>
      <c r="E162" s="739"/>
      <c r="F162" s="1693">
        <f>SUM('Revenues 9-14'!C256,'Revenues 9-14'!F256,'Revenues 9-14'!G256)</f>
        <v>45807</v>
      </c>
      <c r="G162" s="776"/>
    </row>
    <row r="163" spans="1:7">
      <c r="A163" s="760" t="s">
        <v>663</v>
      </c>
      <c r="B163" s="760" t="s">
        <v>1932</v>
      </c>
      <c r="C163" s="765">
        <f>'Revenues 9-14'!B257</f>
        <v>4920</v>
      </c>
      <c r="D163" s="762" t="str">
        <f>'Revenues 9-14'!A257</f>
        <v>McKinney Education for Homeless Children</v>
      </c>
      <c r="E163" s="739"/>
      <c r="F163" s="1693">
        <f>SUM('Revenues 9-14'!C257,'Revenues 9-14'!D257,'Revenues 9-14'!F257,'Revenues 9-14'!G257)</f>
        <v>0</v>
      </c>
      <c r="G163" s="763"/>
    </row>
    <row r="164" spans="1:7">
      <c r="A164" s="777" t="s">
        <v>663</v>
      </c>
      <c r="B164" s="777" t="s">
        <v>1933</v>
      </c>
      <c r="C164" s="778">
        <f>'Revenues 9-14'!B258</f>
        <v>4930</v>
      </c>
      <c r="D164" s="779" t="str">
        <f>'Revenues 9-14'!A258</f>
        <v>Title II - Eisenhower Professional Development Formula</v>
      </c>
      <c r="E164" s="759"/>
      <c r="F164" s="1692">
        <f>SUM('Revenues 9-14'!C258:D258,'Revenues 9-14'!F258,'Revenues 9-14'!G258)</f>
        <v>0</v>
      </c>
      <c r="G164" s="763"/>
    </row>
    <row r="165" spans="1:7">
      <c r="A165" s="760" t="s">
        <v>663</v>
      </c>
      <c r="B165" s="760" t="s">
        <v>1934</v>
      </c>
      <c r="C165" s="765">
        <f>'Revenues 9-14'!B259</f>
        <v>4932</v>
      </c>
      <c r="D165" s="766" t="str">
        <f>'Revenues 9-14'!A259</f>
        <v>Title II - Teacher Quality</v>
      </c>
      <c r="E165" s="739"/>
      <c r="F165" s="1692">
        <f>SUM('Revenues 9-14'!C259,'Revenues 9-14'!D259,'Revenues 9-14'!F259,'Revenues 9-14'!G259)</f>
        <v>348586</v>
      </c>
      <c r="G165" s="763"/>
    </row>
    <row r="166" spans="1:7">
      <c r="A166" s="760" t="s">
        <v>663</v>
      </c>
      <c r="B166" s="760" t="s">
        <v>1935</v>
      </c>
      <c r="C166" s="765">
        <f>'Revenues 9-14'!B260</f>
        <v>4960</v>
      </c>
      <c r="D166" s="762" t="str">
        <f>'Revenues 9-14'!A260</f>
        <v>Federal Charter Schools</v>
      </c>
      <c r="E166" s="739"/>
      <c r="F166" s="1693">
        <f>SUM('Revenues 9-14'!C260:D260,'Revenues 9-14'!F260:G260)</f>
        <v>0</v>
      </c>
      <c r="G166" s="763"/>
    </row>
    <row r="167" spans="1:7">
      <c r="A167" s="760" t="s">
        <v>663</v>
      </c>
      <c r="B167" s="760" t="s">
        <v>1880</v>
      </c>
      <c r="C167" s="765">
        <f>'Revenues 9-14'!B261</f>
        <v>4981</v>
      </c>
      <c r="D167" s="762" t="str">
        <f>'Revenues 9-14'!A261</f>
        <v>State Assessment Grants</v>
      </c>
      <c r="E167" s="739"/>
      <c r="F167" s="1693">
        <f>SUM('Revenues 9-14'!C261:D261,'Revenues 9-14'!F261:G261)</f>
        <v>0</v>
      </c>
      <c r="G167" s="763"/>
    </row>
    <row r="168" spans="1:7">
      <c r="A168" s="760" t="s">
        <v>663</v>
      </c>
      <c r="B168" s="760" t="s">
        <v>1881</v>
      </c>
      <c r="C168" s="765">
        <f>'Revenues 9-14'!B262</f>
        <v>4982</v>
      </c>
      <c r="D168" s="762" t="str">
        <f>'Revenues 9-14'!A262</f>
        <v>Grant for State Assessments and Related Activities</v>
      </c>
      <c r="E168" s="739"/>
      <c r="F168" s="1693">
        <f>SUM('Revenues 9-14'!C262:D262,'Revenues 9-14'!F262:G262)</f>
        <v>0</v>
      </c>
      <c r="G168" s="763"/>
    </row>
    <row r="169" spans="1:7">
      <c r="A169" s="760" t="s">
        <v>663</v>
      </c>
      <c r="B169" s="760" t="s">
        <v>1936</v>
      </c>
      <c r="C169" s="765">
        <f>'Revenues 9-14'!B263</f>
        <v>4991</v>
      </c>
      <c r="D169" s="766" t="str">
        <f>'Revenues 9-14'!A263</f>
        <v>Medicaid Matching Funds - Administrative Outreach</v>
      </c>
      <c r="E169" s="739"/>
      <c r="F169" s="1693">
        <f>SUM('Revenues 9-14'!C263:D263,'Revenues 9-14'!F263:G263)</f>
        <v>29593</v>
      </c>
      <c r="G169" s="780">
        <v>6320</v>
      </c>
    </row>
    <row r="170" spans="1:7">
      <c r="A170" s="760" t="s">
        <v>663</v>
      </c>
      <c r="B170" s="760" t="s">
        <v>1937</v>
      </c>
      <c r="C170" s="765">
        <f>'Revenues 9-14'!B264</f>
        <v>4992</v>
      </c>
      <c r="D170" s="766" t="str">
        <f>'Revenues 9-14'!A264</f>
        <v>Medicaid Matching Funds - Fee-for-Service Program</v>
      </c>
      <c r="E170" s="739"/>
      <c r="F170" s="1693">
        <f>SUM('Revenues 9-14'!C264:D264,'Revenues 9-14'!F264:G264)</f>
        <v>233413</v>
      </c>
      <c r="G170" s="780"/>
    </row>
    <row r="171" spans="1:7">
      <c r="A171" s="781" t="s">
        <v>663</v>
      </c>
      <c r="B171" s="777" t="s">
        <v>1938</v>
      </c>
      <c r="C171" s="778">
        <f>'Revenues 9-14'!B265</f>
        <v>4998</v>
      </c>
      <c r="D171" s="779" t="str">
        <f>'Revenues 9-14'!A265</f>
        <v>Other Restricted Revenue from Federal Sources (Describe &amp; Itemize)</v>
      </c>
      <c r="E171" s="739"/>
      <c r="F171" s="1693">
        <f>SUM('Revenues 9-14'!C265:D265,'Revenues 9-14'!F265:G265)</f>
        <v>0</v>
      </c>
      <c r="G171" s="760"/>
    </row>
    <row r="172" spans="1:7">
      <c r="A172" s="1451" t="s">
        <v>5</v>
      </c>
      <c r="B172" s="1452" t="s">
        <v>1861</v>
      </c>
      <c r="C172" s="1453">
        <v>3100</v>
      </c>
      <c r="D172" s="1454" t="s">
        <v>1863</v>
      </c>
      <c r="E172" s="739"/>
      <c r="F172" s="1694">
        <v>2346542</v>
      </c>
      <c r="G172" s="760"/>
    </row>
    <row r="173" spans="1:7">
      <c r="A173" s="1451" t="s">
        <v>659</v>
      </c>
      <c r="B173" s="1452" t="s">
        <v>1861</v>
      </c>
      <c r="C173" s="1453">
        <v>3300</v>
      </c>
      <c r="D173" s="1454" t="s">
        <v>1864</v>
      </c>
      <c r="E173" s="739"/>
      <c r="F173" s="1694">
        <v>70505</v>
      </c>
      <c r="G173" s="760"/>
    </row>
    <row r="174" spans="1:7" ht="6" customHeight="1">
      <c r="A174" s="760"/>
      <c r="B174" s="760"/>
      <c r="C174" s="782"/>
      <c r="D174" s="760"/>
      <c r="E174" s="739"/>
      <c r="F174" s="1695"/>
      <c r="G174" s="780"/>
    </row>
    <row r="175" spans="1:7">
      <c r="A175" s="1369"/>
      <c r="B175" s="1379"/>
      <c r="C175" s="1380"/>
      <c r="D175" s="1381" t="s">
        <v>1992</v>
      </c>
      <c r="E175" s="1382" t="s">
        <v>952</v>
      </c>
      <c r="F175" s="1696">
        <f>SUM(F85:F133,F158:F173)</f>
        <v>17285387</v>
      </c>
    </row>
    <row r="176" spans="1:7" ht="12" customHeight="1">
      <c r="A176" s="1369"/>
      <c r="B176" s="1379"/>
      <c r="C176" s="1380"/>
      <c r="D176" s="1381" t="s">
        <v>1990</v>
      </c>
      <c r="E176" s="1382"/>
      <c r="F176" s="1693">
        <f>'PCTC-OEPP 27-28'!F78-F175</f>
        <v>105125390</v>
      </c>
    </row>
    <row r="177" spans="1:9" ht="12" customHeight="1">
      <c r="A177" s="1369"/>
      <c r="B177" s="1379"/>
      <c r="C177" s="1380"/>
      <c r="D177" s="1381" t="s">
        <v>1771</v>
      </c>
      <c r="E177" s="1382"/>
      <c r="F177" s="1693">
        <f>'Cap Outlay Deprec 26'!I18</f>
        <v>5793605.5999999996</v>
      </c>
    </row>
    <row r="178" spans="1:9" ht="12" customHeight="1">
      <c r="A178" s="1369"/>
      <c r="B178" s="1379"/>
      <c r="C178" s="1380"/>
      <c r="D178" s="1381" t="s">
        <v>1991</v>
      </c>
      <c r="E178" s="1382"/>
      <c r="F178" s="1693">
        <f>F176+F177</f>
        <v>110918995.59999999</v>
      </c>
    </row>
    <row r="179" spans="1:9" ht="12" customHeight="1">
      <c r="A179" s="1369"/>
      <c r="B179" s="1383"/>
      <c r="C179" s="1380"/>
      <c r="D179" s="1699" t="str">
        <f>D79</f>
        <v>9 Month ADA from Average Daily Attendance - Student Information System (SIS) in IWAS-preliminary ADA 2019-2020</v>
      </c>
      <c r="E179" s="1382"/>
      <c r="F179" s="1697">
        <f>'PCTC-OEPP 27-28'!F79</f>
        <v>5932.58</v>
      </c>
      <c r="G179" s="763"/>
      <c r="I179" s="701"/>
    </row>
    <row r="180" spans="1:9" ht="12" customHeight="1" thickBot="1">
      <c r="A180" s="1369"/>
      <c r="B180" s="1383"/>
      <c r="C180" s="1380"/>
      <c r="D180" s="1381" t="s">
        <v>1993</v>
      </c>
      <c r="E180" s="1382" t="s">
        <v>1529</v>
      </c>
      <c r="F180" s="1698">
        <f>F178/F179</f>
        <v>18696.586577846399</v>
      </c>
      <c r="G180" s="692">
        <v>6323</v>
      </c>
    </row>
    <row r="181" spans="1:9" ht="12" thickTop="1">
      <c r="B181" s="763"/>
      <c r="C181" s="782"/>
      <c r="D181" s="763"/>
      <c r="E181" s="782"/>
      <c r="F181" s="763"/>
      <c r="G181" s="783">
        <v>6326</v>
      </c>
    </row>
    <row r="182" spans="1:9" ht="12.2" customHeight="1">
      <c r="A182" s="763" t="s">
        <v>1862</v>
      </c>
      <c r="B182" s="763"/>
      <c r="C182" s="782"/>
      <c r="D182" s="763"/>
      <c r="E182" s="782"/>
      <c r="F182" s="763"/>
      <c r="G182" s="763"/>
    </row>
    <row r="183" spans="1:9" s="1455" customFormat="1" ht="12.2" customHeight="1">
      <c r="A183" s="17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1"/>
      <c r="C183" s="1742"/>
      <c r="D183" s="1741"/>
      <c r="E183" s="1742"/>
      <c r="F183" s="1741"/>
      <c r="G183" s="1456"/>
    </row>
    <row r="184" spans="1:9" s="1455" customFormat="1" ht="12.2" customHeight="1">
      <c r="A184" s="17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4"/>
      <c r="C184" s="1742"/>
      <c r="D184" s="1741"/>
      <c r="E184" s="1742"/>
      <c r="F184" s="1741"/>
      <c r="G184" s="1456"/>
    </row>
    <row r="185" spans="1:9" ht="12" customHeight="1">
      <c r="C185" s="782"/>
      <c r="D185" s="763"/>
      <c r="E185" s="782"/>
      <c r="F185" s="763"/>
      <c r="G185" s="763"/>
    </row>
    <row r="186" spans="1:9">
      <c r="A186" s="1457" t="s">
        <v>1866</v>
      </c>
      <c r="B186" s="1458" t="s">
        <v>1865</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fitToPage="1"/>
  </sheetPr>
  <dimension ref="A1:G44"/>
  <sheetViews>
    <sheetView showGridLines="0" topLeftCell="A19" zoomScaleNormal="100" workbookViewId="0">
      <selection activeCell="C51" sqref="C51"/>
    </sheetView>
  </sheetViews>
  <sheetFormatPr defaultColWidth="9.140625" defaultRowHeight="15"/>
  <cols>
    <col min="1" max="1" width="52" style="1780" customWidth="1"/>
    <col min="2" max="2" width="16.42578125" style="1781" bestFit="1" customWidth="1"/>
    <col min="3" max="3" width="33.7109375" style="1782" customWidth="1"/>
    <col min="4" max="4" width="16.28515625" style="1783" customWidth="1"/>
    <col min="5" max="5" width="23.5703125" style="1783" customWidth="1"/>
    <col min="6" max="6" width="23.28515625" style="1782" customWidth="1"/>
    <col min="7" max="16384" width="9.140625" style="1752"/>
  </cols>
  <sheetData>
    <row r="1" spans="1:6" ht="15" customHeight="1">
      <c r="A1" s="1749" t="s">
        <v>1784</v>
      </c>
      <c r="B1" s="1750"/>
      <c r="C1" s="1751"/>
      <c r="D1" s="1751"/>
      <c r="E1" s="1751"/>
      <c r="F1" s="1751"/>
    </row>
    <row r="2" spans="1:6">
      <c r="A2" s="1753"/>
      <c r="B2" s="1754"/>
      <c r="C2" s="1794" t="s">
        <v>1979</v>
      </c>
      <c r="D2" s="1753"/>
      <c r="E2" s="1753"/>
      <c r="F2" s="1753"/>
    </row>
    <row r="3" spans="1:6" ht="5.25" customHeight="1">
      <c r="A3" s="1755"/>
      <c r="B3" s="1756"/>
      <c r="C3" s="1755"/>
      <c r="D3" s="1755"/>
      <c r="E3" s="1755"/>
      <c r="F3" s="1755"/>
    </row>
    <row r="4" spans="1:6" ht="18.75" customHeight="1">
      <c r="A4" s="2378" t="s">
        <v>1772</v>
      </c>
      <c r="B4" s="2379"/>
      <c r="C4" s="2379"/>
      <c r="D4" s="2379"/>
      <c r="E4" s="2379"/>
      <c r="F4" s="2380"/>
    </row>
    <row r="5" spans="1:6">
      <c r="A5" s="2381"/>
      <c r="B5" s="2382"/>
      <c r="C5" s="2382"/>
      <c r="D5" s="2382"/>
      <c r="E5" s="2382"/>
      <c r="F5" s="2383"/>
    </row>
    <row r="6" spans="1:6" ht="18.75">
      <c r="A6" s="1757" t="s">
        <v>1773</v>
      </c>
      <c r="B6" s="1758"/>
      <c r="C6" s="1759"/>
      <c r="D6" s="1759"/>
      <c r="E6" s="1759"/>
      <c r="F6" s="1760"/>
    </row>
    <row r="7" spans="1:6" ht="47.25" customHeight="1">
      <c r="A7" s="2384" t="s">
        <v>1961</v>
      </c>
      <c r="B7" s="2385"/>
      <c r="C7" s="2385"/>
      <c r="D7" s="2385"/>
      <c r="E7" s="2385"/>
      <c r="F7" s="2386"/>
    </row>
    <row r="8" spans="1:6" ht="20.25" customHeight="1">
      <c r="A8" s="1787" t="s">
        <v>1963</v>
      </c>
      <c r="B8" s="1788"/>
      <c r="C8" s="1788"/>
      <c r="D8" s="1788"/>
      <c r="E8" s="1761"/>
      <c r="F8" s="1762"/>
    </row>
    <row r="9" spans="1:6" ht="18" customHeight="1">
      <c r="A9" s="1763" t="s">
        <v>1960</v>
      </c>
      <c r="B9" s="1765"/>
      <c r="C9" s="1765"/>
      <c r="D9" s="1765"/>
      <c r="E9" s="1761"/>
      <c r="F9" s="1762"/>
    </row>
    <row r="10" spans="1:6" ht="15.75" customHeight="1">
      <c r="A10" s="2387" t="s">
        <v>1957</v>
      </c>
      <c r="B10" s="2388"/>
      <c r="C10" s="2388"/>
      <c r="D10" s="2388"/>
      <c r="E10" s="2388"/>
      <c r="F10" s="2389"/>
    </row>
    <row r="11" spans="1:6" ht="33" customHeight="1">
      <c r="A11" s="2384" t="s">
        <v>1962</v>
      </c>
      <c r="B11" s="2385"/>
      <c r="C11" s="2385"/>
      <c r="D11" s="2385"/>
      <c r="E11" s="2385"/>
      <c r="F11" s="2386"/>
    </row>
    <row r="12" spans="1:6" ht="15" customHeight="1">
      <c r="A12" s="1763" t="s">
        <v>1958</v>
      </c>
      <c r="B12" s="1764"/>
      <c r="C12" s="1765"/>
      <c r="D12" s="1765"/>
      <c r="E12" s="1765"/>
      <c r="F12" s="1766"/>
    </row>
    <row r="13" spans="1:6" ht="17.25" customHeight="1">
      <c r="A13" s="2384" t="s">
        <v>1959</v>
      </c>
      <c r="B13" s="2385"/>
      <c r="C13" s="2385"/>
      <c r="D13" s="2385"/>
      <c r="E13" s="2385"/>
      <c r="F13" s="2386"/>
    </row>
    <row r="14" spans="1:6" ht="15" customHeight="1">
      <c r="A14" s="1763" t="s">
        <v>1777</v>
      </c>
      <c r="B14" s="1764"/>
      <c r="C14" s="1765"/>
      <c r="D14" s="1765"/>
      <c r="E14" s="1765"/>
      <c r="F14" s="1766"/>
    </row>
    <row r="15" spans="1:6" ht="32.25" customHeight="1">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c r="A16" s="1767" t="s">
        <v>1778</v>
      </c>
      <c r="B16" s="1768" t="s">
        <v>1779</v>
      </c>
      <c r="C16" s="1767" t="s">
        <v>1780</v>
      </c>
      <c r="D16" s="1769" t="s">
        <v>1781</v>
      </c>
      <c r="E16" s="1769" t="s">
        <v>1782</v>
      </c>
      <c r="F16" s="1769" t="s">
        <v>1783</v>
      </c>
    </row>
    <row r="17" spans="1:7">
      <c r="A17" s="1770" t="s">
        <v>1785</v>
      </c>
      <c r="B17" s="1792" t="s">
        <v>1776</v>
      </c>
      <c r="C17" s="1771" t="s">
        <v>1774</v>
      </c>
      <c r="D17" s="1772">
        <v>500000</v>
      </c>
      <c r="E17" s="1772" t="str">
        <f>IF(D17&lt;25000,D17,"25,000")</f>
        <v>25,000</v>
      </c>
      <c r="F17" s="1773">
        <f>IF(D17&gt;=25000,(D17-E17),"0")</f>
        <v>475000</v>
      </c>
    </row>
    <row r="18" spans="1:7">
      <c r="A18" s="1962" t="s">
        <v>2135</v>
      </c>
      <c r="B18" s="1963">
        <v>101000300</v>
      </c>
      <c r="C18" s="1964" t="s">
        <v>2136</v>
      </c>
      <c r="D18" s="1965">
        <v>50948</v>
      </c>
      <c r="E18" s="1791" t="str">
        <f t="shared" ref="E18:E43" si="0">IF(D18&lt;25000,D18,"25,000")</f>
        <v>25,000</v>
      </c>
      <c r="F18" s="1791">
        <f t="shared" ref="F18:F43" si="1">IF(D18&gt;=25000,(D18-E18),"0")</f>
        <v>25948</v>
      </c>
      <c r="G18" s="1774"/>
    </row>
    <row r="19" spans="1:7">
      <c r="A19" s="1962" t="s">
        <v>2137</v>
      </c>
      <c r="B19" s="1963">
        <v>101000600</v>
      </c>
      <c r="C19" s="1964" t="s">
        <v>2138</v>
      </c>
      <c r="D19" s="1965">
        <v>135507</v>
      </c>
      <c r="E19" s="1791" t="str">
        <f t="shared" si="0"/>
        <v>25,000</v>
      </c>
      <c r="F19" s="1791">
        <f t="shared" si="1"/>
        <v>110507</v>
      </c>
    </row>
    <row r="20" spans="1:7">
      <c r="A20" s="1962" t="s">
        <v>2137</v>
      </c>
      <c r="B20" s="1963">
        <v>101000600</v>
      </c>
      <c r="C20" s="1964" t="s">
        <v>2139</v>
      </c>
      <c r="D20" s="1965">
        <v>508424</v>
      </c>
      <c r="E20" s="1791" t="str">
        <f t="shared" si="0"/>
        <v>25,000</v>
      </c>
      <c r="F20" s="1791">
        <f t="shared" si="1"/>
        <v>483424</v>
      </c>
    </row>
    <row r="21" spans="1:7">
      <c r="A21" s="1962" t="s">
        <v>2137</v>
      </c>
      <c r="B21" s="1963">
        <v>101000600</v>
      </c>
      <c r="C21" s="1964" t="s">
        <v>2140</v>
      </c>
      <c r="D21" s="1965">
        <v>1714683</v>
      </c>
      <c r="E21" s="1791" t="str">
        <f t="shared" si="0"/>
        <v>25,000</v>
      </c>
      <c r="F21" s="1791">
        <f t="shared" si="1"/>
        <v>1689683</v>
      </c>
    </row>
    <row r="22" spans="1:7">
      <c r="A22" s="1962" t="s">
        <v>2137</v>
      </c>
      <c r="B22" s="1963">
        <v>101000600</v>
      </c>
      <c r="C22" s="1964" t="s">
        <v>2141</v>
      </c>
      <c r="D22" s="1965">
        <v>74346</v>
      </c>
      <c r="E22" s="1791" t="str">
        <f t="shared" si="0"/>
        <v>25,000</v>
      </c>
      <c r="F22" s="1791">
        <f t="shared" si="1"/>
        <v>49346</v>
      </c>
    </row>
    <row r="23" spans="1:7">
      <c r="A23" s="1962" t="s">
        <v>2137</v>
      </c>
      <c r="B23" s="1963">
        <v>101000600</v>
      </c>
      <c r="C23" s="1964" t="s">
        <v>2142</v>
      </c>
      <c r="D23" s="1965">
        <v>31089</v>
      </c>
      <c r="E23" s="1791" t="str">
        <f t="shared" si="0"/>
        <v>25,000</v>
      </c>
      <c r="F23" s="1791">
        <f t="shared" si="1"/>
        <v>6089</v>
      </c>
    </row>
    <row r="24" spans="1:7">
      <c r="A24" s="1962" t="s">
        <v>2137</v>
      </c>
      <c r="B24" s="1963">
        <v>101000600</v>
      </c>
      <c r="C24" s="1964" t="s">
        <v>2143</v>
      </c>
      <c r="D24" s="1965">
        <v>84730</v>
      </c>
      <c r="E24" s="1791" t="str">
        <f t="shared" si="0"/>
        <v>25,000</v>
      </c>
      <c r="F24" s="1791">
        <f t="shared" si="1"/>
        <v>59730</v>
      </c>
    </row>
    <row r="25" spans="1:7">
      <c r="A25" s="1962" t="s">
        <v>2137</v>
      </c>
      <c r="B25" s="1963">
        <v>101000600</v>
      </c>
      <c r="C25" s="1964" t="s">
        <v>2144</v>
      </c>
      <c r="D25" s="1965">
        <v>238614</v>
      </c>
      <c r="E25" s="1791" t="str">
        <f t="shared" si="0"/>
        <v>25,000</v>
      </c>
      <c r="F25" s="1791">
        <f t="shared" si="1"/>
        <v>213614</v>
      </c>
    </row>
    <row r="26" spans="1:7">
      <c r="A26" s="1962" t="s">
        <v>2137</v>
      </c>
      <c r="B26" s="1963">
        <v>101000600</v>
      </c>
      <c r="C26" s="1964" t="s">
        <v>2145</v>
      </c>
      <c r="D26" s="1965">
        <v>695000</v>
      </c>
      <c r="E26" s="1791" t="str">
        <f t="shared" si="0"/>
        <v>25,000</v>
      </c>
      <c r="F26" s="1791">
        <f t="shared" si="1"/>
        <v>670000</v>
      </c>
    </row>
    <row r="27" spans="1:7">
      <c r="A27" s="1962" t="s">
        <v>2137</v>
      </c>
      <c r="B27" s="1963">
        <v>101000600</v>
      </c>
      <c r="C27" s="1964" t="s">
        <v>2146</v>
      </c>
      <c r="D27" s="1965">
        <v>336379</v>
      </c>
      <c r="E27" s="1791" t="str">
        <f t="shared" si="0"/>
        <v>25,000</v>
      </c>
      <c r="F27" s="1791">
        <f t="shared" si="1"/>
        <v>311379</v>
      </c>
    </row>
    <row r="28" spans="1:7">
      <c r="A28" s="1962" t="s">
        <v>2137</v>
      </c>
      <c r="B28" s="1963">
        <v>101000600</v>
      </c>
      <c r="C28" s="1964" t="s">
        <v>2147</v>
      </c>
      <c r="D28" s="1965">
        <v>320799</v>
      </c>
      <c r="E28" s="1791" t="str">
        <f t="shared" si="0"/>
        <v>25,000</v>
      </c>
      <c r="F28" s="1791">
        <f t="shared" si="1"/>
        <v>295799</v>
      </c>
    </row>
    <row r="29" spans="1:7">
      <c r="A29" s="1962" t="s">
        <v>2137</v>
      </c>
      <c r="B29" s="1963">
        <v>101000600</v>
      </c>
      <c r="C29" s="1966" t="s">
        <v>2148</v>
      </c>
      <c r="D29" s="1967">
        <v>66090</v>
      </c>
      <c r="E29" s="1791" t="str">
        <f t="shared" si="0"/>
        <v>25,000</v>
      </c>
      <c r="F29" s="1791">
        <f t="shared" si="1"/>
        <v>41090</v>
      </c>
    </row>
    <row r="30" spans="1:7">
      <c r="A30" s="1962" t="s">
        <v>2137</v>
      </c>
      <c r="B30" s="1963">
        <v>101000600</v>
      </c>
      <c r="C30" s="1968" t="s">
        <v>2149</v>
      </c>
      <c r="D30" s="1967">
        <v>39619</v>
      </c>
      <c r="E30" s="1791" t="str">
        <f t="shared" si="0"/>
        <v>25,000</v>
      </c>
      <c r="F30" s="1791">
        <f t="shared" si="1"/>
        <v>14619</v>
      </c>
    </row>
    <row r="31" spans="1:7">
      <c r="A31" s="1962" t="s">
        <v>2137</v>
      </c>
      <c r="B31" s="1963">
        <v>101000600</v>
      </c>
      <c r="C31" s="1968" t="s">
        <v>2150</v>
      </c>
      <c r="D31" s="1967">
        <v>226164</v>
      </c>
      <c r="E31" s="1791" t="str">
        <f t="shared" si="0"/>
        <v>25,000</v>
      </c>
      <c r="F31" s="1791">
        <f t="shared" si="1"/>
        <v>201164</v>
      </c>
    </row>
    <row r="32" spans="1:7">
      <c r="A32" s="1969" t="s">
        <v>2166</v>
      </c>
      <c r="B32" s="1970" t="s">
        <v>1776</v>
      </c>
      <c r="C32" s="1966" t="s">
        <v>2151</v>
      </c>
      <c r="D32" s="1967">
        <v>129956</v>
      </c>
      <c r="E32" s="1791" t="str">
        <f t="shared" si="0"/>
        <v>25,000</v>
      </c>
      <c r="F32" s="1791">
        <f t="shared" si="1"/>
        <v>104956</v>
      </c>
    </row>
    <row r="33" spans="1:6">
      <c r="A33" s="1969" t="s">
        <v>2167</v>
      </c>
      <c r="B33" s="1971" t="s">
        <v>2163</v>
      </c>
      <c r="C33" s="1966" t="s">
        <v>2152</v>
      </c>
      <c r="D33" s="1967">
        <v>53934</v>
      </c>
      <c r="E33" s="1791" t="str">
        <f t="shared" si="0"/>
        <v>25,000</v>
      </c>
      <c r="F33" s="1791">
        <f t="shared" si="1"/>
        <v>28934</v>
      </c>
    </row>
    <row r="34" spans="1:6">
      <c r="A34" s="1969" t="s">
        <v>2167</v>
      </c>
      <c r="B34" s="1971" t="s">
        <v>2163</v>
      </c>
      <c r="C34" s="1972" t="s">
        <v>2153</v>
      </c>
      <c r="D34" s="1967">
        <v>52717</v>
      </c>
      <c r="E34" s="1791" t="str">
        <f t="shared" si="0"/>
        <v>25,000</v>
      </c>
      <c r="F34" s="1791">
        <f t="shared" si="1"/>
        <v>27717</v>
      </c>
    </row>
    <row r="35" spans="1:6">
      <c r="A35" s="1969" t="s">
        <v>2168</v>
      </c>
      <c r="B35" s="1970" t="s">
        <v>2164</v>
      </c>
      <c r="C35" s="1972" t="s">
        <v>2154</v>
      </c>
      <c r="D35" s="1967">
        <v>40173</v>
      </c>
      <c r="E35" s="1791" t="str">
        <f t="shared" si="0"/>
        <v>25,000</v>
      </c>
      <c r="F35" s="1791">
        <f t="shared" si="1"/>
        <v>15173</v>
      </c>
    </row>
    <row r="36" spans="1:6">
      <c r="A36" s="1969" t="s">
        <v>2168</v>
      </c>
      <c r="B36" s="1970" t="s">
        <v>2164</v>
      </c>
      <c r="C36" s="1972" t="s">
        <v>2155</v>
      </c>
      <c r="D36" s="1967">
        <v>125500</v>
      </c>
      <c r="E36" s="1791" t="str">
        <f t="shared" si="0"/>
        <v>25,000</v>
      </c>
      <c r="F36" s="1791">
        <f t="shared" si="1"/>
        <v>100500</v>
      </c>
    </row>
    <row r="37" spans="1:6">
      <c r="A37" s="1969" t="s">
        <v>2168</v>
      </c>
      <c r="B37" s="1970" t="s">
        <v>2164</v>
      </c>
      <c r="C37" s="1972" t="s">
        <v>2156</v>
      </c>
      <c r="D37" s="1967">
        <v>94050</v>
      </c>
      <c r="E37" s="1791" t="str">
        <f t="shared" si="0"/>
        <v>25,000</v>
      </c>
      <c r="F37" s="1791">
        <f t="shared" si="1"/>
        <v>69050</v>
      </c>
    </row>
    <row r="38" spans="1:6">
      <c r="A38" s="1969" t="s">
        <v>2169</v>
      </c>
      <c r="B38" s="1970" t="s">
        <v>2165</v>
      </c>
      <c r="C38" s="1966" t="s">
        <v>2157</v>
      </c>
      <c r="D38" s="1967">
        <v>39982</v>
      </c>
      <c r="E38" s="1791" t="str">
        <f t="shared" si="0"/>
        <v>25,000</v>
      </c>
      <c r="F38" s="1791">
        <f t="shared" si="1"/>
        <v>14982</v>
      </c>
    </row>
    <row r="39" spans="1:6">
      <c r="A39" s="1969" t="s">
        <v>2170</v>
      </c>
      <c r="B39" s="1970" t="s">
        <v>2165</v>
      </c>
      <c r="C39" s="1966" t="s">
        <v>2158</v>
      </c>
      <c r="D39" s="1967">
        <v>117730</v>
      </c>
      <c r="E39" s="1791" t="str">
        <f t="shared" si="0"/>
        <v>25,000</v>
      </c>
      <c r="F39" s="1791">
        <f t="shared" si="1"/>
        <v>92730</v>
      </c>
    </row>
    <row r="40" spans="1:6">
      <c r="A40" s="1969" t="s">
        <v>2171</v>
      </c>
      <c r="B40" s="1970" t="s">
        <v>2165</v>
      </c>
      <c r="C40" s="1966" t="s">
        <v>2159</v>
      </c>
      <c r="D40" s="1967">
        <v>43200</v>
      </c>
      <c r="E40" s="1791" t="str">
        <f t="shared" si="0"/>
        <v>25,000</v>
      </c>
      <c r="F40" s="1791">
        <f t="shared" si="1"/>
        <v>18200</v>
      </c>
    </row>
    <row r="41" spans="1:6">
      <c r="A41" s="1969" t="s">
        <v>2171</v>
      </c>
      <c r="B41" s="1971" t="s">
        <v>2165</v>
      </c>
      <c r="C41" s="1966" t="s">
        <v>2160</v>
      </c>
      <c r="D41" s="1967">
        <v>98766</v>
      </c>
      <c r="E41" s="1791" t="str">
        <f t="shared" si="0"/>
        <v>25,000</v>
      </c>
      <c r="F41" s="1791">
        <f t="shared" si="1"/>
        <v>73766</v>
      </c>
    </row>
    <row r="42" spans="1:6">
      <c r="A42" s="1969" t="s">
        <v>2170</v>
      </c>
      <c r="B42" s="1970" t="s">
        <v>2165</v>
      </c>
      <c r="C42" s="1966" t="s">
        <v>2161</v>
      </c>
      <c r="D42" s="1967">
        <v>35491</v>
      </c>
      <c r="E42" s="1791" t="str">
        <f t="shared" si="0"/>
        <v>25,000</v>
      </c>
      <c r="F42" s="1791">
        <f t="shared" si="1"/>
        <v>10491</v>
      </c>
    </row>
    <row r="43" spans="1:6">
      <c r="A43" s="1969" t="s">
        <v>2171</v>
      </c>
      <c r="B43" s="1970" t="s">
        <v>2165</v>
      </c>
      <c r="C43" s="1973" t="s">
        <v>2162</v>
      </c>
      <c r="D43" s="1967">
        <v>44252</v>
      </c>
      <c r="E43" s="1791" t="str">
        <f t="shared" si="0"/>
        <v>25,000</v>
      </c>
      <c r="F43" s="1791">
        <f t="shared" si="1"/>
        <v>19252</v>
      </c>
    </row>
    <row r="44" spans="1:6">
      <c r="A44" s="1775" t="s">
        <v>155</v>
      </c>
      <c r="B44" s="1793"/>
      <c r="C44" s="1776"/>
      <c r="D44" s="1777">
        <f>SUM(D18:D43)</f>
        <v>5398143</v>
      </c>
      <c r="E44" s="1778">
        <f>SUM(E18:E43)</f>
        <v>0</v>
      </c>
      <c r="F44" s="1779">
        <f>SUM(F18:F43)</f>
        <v>4748143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Q14" sqref="Q14"/>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298" t="s">
        <v>1107</v>
      </c>
      <c r="B1" s="1299"/>
      <c r="C1" s="1300"/>
    </row>
    <row r="2" spans="1:13">
      <c r="A2" s="784" t="s">
        <v>1108</v>
      </c>
      <c r="B2" s="785"/>
      <c r="C2" s="785"/>
      <c r="D2" s="785"/>
      <c r="E2" s="786"/>
      <c r="F2" s="786"/>
      <c r="G2" s="787"/>
    </row>
    <row r="3" spans="1:13" ht="12" customHeight="1">
      <c r="A3" s="788" t="s">
        <v>1345</v>
      </c>
      <c r="B3" s="789"/>
      <c r="C3" s="789"/>
      <c r="D3" s="789"/>
      <c r="E3" s="790"/>
      <c r="F3" s="790"/>
      <c r="G3" s="791"/>
    </row>
    <row r="4" spans="1:13">
      <c r="A4" s="792" t="s">
        <v>750</v>
      </c>
      <c r="B4" s="793"/>
      <c r="C4" s="793"/>
      <c r="D4" s="793"/>
      <c r="E4" s="794"/>
      <c r="F4" s="795"/>
      <c r="G4" s="796"/>
      <c r="H4" s="247"/>
      <c r="I4" s="247"/>
    </row>
    <row r="5" spans="1:13" s="321" customFormat="1" ht="57" customHeight="1">
      <c r="A5" s="2390" t="s">
        <v>1657</v>
      </c>
      <c r="B5" s="2391"/>
      <c r="C5" s="2391"/>
      <c r="D5" s="2391"/>
      <c r="E5" s="2391"/>
      <c r="F5" s="2391"/>
      <c r="G5" s="2392"/>
      <c r="H5" s="247"/>
      <c r="I5" s="501"/>
    </row>
    <row r="6" spans="1:13" s="542" customFormat="1">
      <c r="A6" s="1301" t="s">
        <v>203</v>
      </c>
      <c r="B6" s="798"/>
      <c r="C6" s="798"/>
      <c r="D6" s="799"/>
      <c r="E6" s="799"/>
      <c r="F6" s="800"/>
      <c r="G6" s="801"/>
      <c r="H6" s="157"/>
      <c r="I6" s="157"/>
    </row>
    <row r="7" spans="1:13" s="542" customFormat="1" ht="12" customHeight="1">
      <c r="A7" s="802" t="s">
        <v>902</v>
      </c>
      <c r="B7" s="803"/>
      <c r="C7" s="803"/>
      <c r="D7" s="804"/>
      <c r="E7" s="1700"/>
      <c r="F7" s="805"/>
      <c r="G7" s="806"/>
      <c r="H7" s="157"/>
      <c r="I7" s="157"/>
    </row>
    <row r="8" spans="1:13" s="542" customFormat="1" ht="12" customHeight="1">
      <c r="A8" s="802" t="s">
        <v>129</v>
      </c>
      <c r="B8" s="803"/>
      <c r="C8" s="803"/>
      <c r="D8" s="804"/>
      <c r="E8" s="1700"/>
      <c r="F8" s="805"/>
      <c r="G8" s="806"/>
      <c r="H8" s="157"/>
      <c r="I8" s="157"/>
    </row>
    <row r="9" spans="1:13" s="542" customFormat="1" ht="12" customHeight="1">
      <c r="A9" s="802" t="s">
        <v>130</v>
      </c>
      <c r="B9" s="803"/>
      <c r="C9" s="803"/>
      <c r="D9" s="804"/>
      <c r="E9" s="1700"/>
      <c r="F9" s="805"/>
      <c r="G9" s="806"/>
      <c r="H9" s="157"/>
      <c r="I9" s="157"/>
    </row>
    <row r="10" spans="1:13" s="542" customFormat="1" ht="12" customHeight="1">
      <c r="A10" s="802" t="s">
        <v>1870</v>
      </c>
      <c r="B10" s="803"/>
      <c r="C10" s="807"/>
      <c r="D10" s="804"/>
      <c r="E10" s="1700">
        <v>1416126</v>
      </c>
      <c r="F10" s="805"/>
      <c r="G10" s="806"/>
      <c r="H10" s="157"/>
      <c r="I10" s="157"/>
    </row>
    <row r="11" spans="1:13" s="542" customFormat="1" ht="22.5" customHeight="1">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01"/>
      <c r="F11" s="805"/>
      <c r="G11" s="808"/>
      <c r="H11" s="178"/>
      <c r="I11" s="178"/>
      <c r="J11" s="1745"/>
      <c r="K11" s="1745"/>
      <c r="L11" s="1745"/>
      <c r="M11" s="1745"/>
    </row>
    <row r="12" spans="1:13" s="542" customFormat="1" ht="12" customHeight="1">
      <c r="A12" s="802" t="s">
        <v>131</v>
      </c>
      <c r="B12" s="803"/>
      <c r="C12" s="803"/>
      <c r="D12" s="804"/>
      <c r="E12" s="1700"/>
      <c r="F12" s="805"/>
      <c r="G12" s="806"/>
      <c r="H12" s="157"/>
      <c r="I12" s="157"/>
    </row>
    <row r="13" spans="1:13" s="542" customFormat="1" ht="12" customHeight="1">
      <c r="A13" s="802" t="s">
        <v>201</v>
      </c>
      <c r="B13" s="803"/>
      <c r="C13" s="803"/>
      <c r="D13" s="804"/>
      <c r="E13" s="1700"/>
      <c r="F13" s="805"/>
      <c r="G13" s="806"/>
      <c r="H13" s="157"/>
      <c r="I13" s="157"/>
    </row>
    <row r="14" spans="1:13" s="542" customFormat="1" ht="12" customHeight="1">
      <c r="A14" s="802" t="s">
        <v>202</v>
      </c>
      <c r="B14" s="803"/>
      <c r="C14" s="803"/>
      <c r="D14" s="804"/>
      <c r="E14" s="1700"/>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1360</v>
      </c>
      <c r="B16" s="813"/>
      <c r="C16" s="814"/>
      <c r="D16" s="795"/>
      <c r="E16" s="790"/>
      <c r="F16" s="790"/>
      <c r="G16" s="791"/>
      <c r="H16" s="157"/>
      <c r="I16" s="157"/>
    </row>
    <row r="17" spans="1:9" s="542" customFormat="1" ht="12" customHeight="1">
      <c r="A17" s="815"/>
      <c r="B17" s="816"/>
      <c r="C17" s="307"/>
      <c r="D17" s="1302" t="s">
        <v>529</v>
      </c>
      <c r="E17" s="1303"/>
      <c r="F17" s="1302" t="s">
        <v>430</v>
      </c>
      <c r="G17" s="1304"/>
      <c r="H17" s="157"/>
      <c r="I17" s="157"/>
    </row>
    <row r="18" spans="1:9" s="254" customFormat="1" ht="11.25">
      <c r="A18" s="818"/>
      <c r="C18" s="819" t="s">
        <v>431</v>
      </c>
      <c r="D18" s="1305" t="s">
        <v>432</v>
      </c>
      <c r="E18" s="1305" t="s">
        <v>53</v>
      </c>
      <c r="F18" s="1305" t="s">
        <v>432</v>
      </c>
      <c r="G18" s="1305" t="s">
        <v>53</v>
      </c>
      <c r="H18" s="173"/>
      <c r="I18" s="173"/>
    </row>
    <row r="19" spans="1:9" s="542" customFormat="1" ht="12" customHeight="1">
      <c r="A19" s="820" t="s">
        <v>453</v>
      </c>
      <c r="B19" s="821"/>
      <c r="C19" s="822" t="s">
        <v>566</v>
      </c>
      <c r="D19" s="1702"/>
      <c r="E19" s="1703">
        <f>'Expenditures 15-22'!K33-SUM('Expenditures 15-22'!G33,'Expenditures 15-22'!I33)+'Expenditures 15-22'!D229</f>
        <v>73944587</v>
      </c>
      <c r="F19" s="1702"/>
      <c r="G19" s="1704">
        <f>'Expenditures 15-22'!K33-SUM('Expenditures 15-22'!G33,'Expenditures 15-22'!I33)+'Expenditures 15-22'!D229</f>
        <v>73944587</v>
      </c>
      <c r="H19" s="817"/>
      <c r="I19" s="157"/>
    </row>
    <row r="20" spans="1:9" s="542" customFormat="1" ht="12" customHeight="1">
      <c r="A20" s="820" t="s">
        <v>54</v>
      </c>
      <c r="B20" s="821"/>
      <c r="C20" s="823"/>
      <c r="D20" s="1705"/>
      <c r="E20" s="1705"/>
      <c r="F20" s="1705"/>
      <c r="G20" s="1706"/>
      <c r="H20" s="817"/>
      <c r="I20" s="157"/>
    </row>
    <row r="21" spans="1:9" s="542" customFormat="1" ht="12" customHeight="1">
      <c r="A21" s="824" t="s">
        <v>398</v>
      </c>
      <c r="B21" s="825"/>
      <c r="C21" s="823">
        <v>2100</v>
      </c>
      <c r="D21" s="1705"/>
      <c r="E21" s="1707">
        <f>'Expenditures 15-22'!K42-SUM('Expenditures 15-22'!G42,'Expenditures 15-22'!I42)+'Expenditures 15-22'!K120-SUM('Expenditures 15-22'!G120,'Expenditures 15-22'!I120)+'Expenditures 15-22'!K180-SUM('Expenditures 15-22'!G180,'Expenditures 15-22'!I180)+'Expenditures 15-22'!D238</f>
        <v>10566857</v>
      </c>
      <c r="F21" s="1705"/>
      <c r="G21" s="1708">
        <f>'Expenditures 15-22'!K42-SUM('Expenditures 15-22'!G42,'Expenditures 15-22'!I42)+'Expenditures 15-22'!K120-SUM('Expenditures 15-22'!G120,'Expenditures 15-22'!I120)+'Expenditures 15-22'!K180-SUM('Expenditures 15-22'!G180,'Expenditures 15-22'!I180)+'Expenditures 15-22'!D238</f>
        <v>10566857</v>
      </c>
      <c r="H21" s="817"/>
      <c r="I21" s="157"/>
    </row>
    <row r="22" spans="1:9" s="542" customFormat="1" ht="12" customHeight="1">
      <c r="A22" s="824" t="s">
        <v>560</v>
      </c>
      <c r="B22" s="825"/>
      <c r="C22" s="823">
        <v>2200</v>
      </c>
      <c r="D22" s="1705"/>
      <c r="E22" s="1707">
        <f>'Expenditures 15-22'!K47-SUM('Expenditures 15-22'!G47,'Expenditures 15-22'!I47)+'Expenditures 15-22'!D243</f>
        <v>3099423</v>
      </c>
      <c r="F22" s="1705"/>
      <c r="G22" s="1708">
        <f>'Expenditures 15-22'!K47-SUM('Expenditures 15-22'!G47,'Expenditures 15-22'!I47)+'Expenditures 15-22'!D243</f>
        <v>3099423</v>
      </c>
      <c r="H22" s="817"/>
      <c r="I22" s="157"/>
    </row>
    <row r="23" spans="1:9" s="542" customFormat="1" ht="12" customHeight="1">
      <c r="A23" s="824" t="s">
        <v>561</v>
      </c>
      <c r="B23" s="825"/>
      <c r="C23" s="823">
        <v>2300</v>
      </c>
      <c r="D23" s="1705"/>
      <c r="E23" s="1707">
        <f>'Expenditures 15-22'!K53-SUM('Expenditures 15-22'!G53,'Expenditures 15-22'!I53)+'Expenditures 15-22'!D257+'Expenditures 15-22'!K330-SUM('Expenditures 15-22'!G330,'Expenditures 15-22'!I330)</f>
        <v>2089117</v>
      </c>
      <c r="F23" s="1705"/>
      <c r="G23" s="1707">
        <f>'Expenditures 15-22'!K53-SUM('Expenditures 15-22'!G53,'Expenditures 15-22'!I53)+'Expenditures 15-22'!D257+'Expenditures 15-22'!K330-SUM('Expenditures 15-22'!G330,'Expenditures 15-22'!I330)</f>
        <v>2089117</v>
      </c>
      <c r="H23" s="817"/>
      <c r="I23" s="157"/>
    </row>
    <row r="24" spans="1:9" s="542" customFormat="1" ht="12" customHeight="1">
      <c r="A24" s="824" t="s">
        <v>562</v>
      </c>
      <c r="B24" s="825"/>
      <c r="C24" s="823">
        <v>2400</v>
      </c>
      <c r="D24" s="1705"/>
      <c r="E24" s="1707">
        <f>'Expenditures 15-22'!K57-SUM('Expenditures 15-22'!G57,'Expenditures 15-22'!I57)+'Expenditures 15-22'!D261</f>
        <v>7434537</v>
      </c>
      <c r="F24" s="1705"/>
      <c r="G24" s="1708">
        <f>'Expenditures 15-22'!K57-SUM('Expenditures 15-22'!G57,'Expenditures 15-22'!I57)+'Expenditures 15-22'!D261</f>
        <v>7434537</v>
      </c>
      <c r="H24" s="817"/>
      <c r="I24" s="157"/>
    </row>
    <row r="25" spans="1:9" s="542" customFormat="1" ht="12" customHeight="1">
      <c r="A25" s="820" t="s">
        <v>563</v>
      </c>
      <c r="B25" s="826"/>
      <c r="C25" s="823"/>
      <c r="D25" s="1705"/>
      <c r="E25" s="1707"/>
      <c r="F25" s="1705"/>
      <c r="G25" s="1708"/>
      <c r="H25" s="817"/>
      <c r="I25" s="157"/>
    </row>
    <row r="26" spans="1:9" s="542" customFormat="1" ht="12" customHeight="1">
      <c r="A26" s="824" t="s">
        <v>512</v>
      </c>
      <c r="B26" s="827"/>
      <c r="C26" s="823">
        <v>2510</v>
      </c>
      <c r="D26" s="1707">
        <f>'Expenditures 15-22'!K59-SUM('Expenditures 15-22'!G59,'Expenditures 15-22'!I59)+'Expenditures 15-22'!D263-E7</f>
        <v>116959</v>
      </c>
      <c r="E26" s="1707">
        <f>'Expenditures 15-22'!K122-SUM('Expenditures 15-22'!G122,'Expenditures 15-22'!I122)+E7</f>
        <v>0</v>
      </c>
      <c r="F26" s="1707">
        <f>'Expenditures 15-22'!K59-SUM('Expenditures 15-22'!G59,'Expenditures 15-22'!I59)+'Expenditures 15-22'!D263-E7</f>
        <v>116959</v>
      </c>
      <c r="G26" s="1708">
        <f>'Expenditures 15-22'!K122-SUM('Expenditures 15-22'!G122,'Expenditures 15-22'!I122)+E7</f>
        <v>0</v>
      </c>
      <c r="H26" s="817"/>
      <c r="I26" s="157"/>
    </row>
    <row r="27" spans="1:9" s="542" customFormat="1" ht="12" customHeight="1">
      <c r="A27" s="824" t="s">
        <v>460</v>
      </c>
      <c r="B27" s="827"/>
      <c r="C27" s="823">
        <v>2520</v>
      </c>
      <c r="D27" s="1707">
        <f>'Expenditures 15-22'!K60-SUM('Expenditures 15-22'!G60,'Expenditures 15-22'!I60)+'Expenditures 15-22'!D264-E8</f>
        <v>661269</v>
      </c>
      <c r="E27" s="1707">
        <f>E8</f>
        <v>0</v>
      </c>
      <c r="F27" s="1707">
        <f>'Expenditures 15-22'!K60-SUM('Expenditures 15-22'!G60,'Expenditures 15-22'!I60)+'Expenditures 15-22'!D264-E8</f>
        <v>661269</v>
      </c>
      <c r="G27" s="1708">
        <f>E8</f>
        <v>0</v>
      </c>
      <c r="H27" s="817"/>
      <c r="I27" s="157"/>
    </row>
    <row r="28" spans="1:9" s="542" customFormat="1" ht="12" customHeight="1">
      <c r="A28" s="824" t="s">
        <v>513</v>
      </c>
      <c r="B28" s="827"/>
      <c r="C28" s="823">
        <v>2540</v>
      </c>
      <c r="D28" s="1709"/>
      <c r="E28" s="1707">
        <f>'Expenditures 15-22'!K61-SUM('Expenditures 15-22'!G61,'Expenditures 15-22'!I61)+'Expenditures 15-22'!K124-SUM('Expenditures 15-22'!G124,'Expenditures 15-22'!I124)+'Expenditures 15-22'!D266</f>
        <v>12129812</v>
      </c>
      <c r="F28" s="1709">
        <f>'Expenditures 15-22'!K61-SUM('Expenditures 15-22'!G61,'Expenditures 15-22'!I61)+'Expenditures 15-22'!K124-SUM('Expenditures 15-22'!G124,'Expenditures 15-22'!I124)+'Expenditures 15-22'!D266-E9</f>
        <v>12129812</v>
      </c>
      <c r="G28" s="1708">
        <f>E9</f>
        <v>0</v>
      </c>
      <c r="H28" s="817"/>
      <c r="I28" s="157"/>
    </row>
    <row r="29" spans="1:9" ht="12" customHeight="1">
      <c r="A29" s="824" t="s">
        <v>514</v>
      </c>
      <c r="B29" s="827"/>
      <c r="C29" s="823">
        <v>2550</v>
      </c>
      <c r="D29" s="1705"/>
      <c r="E29" s="1707">
        <f>'Expenditures 15-22'!K62-SUM('Expenditures 15-22'!G62,'Expenditures 15-22'!I62)+'Expenditures 15-22'!K125-SUM('Expenditures 15-22'!G125,'Expenditures 15-22'!I125)+'Expenditures 15-22'!K182-SUM('Expenditures 15-22'!G182,'Expenditures 15-22'!I182)+'Expenditures 15-22'!D267</f>
        <v>9476094</v>
      </c>
      <c r="F29" s="1705"/>
      <c r="G29" s="1708">
        <f>'Expenditures 15-22'!K62-SUM('Expenditures 15-22'!G62,'Expenditures 15-22'!I62)+'Expenditures 15-22'!K125-SUM('Expenditures 15-22'!G125,'Expenditures 15-22'!I125)+'Expenditures 15-22'!K182-SUM('Expenditures 15-22'!G182,'Expenditures 15-22'!I182)+'Expenditures 15-22'!D267</f>
        <v>9476094</v>
      </c>
      <c r="H29" s="815"/>
    </row>
    <row r="30" spans="1:9" ht="12" customHeight="1">
      <c r="A30" s="824" t="s">
        <v>100</v>
      </c>
      <c r="B30" s="827"/>
      <c r="C30" s="823">
        <v>2560</v>
      </c>
      <c r="D30" s="1705"/>
      <c r="E30" s="1707">
        <f>'Expenditures 15-22'!K63-SUM('Expenditures 15-22'!G63,'Expenditures 15-22'!I63)+'Expenditures 15-22'!D268-E10</f>
        <v>1412079</v>
      </c>
      <c r="F30" s="1705"/>
      <c r="G30" s="1707">
        <f>'Expenditures 15-22'!K63-SUM('Expenditures 15-22'!G63,'Expenditures 15-22'!I63)+'Expenditures 15-22'!D268-E10</f>
        <v>1412079</v>
      </c>
    </row>
    <row r="31" spans="1:9" ht="12" customHeight="1">
      <c r="A31" s="824" t="s">
        <v>101</v>
      </c>
      <c r="B31" s="827"/>
      <c r="C31" s="823">
        <v>2570</v>
      </c>
      <c r="D31" s="1707">
        <f>'Expenditures 15-22'!K64-SUM('Expenditures 15-22'!G64,'Expenditures 15-22'!I64)+'Expenditures 15-22'!D269-E12</f>
        <v>76214</v>
      </c>
      <c r="E31" s="1707">
        <f>E12</f>
        <v>0</v>
      </c>
      <c r="F31" s="1707">
        <f>'Expenditures 15-22'!K64-SUM('Expenditures 15-22'!G64,'Expenditures 15-22'!I64)+'Expenditures 15-22'!D269-E12</f>
        <v>76214</v>
      </c>
      <c r="G31" s="1707">
        <f>E12</f>
        <v>0</v>
      </c>
    </row>
    <row r="32" spans="1:9" ht="12" customHeight="1">
      <c r="A32" s="820" t="s">
        <v>515</v>
      </c>
      <c r="B32" s="826"/>
      <c r="C32" s="823"/>
      <c r="D32" s="1705"/>
      <c r="E32" s="1705"/>
      <c r="F32" s="1705"/>
      <c r="G32" s="1705"/>
    </row>
    <row r="33" spans="1:7" ht="12" customHeight="1">
      <c r="A33" s="824" t="s">
        <v>516</v>
      </c>
      <c r="B33" s="827"/>
      <c r="C33" s="823">
        <v>2610</v>
      </c>
      <c r="D33" s="1705"/>
      <c r="E33" s="1707">
        <f>'Expenditures 15-22'!K67-SUM('Expenditures 15-22'!G67,'Expenditures 15-22'!I67)+'Expenditures 15-22'!D272</f>
        <v>0</v>
      </c>
      <c r="F33" s="1705"/>
      <c r="G33" s="1707">
        <f>'Expenditures 15-22'!K67-SUM('Expenditures 15-22'!G67,'Expenditures 15-22'!I67)+'Expenditures 15-22'!D272</f>
        <v>0</v>
      </c>
    </row>
    <row r="34" spans="1:7" ht="12" customHeight="1">
      <c r="A34" s="824" t="s">
        <v>517</v>
      </c>
      <c r="B34" s="827"/>
      <c r="C34" s="823">
        <v>2620</v>
      </c>
      <c r="D34" s="1705"/>
      <c r="E34" s="1707">
        <f>'Expenditures 15-22'!K68-SUM('Expenditures 15-22'!G68,'Expenditures 15-22'!I68)+'Expenditures 15-22'!D273</f>
        <v>120359</v>
      </c>
      <c r="F34" s="1705"/>
      <c r="G34" s="1707">
        <f>'Expenditures 15-22'!K68-SUM('Expenditures 15-22'!G68,'Expenditures 15-22'!I68)+'Expenditures 15-22'!D273</f>
        <v>120359</v>
      </c>
    </row>
    <row r="35" spans="1:7" ht="12" customHeight="1">
      <c r="A35" s="824" t="s">
        <v>1054</v>
      </c>
      <c r="B35" s="827"/>
      <c r="C35" s="823">
        <v>2630</v>
      </c>
      <c r="D35" s="1705"/>
      <c r="E35" s="1707">
        <f>'Expenditures 15-22'!K69-SUM('Expenditures 15-22'!G69,'Expenditures 15-22'!I69)+'Expenditures 15-22'!D274</f>
        <v>222889</v>
      </c>
      <c r="F35" s="1705"/>
      <c r="G35" s="1707">
        <f>'Expenditures 15-22'!K69-SUM('Expenditures 15-22'!G69,'Expenditures 15-22'!I69)+'Expenditures 15-22'!D274</f>
        <v>222889</v>
      </c>
    </row>
    <row r="36" spans="1:7" ht="12" customHeight="1">
      <c r="A36" s="824" t="s">
        <v>400</v>
      </c>
      <c r="B36" s="827"/>
      <c r="C36" s="823">
        <v>2640</v>
      </c>
      <c r="D36" s="1707">
        <f>'Expenditures 15-22'!K70-SUM('Expenditures 15-22'!G70,'Expenditures 15-22'!I70)+'Expenditures 15-22'!D275-E13</f>
        <v>835164</v>
      </c>
      <c r="E36" s="1707">
        <f>E13</f>
        <v>0</v>
      </c>
      <c r="F36" s="1707">
        <f>'Expenditures 15-22'!K70-SUM('Expenditures 15-22'!G70,'Expenditures 15-22'!I70)+'Expenditures 15-22'!D275-E13</f>
        <v>835164</v>
      </c>
      <c r="G36" s="1707">
        <f>E13</f>
        <v>0</v>
      </c>
    </row>
    <row r="37" spans="1:7" ht="12" customHeight="1">
      <c r="A37" s="824" t="s">
        <v>401</v>
      </c>
      <c r="B37" s="827"/>
      <c r="C37" s="823">
        <v>2660</v>
      </c>
      <c r="D37" s="1707">
        <f>'Expenditures 15-22'!K71-SUM('Expenditures 15-22'!G71,'Expenditures 15-22'!I71)+'Expenditures 15-22'!D276-E14</f>
        <v>3764945</v>
      </c>
      <c r="E37" s="1707">
        <f>E14</f>
        <v>0</v>
      </c>
      <c r="F37" s="1707">
        <f>'Expenditures 15-22'!K71-SUM('Expenditures 15-22'!G71,'Expenditures 15-22'!I71)+'Expenditures 15-22'!D276-E14</f>
        <v>3764945</v>
      </c>
      <c r="G37" s="1707">
        <f>E14</f>
        <v>0</v>
      </c>
    </row>
    <row r="38" spans="1:7" ht="12" customHeight="1">
      <c r="A38" s="820" t="s">
        <v>518</v>
      </c>
      <c r="B38" s="821"/>
      <c r="C38" s="823">
        <v>2900</v>
      </c>
      <c r="D38" s="1705"/>
      <c r="E38" s="1707">
        <f>'Expenditures 15-22'!K73-SUM('Expenditures 15-22'!G73,'Expenditures 15-22'!I73)+'Expenditures 15-22'!K128-SUM('Expenditures 15-22'!G128,'Expenditures 15-22'!I128)+'Expenditures 15-22'!K183-SUM('Expenditures 15-22'!G183,'Expenditures 15-22'!I183)+'Expenditures 15-22'!D278</f>
        <v>0</v>
      </c>
      <c r="F38" s="1705"/>
      <c r="G38" s="1707">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705"/>
      <c r="E39" s="1707">
        <f>'Expenditures 15-22'!K75-SUM('Expenditures 15-22'!G75,'Expenditures 15-22'!I75)+'Expenditures 15-22'!K130-SUM('Expenditures 15-22'!G130,'Expenditures 15-22'!I130)+'Expenditures 15-22'!K185-SUM('Expenditures 15-22'!G185,'Expenditures 15-22'!I185)+'Expenditures 15-22'!D280</f>
        <v>480109</v>
      </c>
      <c r="F39" s="1705"/>
      <c r="G39" s="1707">
        <f>'Expenditures 15-22'!K75-SUM('Expenditures 15-22'!G75,'Expenditures 15-22'!I75)+'Expenditures 15-22'!K130-SUM('Expenditures 15-22'!G130,'Expenditures 15-22'!I130)+'Expenditures 15-22'!K185-SUM('Expenditures 15-22'!G185,'Expenditures 15-22'!I185)+'Expenditures 15-22'!D280</f>
        <v>480109</v>
      </c>
    </row>
    <row r="40" spans="1:7" ht="12" customHeight="1">
      <c r="A40" s="820" t="s">
        <v>1775</v>
      </c>
      <c r="B40" s="821"/>
      <c r="C40" s="823"/>
      <c r="D40" s="1705"/>
      <c r="E40" s="1709">
        <f>-'Contracts Paid in CY 29'!F44</f>
        <v>-4748143</v>
      </c>
      <c r="F40" s="1705"/>
      <c r="G40" s="1709">
        <f>-'Contracts Paid in CY 29'!F44</f>
        <v>-4748143</v>
      </c>
    </row>
    <row r="41" spans="1:7" ht="12" customHeight="1">
      <c r="A41" s="828" t="s">
        <v>155</v>
      </c>
      <c r="B41" s="829"/>
      <c r="C41" s="830"/>
      <c r="D41" s="1709">
        <f>SUM(D19:D39)</f>
        <v>5454551</v>
      </c>
      <c r="E41" s="1709">
        <f>SUM(E19:E40)</f>
        <v>116227720</v>
      </c>
      <c r="F41" s="1709">
        <f>SUM(F19:F39)</f>
        <v>17584363</v>
      </c>
      <c r="G41" s="1709">
        <f>SUM(G19:G40)</f>
        <v>104097908</v>
      </c>
    </row>
    <row r="42" spans="1:7">
      <c r="A42" s="817"/>
      <c r="B42" s="157"/>
      <c r="C42" s="831"/>
      <c r="D42" s="2393" t="s">
        <v>519</v>
      </c>
      <c r="E42" s="2394"/>
      <c r="F42" s="832" t="s">
        <v>520</v>
      </c>
      <c r="G42" s="833"/>
    </row>
    <row r="43" spans="1:7" ht="12" customHeight="1">
      <c r="A43" s="817"/>
      <c r="B43" s="157"/>
      <c r="C43" s="831"/>
      <c r="D43" s="1384" t="s">
        <v>470</v>
      </c>
      <c r="E43" s="1710">
        <f>D41</f>
        <v>5454551</v>
      </c>
      <c r="F43" s="1384" t="s">
        <v>470</v>
      </c>
      <c r="G43" s="1710">
        <f>F41</f>
        <v>17584363</v>
      </c>
    </row>
    <row r="44" spans="1:7" ht="12" customHeight="1">
      <c r="A44" s="817"/>
      <c r="B44" s="157"/>
      <c r="C44" s="831"/>
      <c r="D44" s="1384" t="s">
        <v>471</v>
      </c>
      <c r="E44" s="1710">
        <f>E41</f>
        <v>116227720</v>
      </c>
      <c r="F44" s="1384" t="s">
        <v>471</v>
      </c>
      <c r="G44" s="1710">
        <f>G41</f>
        <v>104097908</v>
      </c>
    </row>
    <row r="45" spans="1:7" ht="12" customHeight="1">
      <c r="A45" s="817"/>
      <c r="B45" s="157"/>
      <c r="C45" s="157"/>
      <c r="D45" s="1385" t="s">
        <v>999</v>
      </c>
      <c r="E45" s="1711">
        <f>(E43/E44)</f>
        <v>4.6929863203029366E-2</v>
      </c>
      <c r="F45" s="1385" t="s">
        <v>999</v>
      </c>
      <c r="G45" s="1711">
        <f>(G43/G44)</f>
        <v>0.16892138696965936</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11" activePane="bottomLeft" state="frozen"/>
      <selection activeCell="X24" sqref="X24"/>
      <selection pane="bottomLeft" activeCell="F18" sqref="C18:F28"/>
    </sheetView>
  </sheetViews>
  <sheetFormatPr defaultColWidth="9.140625" defaultRowHeight="12.75"/>
  <cols>
    <col min="1" max="1" width="54.5703125" style="1427" customWidth="1"/>
    <col min="2" max="2" width="4.140625" style="1427" customWidth="1"/>
    <col min="3" max="4" width="9.85546875" style="1403" customWidth="1"/>
    <col min="5" max="5" width="12.5703125" style="1428" customWidth="1"/>
    <col min="6" max="6" width="67.5703125" style="1403" customWidth="1"/>
    <col min="7" max="7" width="9.140625" style="1403" customWidth="1"/>
    <col min="8" max="8" width="5.5703125" style="1429" bestFit="1" customWidth="1"/>
    <col min="9" max="10" width="2" style="1429" bestFit="1" customWidth="1"/>
    <col min="11" max="11" width="9" style="1429" customWidth="1"/>
    <col min="12" max="16384" width="9.140625" style="1403"/>
  </cols>
  <sheetData>
    <row r="1" spans="1:15">
      <c r="A1" s="2401" t="s">
        <v>1363</v>
      </c>
      <c r="B1" s="2401"/>
      <c r="C1" s="2401"/>
      <c r="D1" s="2401"/>
      <c r="E1" s="2401"/>
      <c r="F1" s="2401"/>
    </row>
    <row r="2" spans="1:15">
      <c r="A2" s="1435" t="s">
        <v>1854</v>
      </c>
      <c r="B2" s="1404"/>
      <c r="C2" s="1435"/>
      <c r="D2" s="1404"/>
      <c r="E2" s="1404"/>
      <c r="F2" s="1405"/>
    </row>
    <row r="3" spans="1:15">
      <c r="A3" s="1712" t="str">
        <f>"Fiscal Year Ending June 30, "&amp;'AFR20'!E2</f>
        <v>Fiscal Year Ending June 30, 2020</v>
      </c>
      <c r="B3" s="1404"/>
      <c r="C3" s="1435"/>
      <c r="D3" s="1404"/>
      <c r="E3" s="1404"/>
      <c r="F3" s="1405"/>
      <c r="H3" s="1746"/>
      <c r="I3" s="1746"/>
      <c r="J3" s="1746"/>
      <c r="K3" s="1746"/>
    </row>
    <row r="4" spans="1:15" ht="3.75" customHeight="1">
      <c r="A4" s="1404"/>
      <c r="B4" s="1404"/>
      <c r="C4" s="1404"/>
      <c r="D4" s="1404"/>
      <c r="E4" s="1404"/>
      <c r="F4" s="1405"/>
    </row>
    <row r="5" spans="1:15" ht="15">
      <c r="A5" s="2402" t="s">
        <v>1530</v>
      </c>
      <c r="B5" s="2403"/>
      <c r="C5" s="2404"/>
      <c r="D5" s="2404"/>
      <c r="E5" s="2404"/>
      <c r="F5" s="2404"/>
      <c r="G5" s="1429"/>
      <c r="L5" s="1429"/>
      <c r="M5" s="1747"/>
      <c r="N5" s="1747"/>
      <c r="O5" s="1747"/>
    </row>
    <row r="6" spans="1:15" ht="12" customHeight="1">
      <c r="A6" s="1406"/>
      <c r="B6" s="1407"/>
      <c r="C6" s="2405" t="str">
        <f>COVER!A17</f>
        <v xml:space="preserve"> Cons HSD - Orland Park 230</v>
      </c>
      <c r="D6" s="2405"/>
      <c r="E6" s="2405"/>
      <c r="F6" s="1408"/>
      <c r="G6" s="1429"/>
      <c r="L6" s="1429"/>
      <c r="M6" s="1747"/>
      <c r="N6" s="1747"/>
      <c r="O6" s="1747"/>
    </row>
    <row r="7" spans="1:15" ht="11.25" customHeight="1" thickBot="1">
      <c r="A7" s="1406"/>
      <c r="B7" s="1407"/>
      <c r="C7" s="2406">
        <f>COVER!A13</f>
        <v>7016230013</v>
      </c>
      <c r="D7" s="2406"/>
      <c r="E7" s="2406"/>
      <c r="F7" s="1408"/>
      <c r="G7" s="1429"/>
      <c r="L7" s="1429"/>
      <c r="M7" s="1747"/>
      <c r="N7" s="1747"/>
      <c r="O7" s="1747"/>
    </row>
    <row r="8" spans="1:15" ht="25.5" customHeight="1" thickBot="1">
      <c r="A8" s="1441" t="s">
        <v>1850</v>
      </c>
      <c r="B8" s="1409"/>
      <c r="C8" s="1437" t="s">
        <v>1659</v>
      </c>
      <c r="D8" s="1436" t="s">
        <v>1660</v>
      </c>
      <c r="E8" s="1438" t="s">
        <v>1364</v>
      </c>
      <c r="F8" s="1436" t="s">
        <v>1661</v>
      </c>
      <c r="G8" s="1429"/>
      <c r="H8" s="1410" t="b">
        <v>0</v>
      </c>
      <c r="L8" s="1429"/>
      <c r="M8" s="1747"/>
      <c r="N8" s="1747"/>
      <c r="O8" s="1747"/>
    </row>
    <row r="9" spans="1:15" ht="15.75" customHeight="1">
      <c r="A9" s="1411" t="s">
        <v>1526</v>
      </c>
      <c r="B9" s="1412"/>
      <c r="C9" s="1413"/>
      <c r="D9" s="1413"/>
      <c r="E9" s="1414"/>
      <c r="F9" s="1415"/>
      <c r="G9" s="1429"/>
      <c r="L9" s="1429"/>
      <c r="M9" s="1747"/>
      <c r="N9" s="1747"/>
      <c r="O9" s="1747"/>
    </row>
    <row r="10" spans="1:15" ht="27.75" customHeight="1">
      <c r="A10" s="1416" t="s">
        <v>1658</v>
      </c>
      <c r="B10" s="1417"/>
      <c r="C10" s="1418"/>
      <c r="D10" s="1418"/>
      <c r="E10" s="1439" t="s">
        <v>1365</v>
      </c>
      <c r="F10" s="1440" t="s">
        <v>1366</v>
      </c>
      <c r="G10" s="1429"/>
      <c r="L10" s="1429"/>
      <c r="M10" s="1747"/>
      <c r="N10" s="1747"/>
      <c r="O10" s="1747"/>
    </row>
    <row r="11" spans="1:15" ht="12" customHeight="1">
      <c r="A11" s="1419" t="s">
        <v>1367</v>
      </c>
      <c r="B11" s="1420"/>
      <c r="C11" s="1851"/>
      <c r="D11" s="1851"/>
      <c r="E11" s="1852"/>
      <c r="F11" s="1853"/>
      <c r="G11" s="1429"/>
      <c r="H11" s="1429">
        <f>IF(C11="X",5,0)</f>
        <v>0</v>
      </c>
      <c r="I11" s="1429">
        <f>IF(D11="X",5,0)</f>
        <v>0</v>
      </c>
      <c r="J11" s="1429">
        <f>IF(E11="X",5,0)</f>
        <v>0</v>
      </c>
      <c r="L11" s="1429"/>
      <c r="M11" s="1747"/>
      <c r="N11" s="1747"/>
      <c r="O11" s="1747"/>
    </row>
    <row r="12" spans="1:15" ht="12" customHeight="1">
      <c r="A12" s="1419" t="s">
        <v>1368</v>
      </c>
      <c r="B12" s="1420"/>
      <c r="C12" s="1851" t="s">
        <v>1994</v>
      </c>
      <c r="D12" s="1851" t="s">
        <v>1994</v>
      </c>
      <c r="E12" s="1851" t="s">
        <v>1994</v>
      </c>
      <c r="F12" s="1853" t="s">
        <v>2034</v>
      </c>
      <c r="G12" s="1429"/>
      <c r="H12" s="1429">
        <f t="shared" ref="H12:H33" si="0">IF(C12="X",5,0)</f>
        <v>5</v>
      </c>
      <c r="I12" s="1429">
        <f t="shared" ref="I12:I33" si="1">IF(D12="X",5,0)</f>
        <v>5</v>
      </c>
      <c r="J12" s="1429">
        <f t="shared" ref="J12:J33" si="2">IF(E12="X",5,0)</f>
        <v>5</v>
      </c>
      <c r="L12" s="1429"/>
      <c r="M12" s="1747"/>
      <c r="N12" s="1747"/>
      <c r="O12" s="1747"/>
    </row>
    <row r="13" spans="1:15" ht="12" customHeight="1">
      <c r="A13" s="1419" t="s">
        <v>1369</v>
      </c>
      <c r="B13" s="1420"/>
      <c r="C13" s="1851"/>
      <c r="D13" s="1851"/>
      <c r="E13" s="1854"/>
      <c r="F13" s="1853"/>
      <c r="G13" s="1429"/>
      <c r="H13" s="1429">
        <f t="shared" si="0"/>
        <v>0</v>
      </c>
      <c r="I13" s="1429">
        <f t="shared" si="1"/>
        <v>0</v>
      </c>
      <c r="J13" s="1429">
        <f t="shared" si="2"/>
        <v>0</v>
      </c>
      <c r="L13" s="1429"/>
      <c r="M13" s="1747"/>
      <c r="N13" s="1747"/>
      <c r="O13" s="1747"/>
    </row>
    <row r="14" spans="1:15" ht="12" customHeight="1">
      <c r="A14" s="1419" t="s">
        <v>1370</v>
      </c>
      <c r="B14" s="1420"/>
      <c r="C14" s="1851"/>
      <c r="D14" s="1851"/>
      <c r="E14" s="1854"/>
      <c r="F14" s="1853"/>
      <c r="G14" s="1429"/>
      <c r="H14" s="1429">
        <f t="shared" si="0"/>
        <v>0</v>
      </c>
      <c r="I14" s="1429">
        <f t="shared" si="1"/>
        <v>0</v>
      </c>
      <c r="J14" s="1429">
        <f t="shared" si="2"/>
        <v>0</v>
      </c>
      <c r="L14" s="1429"/>
      <c r="M14" s="1747"/>
      <c r="N14" s="1747"/>
      <c r="O14" s="1747"/>
    </row>
    <row r="15" spans="1:15" ht="12" customHeight="1">
      <c r="A15" s="1419" t="s">
        <v>1371</v>
      </c>
      <c r="B15" s="1420"/>
      <c r="C15" s="1851"/>
      <c r="D15" s="1851"/>
      <c r="E15" s="1854"/>
      <c r="F15" s="1853"/>
      <c r="G15" s="1429"/>
      <c r="H15" s="1429">
        <f t="shared" si="0"/>
        <v>0</v>
      </c>
      <c r="I15" s="1429">
        <f t="shared" si="1"/>
        <v>0</v>
      </c>
      <c r="J15" s="1429">
        <f t="shared" si="2"/>
        <v>0</v>
      </c>
      <c r="L15" s="1429"/>
      <c r="M15" s="1747"/>
      <c r="N15" s="1747"/>
      <c r="O15" s="1747"/>
    </row>
    <row r="16" spans="1:15" ht="12" customHeight="1">
      <c r="A16" s="1419" t="s">
        <v>1372</v>
      </c>
      <c r="B16" s="1420"/>
      <c r="C16" s="1851"/>
      <c r="D16" s="1851"/>
      <c r="E16" s="1854"/>
      <c r="F16" s="1853"/>
      <c r="G16" s="1429"/>
      <c r="H16" s="1429">
        <f t="shared" si="0"/>
        <v>0</v>
      </c>
      <c r="I16" s="1429">
        <f t="shared" si="1"/>
        <v>0</v>
      </c>
      <c r="J16" s="1429">
        <f t="shared" si="2"/>
        <v>0</v>
      </c>
      <c r="L16" s="1429"/>
      <c r="M16" s="1747"/>
      <c r="N16" s="1747"/>
      <c r="O16" s="1747"/>
    </row>
    <row r="17" spans="1:15" ht="12" customHeight="1">
      <c r="A17" s="1419" t="s">
        <v>1373</v>
      </c>
      <c r="B17" s="1420"/>
      <c r="C17" s="1851"/>
      <c r="D17" s="1851"/>
      <c r="E17" s="1854"/>
      <c r="F17" s="1853"/>
      <c r="G17" s="1429"/>
      <c r="H17" s="1429">
        <f t="shared" si="0"/>
        <v>0</v>
      </c>
      <c r="I17" s="1429">
        <f t="shared" si="1"/>
        <v>0</v>
      </c>
      <c r="J17" s="1429">
        <f t="shared" si="2"/>
        <v>0</v>
      </c>
      <c r="L17" s="1429"/>
      <c r="M17" s="1747"/>
      <c r="N17" s="1747"/>
      <c r="O17" s="1747"/>
    </row>
    <row r="18" spans="1:15" ht="12" customHeight="1">
      <c r="A18" s="1419" t="s">
        <v>1374</v>
      </c>
      <c r="B18" s="1420"/>
      <c r="C18" s="1851" t="s">
        <v>1994</v>
      </c>
      <c r="D18" s="1851" t="s">
        <v>1994</v>
      </c>
      <c r="E18" s="1851" t="s">
        <v>1994</v>
      </c>
      <c r="F18" s="1853" t="s">
        <v>2035</v>
      </c>
      <c r="G18" s="1429"/>
      <c r="H18" s="1429">
        <f t="shared" si="0"/>
        <v>5</v>
      </c>
      <c r="I18" s="1429">
        <f t="shared" si="1"/>
        <v>5</v>
      </c>
      <c r="J18" s="1429">
        <f t="shared" si="2"/>
        <v>5</v>
      </c>
      <c r="L18" s="1429"/>
      <c r="M18" s="1747"/>
      <c r="N18" s="1747"/>
      <c r="O18" s="1747"/>
    </row>
    <row r="19" spans="1:15" ht="12" customHeight="1">
      <c r="A19" s="1419" t="s">
        <v>1511</v>
      </c>
      <c r="B19" s="1420"/>
      <c r="C19" s="1851" t="s">
        <v>1994</v>
      </c>
      <c r="D19" s="1851" t="s">
        <v>1994</v>
      </c>
      <c r="E19" s="1851" t="s">
        <v>1994</v>
      </c>
      <c r="F19" s="1853" t="s">
        <v>2036</v>
      </c>
      <c r="G19" s="1429"/>
      <c r="H19" s="1429">
        <f t="shared" si="0"/>
        <v>5</v>
      </c>
      <c r="I19" s="1429">
        <f t="shared" si="1"/>
        <v>5</v>
      </c>
      <c r="J19" s="1429">
        <f t="shared" si="2"/>
        <v>5</v>
      </c>
      <c r="L19" s="1429"/>
      <c r="M19" s="1747"/>
      <c r="N19" s="1747"/>
      <c r="O19" s="1747"/>
    </row>
    <row r="20" spans="1:15" ht="12" customHeight="1">
      <c r="A20" s="1419" t="s">
        <v>1512</v>
      </c>
      <c r="B20" s="1420"/>
      <c r="C20" s="1851" t="s">
        <v>1994</v>
      </c>
      <c r="D20" s="1851" t="s">
        <v>1994</v>
      </c>
      <c r="E20" s="1851" t="s">
        <v>1994</v>
      </c>
      <c r="F20" s="1853" t="s">
        <v>2132</v>
      </c>
      <c r="G20" s="1429"/>
      <c r="H20" s="1429">
        <f t="shared" si="0"/>
        <v>5</v>
      </c>
      <c r="I20" s="1429">
        <f t="shared" si="1"/>
        <v>5</v>
      </c>
      <c r="J20" s="1429">
        <f t="shared" si="2"/>
        <v>5</v>
      </c>
      <c r="L20" s="1429"/>
      <c r="M20" s="1747"/>
      <c r="N20" s="1747"/>
      <c r="O20" s="1747"/>
    </row>
    <row r="21" spans="1:15" ht="12" customHeight="1">
      <c r="A21" s="1419" t="s">
        <v>1513</v>
      </c>
      <c r="B21" s="1420"/>
      <c r="C21" s="1851" t="s">
        <v>1994</v>
      </c>
      <c r="D21" s="1851" t="s">
        <v>1994</v>
      </c>
      <c r="E21" s="1851" t="s">
        <v>1994</v>
      </c>
      <c r="F21" s="1853" t="s">
        <v>2037</v>
      </c>
      <c r="G21" s="1429"/>
      <c r="H21" s="1429">
        <f t="shared" si="0"/>
        <v>5</v>
      </c>
      <c r="I21" s="1429">
        <f t="shared" si="1"/>
        <v>5</v>
      </c>
      <c r="J21" s="1429">
        <f t="shared" si="2"/>
        <v>5</v>
      </c>
      <c r="L21" s="1429"/>
      <c r="M21" s="1747"/>
      <c r="N21" s="1747"/>
      <c r="O21" s="1747"/>
    </row>
    <row r="22" spans="1:15" ht="12" customHeight="1">
      <c r="A22" s="1419" t="s">
        <v>1514</v>
      </c>
      <c r="B22" s="1420"/>
      <c r="C22" s="1851" t="s">
        <v>1994</v>
      </c>
      <c r="D22" s="1851" t="s">
        <v>1994</v>
      </c>
      <c r="E22" s="1851" t="s">
        <v>1994</v>
      </c>
      <c r="F22" s="1853" t="s">
        <v>2038</v>
      </c>
      <c r="G22" s="1429"/>
      <c r="H22" s="1429">
        <f t="shared" si="0"/>
        <v>5</v>
      </c>
      <c r="I22" s="1429">
        <f t="shared" si="1"/>
        <v>5</v>
      </c>
      <c r="J22" s="1429">
        <f t="shared" si="2"/>
        <v>5</v>
      </c>
      <c r="L22" s="1429"/>
      <c r="M22" s="1747"/>
      <c r="N22" s="1747"/>
      <c r="O22" s="1747"/>
    </row>
    <row r="23" spans="1:15" ht="12" customHeight="1">
      <c r="A23" s="1419" t="s">
        <v>1515</v>
      </c>
      <c r="B23" s="1420"/>
      <c r="C23" s="1851"/>
      <c r="D23" s="1851"/>
      <c r="E23" s="1854"/>
      <c r="F23" s="1853"/>
      <c r="G23" s="1429"/>
      <c r="H23" s="1429">
        <f t="shared" si="0"/>
        <v>0</v>
      </c>
      <c r="I23" s="1429">
        <f t="shared" si="1"/>
        <v>0</v>
      </c>
      <c r="J23" s="1429">
        <f t="shared" si="2"/>
        <v>0</v>
      </c>
      <c r="L23" s="1429"/>
      <c r="M23" s="1747"/>
      <c r="N23" s="1747"/>
      <c r="O23" s="1747"/>
    </row>
    <row r="24" spans="1:15" ht="12" customHeight="1">
      <c r="A24" s="1419" t="s">
        <v>1516</v>
      </c>
      <c r="B24" s="1420"/>
      <c r="C24" s="1851"/>
      <c r="D24" s="1851"/>
      <c r="E24" s="1854"/>
      <c r="F24" s="1853"/>
      <c r="G24" s="1429"/>
      <c r="H24" s="1429">
        <f t="shared" si="0"/>
        <v>0</v>
      </c>
      <c r="I24" s="1429">
        <f t="shared" si="1"/>
        <v>0</v>
      </c>
      <c r="J24" s="1429">
        <f t="shared" si="2"/>
        <v>0</v>
      </c>
      <c r="L24" s="1429"/>
      <c r="M24" s="1747"/>
      <c r="N24" s="1747"/>
      <c r="O24" s="1747"/>
    </row>
    <row r="25" spans="1:15" ht="12" customHeight="1">
      <c r="A25" s="1419" t="s">
        <v>1517</v>
      </c>
      <c r="B25" s="1420"/>
      <c r="C25" s="1851" t="s">
        <v>1994</v>
      </c>
      <c r="D25" s="1851" t="s">
        <v>1994</v>
      </c>
      <c r="E25" s="1851" t="s">
        <v>1994</v>
      </c>
      <c r="F25" s="1853"/>
      <c r="G25" s="1429"/>
      <c r="H25" s="1429">
        <f t="shared" si="0"/>
        <v>5</v>
      </c>
      <c r="I25" s="1429">
        <f t="shared" si="1"/>
        <v>5</v>
      </c>
      <c r="J25" s="1429">
        <f t="shared" si="2"/>
        <v>5</v>
      </c>
      <c r="L25" s="1429"/>
      <c r="M25" s="1747"/>
      <c r="N25" s="1747"/>
      <c r="O25" s="1747"/>
    </row>
    <row r="26" spans="1:15" ht="12" customHeight="1">
      <c r="A26" s="1419" t="s">
        <v>1518</v>
      </c>
      <c r="B26" s="1420"/>
      <c r="C26" s="1851" t="s">
        <v>1994</v>
      </c>
      <c r="D26" s="1851" t="s">
        <v>1994</v>
      </c>
      <c r="E26" s="1851" t="s">
        <v>1994</v>
      </c>
      <c r="F26" s="1853" t="s">
        <v>2133</v>
      </c>
      <c r="G26" s="1429"/>
      <c r="H26" s="1429">
        <f t="shared" si="0"/>
        <v>5</v>
      </c>
      <c r="I26" s="1429">
        <f t="shared" si="1"/>
        <v>5</v>
      </c>
      <c r="J26" s="1429">
        <f t="shared" si="2"/>
        <v>5</v>
      </c>
      <c r="L26" s="1429"/>
      <c r="M26" s="1747"/>
      <c r="N26" s="1747"/>
      <c r="O26" s="1747"/>
    </row>
    <row r="27" spans="1:15" ht="18.75">
      <c r="A27" s="1419" t="s">
        <v>1519</v>
      </c>
      <c r="B27" s="1420"/>
      <c r="C27" s="1851"/>
      <c r="D27" s="1851"/>
      <c r="E27" s="1854"/>
      <c r="F27" s="1853"/>
      <c r="G27" s="1429"/>
      <c r="H27" s="1429">
        <f t="shared" si="0"/>
        <v>0</v>
      </c>
      <c r="I27" s="1429">
        <f t="shared" si="1"/>
        <v>0</v>
      </c>
      <c r="J27" s="1429">
        <f t="shared" si="2"/>
        <v>0</v>
      </c>
      <c r="L27" s="1429"/>
      <c r="M27" s="1747"/>
      <c r="N27" s="1747"/>
      <c r="O27" s="1747"/>
    </row>
    <row r="28" spans="1:15" ht="12" customHeight="1">
      <c r="A28" s="1419" t="s">
        <v>1520</v>
      </c>
      <c r="B28" s="1420"/>
      <c r="C28" s="1851"/>
      <c r="D28" s="1851"/>
      <c r="E28" s="1854"/>
      <c r="F28" s="1853"/>
      <c r="G28" s="1429"/>
      <c r="H28" s="1429">
        <f t="shared" si="0"/>
        <v>0</v>
      </c>
      <c r="I28" s="1429">
        <f t="shared" si="1"/>
        <v>0</v>
      </c>
      <c r="J28" s="1429">
        <f t="shared" si="2"/>
        <v>0</v>
      </c>
      <c r="L28" s="1429"/>
      <c r="M28" s="1747"/>
      <c r="N28" s="1747"/>
      <c r="O28" s="1747"/>
    </row>
    <row r="29" spans="1:15" ht="12" customHeight="1">
      <c r="A29" s="1419" t="s">
        <v>1521</v>
      </c>
      <c r="B29" s="1420"/>
      <c r="C29" s="1851"/>
      <c r="D29" s="1851"/>
      <c r="E29" s="1854"/>
      <c r="F29" s="1853"/>
      <c r="G29" s="1429"/>
      <c r="H29" s="1429">
        <f t="shared" si="0"/>
        <v>0</v>
      </c>
      <c r="I29" s="1429">
        <f t="shared" si="1"/>
        <v>0</v>
      </c>
      <c r="J29" s="1429">
        <f t="shared" si="2"/>
        <v>0</v>
      </c>
      <c r="L29" s="1429"/>
      <c r="M29" s="1747"/>
      <c r="N29" s="1747"/>
      <c r="O29" s="1747"/>
    </row>
    <row r="30" spans="1:15" ht="12" customHeight="1">
      <c r="A30" s="1419" t="s">
        <v>1522</v>
      </c>
      <c r="B30" s="1420"/>
      <c r="C30" s="1851" t="s">
        <v>1994</v>
      </c>
      <c r="D30" s="1851" t="s">
        <v>1994</v>
      </c>
      <c r="E30" s="1851" t="s">
        <v>1994</v>
      </c>
      <c r="F30" s="1853" t="s">
        <v>2134</v>
      </c>
      <c r="G30" s="1429"/>
      <c r="H30" s="1429">
        <f t="shared" si="0"/>
        <v>5</v>
      </c>
      <c r="I30" s="1429">
        <f t="shared" si="1"/>
        <v>5</v>
      </c>
      <c r="J30" s="1429">
        <f t="shared" si="2"/>
        <v>5</v>
      </c>
      <c r="L30" s="1429"/>
      <c r="M30" s="1747"/>
      <c r="N30" s="1747"/>
      <c r="O30" s="1747"/>
    </row>
    <row r="31" spans="1:15" ht="12" customHeight="1">
      <c r="A31" s="1419" t="s">
        <v>1523</v>
      </c>
      <c r="B31" s="1420"/>
      <c r="C31" s="1851"/>
      <c r="D31" s="1851"/>
      <c r="E31" s="1854"/>
      <c r="F31" s="1853"/>
      <c r="G31" s="1429"/>
      <c r="H31" s="1429">
        <f t="shared" si="0"/>
        <v>0</v>
      </c>
      <c r="I31" s="1429">
        <f t="shared" si="1"/>
        <v>0</v>
      </c>
      <c r="J31" s="1429">
        <f t="shared" si="2"/>
        <v>0</v>
      </c>
      <c r="L31" s="1748"/>
      <c r="M31" s="1747"/>
      <c r="N31" s="1747"/>
      <c r="O31" s="1747"/>
    </row>
    <row r="32" spans="1:15" ht="12" customHeight="1">
      <c r="A32" s="1419" t="s">
        <v>1524</v>
      </c>
      <c r="B32" s="1420"/>
      <c r="C32" s="1851"/>
      <c r="D32" s="1851"/>
      <c r="E32" s="1854"/>
      <c r="F32" s="1853"/>
      <c r="G32" s="1429"/>
      <c r="H32" s="1429">
        <f t="shared" si="0"/>
        <v>0</v>
      </c>
      <c r="I32" s="1429">
        <f t="shared" si="1"/>
        <v>0</v>
      </c>
      <c r="J32" s="1429">
        <f t="shared" si="2"/>
        <v>0</v>
      </c>
      <c r="L32" s="1429"/>
      <c r="M32" s="1747"/>
      <c r="N32" s="1747"/>
      <c r="O32" s="1747"/>
    </row>
    <row r="33" spans="1:15" ht="12" customHeight="1">
      <c r="A33" s="1419" t="s">
        <v>1525</v>
      </c>
      <c r="B33" s="1420"/>
      <c r="C33" s="1851"/>
      <c r="D33" s="1851"/>
      <c r="E33" s="1854"/>
      <c r="F33" s="1853"/>
      <c r="G33" s="1429"/>
      <c r="H33" s="1429">
        <f t="shared" si="0"/>
        <v>0</v>
      </c>
      <c r="I33" s="1429">
        <f t="shared" si="1"/>
        <v>0</v>
      </c>
      <c r="J33" s="1429">
        <f t="shared" si="2"/>
        <v>0</v>
      </c>
      <c r="L33" s="1429"/>
      <c r="M33" s="1747"/>
      <c r="N33" s="1747"/>
      <c r="O33" s="1747"/>
    </row>
    <row r="34" spans="1:15" ht="12" customHeight="1">
      <c r="A34" s="1421"/>
      <c r="B34" s="1421"/>
      <c r="C34" s="1421"/>
      <c r="D34" s="1421"/>
      <c r="E34" s="1421"/>
      <c r="F34" s="1421"/>
      <c r="G34" s="1429"/>
      <c r="H34" s="1429">
        <f>SUM(H11:H32)</f>
        <v>45</v>
      </c>
      <c r="I34" s="1429">
        <f>SUM(I11:I32)</f>
        <v>45</v>
      </c>
      <c r="J34" s="1429">
        <f>SUM(J11:J32)</f>
        <v>45</v>
      </c>
      <c r="K34" s="1429">
        <f>SUM(H34:J34)</f>
        <v>135</v>
      </c>
      <c r="L34" s="1429"/>
      <c r="M34" s="1747"/>
      <c r="N34" s="1747"/>
      <c r="O34" s="1747"/>
    </row>
    <row r="35" spans="1:15" ht="12" customHeight="1">
      <c r="A35" s="1422" t="s">
        <v>1376</v>
      </c>
      <c r="B35" s="1423"/>
      <c r="C35" s="2407"/>
      <c r="D35" s="2407"/>
      <c r="E35" s="2407"/>
      <c r="F35" s="2408"/>
    </row>
    <row r="36" spans="1:15" ht="12" customHeight="1">
      <c r="A36" s="2398"/>
      <c r="B36" s="2399"/>
      <c r="C36" s="2399"/>
      <c r="D36" s="2399"/>
      <c r="E36" s="2399"/>
      <c r="F36" s="2400"/>
    </row>
    <row r="37" spans="1:15" ht="12" customHeight="1">
      <c r="A37" s="2398"/>
      <c r="B37" s="2399"/>
      <c r="C37" s="2399"/>
      <c r="D37" s="2399"/>
      <c r="E37" s="2399"/>
      <c r="F37" s="2400"/>
    </row>
    <row r="38" spans="1:15" ht="12" customHeight="1">
      <c r="A38" s="2412"/>
      <c r="B38" s="2413"/>
      <c r="C38" s="2413"/>
      <c r="D38" s="2413"/>
      <c r="E38" s="2413"/>
      <c r="F38" s="2414"/>
    </row>
    <row r="39" spans="1:15" ht="4.5" hidden="1" customHeight="1">
      <c r="A39" s="1424"/>
      <c r="B39" s="1424"/>
      <c r="C39" s="1424"/>
      <c r="D39" s="1424"/>
      <c r="E39" s="1424"/>
      <c r="F39" s="1424"/>
    </row>
    <row r="40" spans="1:15" s="1421" customFormat="1" ht="12" customHeight="1">
      <c r="A40" s="1425" t="s">
        <v>1375</v>
      </c>
      <c r="B40" s="1426"/>
      <c r="C40" s="2415"/>
      <c r="D40" s="2415"/>
      <c r="E40" s="2415"/>
      <c r="F40" s="2416"/>
      <c r="H40" s="1430"/>
      <c r="I40" s="1430"/>
      <c r="J40" s="1430"/>
      <c r="K40" s="1430"/>
    </row>
    <row r="41" spans="1:15" s="1421" customFormat="1" ht="12" customHeight="1">
      <c r="A41" s="2417"/>
      <c r="B41" s="2418"/>
      <c r="C41" s="2418"/>
      <c r="D41" s="2418"/>
      <c r="E41" s="2418"/>
      <c r="F41" s="2419"/>
      <c r="H41" s="1430"/>
      <c r="I41" s="1430"/>
      <c r="J41" s="1430"/>
      <c r="K41" s="1430"/>
    </row>
    <row r="42" spans="1:15" s="1421" customFormat="1" ht="12" customHeight="1">
      <c r="A42" s="2417"/>
      <c r="B42" s="2418"/>
      <c r="C42" s="2418"/>
      <c r="D42" s="2418"/>
      <c r="E42" s="2418"/>
      <c r="F42" s="2419"/>
      <c r="H42" s="1430"/>
      <c r="I42" s="1430"/>
      <c r="J42" s="1430"/>
      <c r="K42" s="1430"/>
    </row>
    <row r="43" spans="1:15" s="1421" customFormat="1" ht="15">
      <c r="A43" s="2409"/>
      <c r="B43" s="2410"/>
      <c r="C43" s="2410"/>
      <c r="D43" s="2410"/>
      <c r="E43" s="2410"/>
      <c r="F43" s="2411"/>
      <c r="H43" s="1430"/>
      <c r="I43" s="1430"/>
      <c r="J43" s="1430"/>
      <c r="K43" s="1430"/>
    </row>
    <row r="44" spans="1:15" s="1421" customFormat="1" ht="12" hidden="1" customHeight="1">
      <c r="A44" s="2409"/>
      <c r="B44" s="2410"/>
      <c r="C44" s="2410"/>
      <c r="D44" s="2410"/>
      <c r="E44" s="2410"/>
      <c r="F44" s="2411"/>
      <c r="H44" s="1430"/>
      <c r="I44" s="1430"/>
      <c r="J44" s="1430"/>
      <c r="K44" s="1430"/>
    </row>
    <row r="45" spans="1:15" s="1421" customFormat="1" ht="12" customHeight="1">
      <c r="H45" s="1430"/>
      <c r="I45" s="1430"/>
      <c r="J45" s="1430"/>
      <c r="K45" s="1430"/>
    </row>
    <row r="46" spans="1:15" s="1421" customFormat="1" ht="9.75" customHeight="1">
      <c r="H46" s="1430"/>
      <c r="I46" s="1430"/>
      <c r="J46" s="1430"/>
      <c r="K46" s="1430"/>
    </row>
    <row r="47" spans="1:15" s="1421" customFormat="1" ht="13.5" customHeight="1">
      <c r="H47" s="1430"/>
      <c r="I47" s="1430"/>
      <c r="J47" s="1430"/>
      <c r="K47" s="1430"/>
    </row>
    <row r="48" spans="1:15" s="1421" customFormat="1" ht="15">
      <c r="H48" s="1430"/>
      <c r="I48" s="1430"/>
      <c r="J48" s="1430"/>
      <c r="K48" s="1430"/>
    </row>
    <row r="49" spans="1:11" s="1421" customFormat="1" ht="15" hidden="1">
      <c r="A49" s="1421" t="b">
        <v>0</v>
      </c>
      <c r="H49" s="1430"/>
      <c r="I49" s="1430"/>
      <c r="J49" s="1430"/>
      <c r="K49" s="1430"/>
    </row>
    <row r="50" spans="1:11" s="1421" customFormat="1" ht="15">
      <c r="H50" s="1430"/>
      <c r="I50" s="1430"/>
      <c r="J50" s="1430"/>
      <c r="K50" s="1430"/>
    </row>
    <row r="51" spans="1:11" s="1421" customFormat="1" ht="15">
      <c r="H51" s="1430"/>
      <c r="I51" s="1430"/>
      <c r="J51" s="1430"/>
      <c r="K51" s="1430"/>
    </row>
    <row r="52" spans="1:11" s="1421" customFormat="1" ht="15">
      <c r="H52" s="1430"/>
      <c r="I52" s="1430"/>
      <c r="J52" s="1430"/>
      <c r="K52" s="1430"/>
    </row>
    <row r="53" spans="1:11" s="1421" customFormat="1" ht="15">
      <c r="H53" s="1430"/>
      <c r="I53" s="1430"/>
      <c r="J53" s="1430"/>
      <c r="K53" s="1430"/>
    </row>
    <row r="54" spans="1:11" s="1421" customFormat="1" ht="15">
      <c r="H54" s="1430"/>
      <c r="I54" s="1430"/>
      <c r="J54" s="1430"/>
      <c r="K54" s="1430"/>
    </row>
    <row r="55" spans="1:11" s="1421" customFormat="1" ht="15">
      <c r="H55" s="1430"/>
      <c r="I55" s="1430"/>
      <c r="J55" s="1430"/>
      <c r="K55" s="1430"/>
    </row>
    <row r="56" spans="1:11" s="1421" customFormat="1" ht="15">
      <c r="H56" s="1430"/>
      <c r="I56" s="1430"/>
      <c r="J56" s="1430"/>
      <c r="K56" s="1430"/>
    </row>
    <row r="57" spans="1:11" s="1421" customFormat="1" ht="15">
      <c r="H57" s="1430"/>
      <c r="I57" s="1430"/>
      <c r="J57" s="1430"/>
      <c r="K57" s="1430"/>
    </row>
    <row r="58" spans="1:11" s="1421" customFormat="1" ht="15">
      <c r="H58" s="1430"/>
      <c r="I58" s="1430"/>
      <c r="J58" s="1430"/>
      <c r="K58" s="1430"/>
    </row>
    <row r="59" spans="1:11" s="1421" customFormat="1" ht="15">
      <c r="H59" s="1430"/>
      <c r="I59" s="1430"/>
      <c r="J59" s="1430"/>
      <c r="K59" s="1430"/>
    </row>
    <row r="60" spans="1:11" s="1421" customFormat="1" ht="15">
      <c r="H60" s="1430"/>
      <c r="I60" s="1430"/>
      <c r="J60" s="1430"/>
      <c r="K60" s="1430"/>
    </row>
    <row r="61" spans="1:11" s="1421" customFormat="1" ht="15">
      <c r="H61" s="1430"/>
      <c r="I61" s="1430"/>
      <c r="J61" s="1430"/>
      <c r="K61" s="1430"/>
    </row>
    <row r="62" spans="1:11" s="1421" customFormat="1" ht="15">
      <c r="H62" s="1430"/>
      <c r="I62" s="1430"/>
      <c r="J62" s="1430"/>
      <c r="K62" s="1430"/>
    </row>
    <row r="63" spans="1:11" s="1421" customFormat="1" ht="15">
      <c r="H63" s="1430"/>
      <c r="I63" s="1430"/>
      <c r="J63" s="1430"/>
      <c r="K63" s="1430"/>
    </row>
    <row r="64" spans="1:11" s="1421" customFormat="1" ht="15">
      <c r="H64" s="1430"/>
      <c r="I64" s="1430"/>
      <c r="J64" s="1430"/>
      <c r="K64" s="1430"/>
    </row>
    <row r="65" spans="8:11" s="1421" customFormat="1" ht="15">
      <c r="H65" s="1430"/>
      <c r="I65" s="1430"/>
      <c r="J65" s="1430"/>
      <c r="K65" s="1430"/>
    </row>
    <row r="66" spans="8:11" s="1421" customFormat="1" ht="15">
      <c r="H66" s="1430"/>
      <c r="I66" s="1430"/>
      <c r="J66" s="1430"/>
      <c r="K66" s="1430"/>
    </row>
    <row r="67" spans="8:11" s="1421" customFormat="1" ht="15">
      <c r="H67" s="1430"/>
      <c r="I67" s="1430"/>
      <c r="J67" s="1430"/>
      <c r="K67" s="1430"/>
    </row>
    <row r="68" spans="8:11" s="1421" customFormat="1" ht="15">
      <c r="H68" s="1430"/>
      <c r="I68" s="1430"/>
      <c r="J68" s="1430"/>
      <c r="K68" s="1430"/>
    </row>
    <row r="69" spans="8:11" s="1421" customFormat="1" ht="15">
      <c r="H69" s="1430"/>
      <c r="I69" s="1430"/>
      <c r="J69" s="1430"/>
      <c r="K69" s="1430"/>
    </row>
    <row r="70" spans="8:11" s="1421" customFormat="1" ht="15">
      <c r="H70" s="1430"/>
      <c r="I70" s="1430"/>
      <c r="J70" s="1430"/>
      <c r="K70" s="1430"/>
    </row>
    <row r="71" spans="8:11" s="1421" customFormat="1" ht="15">
      <c r="H71" s="1430"/>
      <c r="I71" s="1430"/>
      <c r="J71" s="1430"/>
      <c r="K71" s="1430"/>
    </row>
    <row r="72" spans="8:11" s="1421" customFormat="1" ht="15">
      <c r="H72" s="1430"/>
      <c r="I72" s="1430"/>
      <c r="J72" s="1430"/>
      <c r="K72" s="1430"/>
    </row>
    <row r="73" spans="8:11" s="1421" customFormat="1" ht="15">
      <c r="H73" s="1430"/>
      <c r="I73" s="1430"/>
      <c r="J73" s="1430"/>
      <c r="K73" s="1430"/>
    </row>
    <row r="74" spans="8:11" s="1421" customFormat="1" ht="15">
      <c r="H74" s="1430"/>
      <c r="I74" s="1430"/>
      <c r="J74" s="1430"/>
      <c r="K74" s="1430"/>
    </row>
    <row r="75" spans="8:11" s="1421" customFormat="1" ht="15">
      <c r="H75" s="1430"/>
      <c r="I75" s="1430"/>
      <c r="J75" s="1430"/>
      <c r="K75" s="1430"/>
    </row>
    <row r="76" spans="8:11" s="1421" customFormat="1" ht="15">
      <c r="H76" s="1430"/>
      <c r="I76" s="1430"/>
      <c r="J76" s="1430"/>
      <c r="K76" s="1430"/>
    </row>
    <row r="77" spans="8:11" s="1421" customFormat="1" ht="15">
      <c r="H77" s="1430"/>
      <c r="I77" s="1430"/>
      <c r="J77" s="1430"/>
      <c r="K77" s="1430"/>
    </row>
    <row r="78" spans="8:11" s="1421" customFormat="1" ht="15">
      <c r="H78" s="1430"/>
      <c r="I78" s="1430"/>
      <c r="J78" s="1430"/>
      <c r="K78" s="1430"/>
    </row>
    <row r="79" spans="8:11" s="1421" customFormat="1" ht="15">
      <c r="H79" s="1430"/>
      <c r="I79" s="1430"/>
      <c r="J79" s="1430"/>
      <c r="K79" s="1430"/>
    </row>
    <row r="80" spans="8:11" s="1421" customFormat="1" ht="15">
      <c r="H80" s="1430"/>
      <c r="I80" s="1430"/>
      <c r="J80" s="1430"/>
      <c r="K80" s="1430"/>
    </row>
    <row r="81" spans="8:11" s="1421" customFormat="1" ht="15">
      <c r="H81" s="1430"/>
      <c r="I81" s="1430"/>
      <c r="J81" s="1430"/>
      <c r="K81" s="1430"/>
    </row>
    <row r="82" spans="8:11" s="1421" customFormat="1" ht="15">
      <c r="H82" s="1430"/>
      <c r="I82" s="1430"/>
      <c r="J82" s="1430"/>
      <c r="K82" s="1430"/>
    </row>
    <row r="83" spans="8:11" s="1421" customFormat="1" ht="15">
      <c r="H83" s="1430"/>
      <c r="I83" s="1430"/>
      <c r="J83" s="1430"/>
      <c r="K83" s="1430"/>
    </row>
    <row r="84" spans="8:11" s="1421" customFormat="1" ht="15">
      <c r="H84" s="1430"/>
      <c r="I84" s="1430"/>
      <c r="J84" s="1430"/>
      <c r="K84" s="1430"/>
    </row>
    <row r="85" spans="8:11" s="1421" customFormat="1" ht="15">
      <c r="H85" s="1430"/>
      <c r="I85" s="1430"/>
      <c r="J85" s="1430"/>
      <c r="K85" s="1430"/>
    </row>
    <row r="86" spans="8:11" s="1421" customFormat="1" ht="15">
      <c r="H86" s="1430"/>
      <c r="I86" s="1430"/>
      <c r="J86" s="1430"/>
      <c r="K86" s="1430"/>
    </row>
    <row r="87" spans="8:11" s="1421" customFormat="1" ht="15">
      <c r="H87" s="1430"/>
      <c r="I87" s="1430"/>
      <c r="J87" s="1430"/>
      <c r="K87" s="1430"/>
    </row>
    <row r="88" spans="8:11" s="1421" customFormat="1" ht="15">
      <c r="H88" s="1430"/>
      <c r="I88" s="1430"/>
      <c r="J88" s="1430"/>
      <c r="K88" s="1430"/>
    </row>
    <row r="89" spans="8:11" s="1421" customFormat="1" ht="15">
      <c r="H89" s="1430"/>
      <c r="I89" s="1430"/>
      <c r="J89" s="1430"/>
      <c r="K89" s="1430"/>
    </row>
    <row r="90" spans="8:11" s="1421" customFormat="1" ht="15">
      <c r="H90" s="1430"/>
      <c r="I90" s="1430"/>
      <c r="J90" s="1430"/>
      <c r="K90" s="1430"/>
    </row>
    <row r="91" spans="8:11" s="1421" customFormat="1" ht="15">
      <c r="H91" s="1430"/>
      <c r="I91" s="1430"/>
      <c r="J91" s="1430"/>
      <c r="K91" s="1430"/>
    </row>
    <row r="92" spans="8:11" s="1421" customFormat="1" ht="15">
      <c r="H92" s="1430"/>
      <c r="I92" s="1430"/>
      <c r="J92" s="1430"/>
      <c r="K92" s="1430"/>
    </row>
    <row r="93" spans="8:11" s="1421" customFormat="1" ht="15">
      <c r="H93" s="1430"/>
      <c r="I93" s="1430"/>
      <c r="J93" s="1430"/>
      <c r="K93" s="1430"/>
    </row>
    <row r="94" spans="8:11" s="1421" customFormat="1" ht="15">
      <c r="H94" s="1430"/>
      <c r="I94" s="1430"/>
      <c r="J94" s="1430"/>
      <c r="K94" s="1430"/>
    </row>
    <row r="95" spans="8:11" s="1421" customFormat="1" ht="15">
      <c r="H95" s="1430"/>
      <c r="I95" s="1430"/>
      <c r="J95" s="1430"/>
      <c r="K95" s="1430"/>
    </row>
    <row r="96" spans="8:11" s="1421" customFormat="1" ht="15">
      <c r="H96" s="1430"/>
      <c r="I96" s="1430"/>
      <c r="J96" s="1430"/>
      <c r="K96" s="1430"/>
    </row>
    <row r="97" spans="8:11" s="1421" customFormat="1" ht="15">
      <c r="H97" s="1430"/>
      <c r="I97" s="1430"/>
      <c r="J97" s="1430"/>
      <c r="K97" s="143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6EDD2-73B8-46D7-A42D-9469AB029755}">
  <sheetPr>
    <tabColor rgb="FF00B050"/>
    <pageSetUpPr fitToPage="1"/>
  </sheetPr>
  <dimension ref="A1:N72"/>
  <sheetViews>
    <sheetView showGridLines="0" topLeftCell="A34" zoomScaleNormal="100" workbookViewId="0">
      <selection activeCell="E57" sqref="E57"/>
    </sheetView>
  </sheetViews>
  <sheetFormatPr defaultColWidth="9.140625" defaultRowHeight="15"/>
  <cols>
    <col min="1" max="1" width="2.7109375" style="1836" customWidth="1"/>
    <col min="2" max="2" width="3" style="1836" customWidth="1"/>
    <col min="3" max="3" width="38" style="1836" customWidth="1"/>
    <col min="4" max="4" width="7.7109375" style="1836" customWidth="1"/>
    <col min="5" max="5" width="10.7109375" style="1836" customWidth="1"/>
    <col min="6" max="6" width="11" style="1836" customWidth="1"/>
    <col min="7" max="8" width="9.140625" style="1836"/>
    <col min="9" max="9" width="10.85546875" style="1836" customWidth="1"/>
    <col min="10" max="10" width="12.42578125" style="1836" customWidth="1"/>
    <col min="11" max="11" width="9.140625" style="1836"/>
    <col min="12" max="12" width="13.140625" style="1836" customWidth="1"/>
    <col min="13" max="13" width="9.140625" style="1836"/>
    <col min="14" max="14" width="17.85546875" style="1836" customWidth="1"/>
    <col min="15" max="16384" width="9.140625" style="1836"/>
  </cols>
  <sheetData>
    <row r="1" spans="1:14">
      <c r="A1" s="1841"/>
      <c r="B1" s="1840"/>
      <c r="C1" s="1840"/>
      <c r="D1" s="1840"/>
      <c r="E1" s="1840"/>
      <c r="F1" s="1840"/>
      <c r="G1" s="1839" t="s">
        <v>402</v>
      </c>
      <c r="H1" s="1838"/>
      <c r="I1" s="1840"/>
      <c r="J1" s="1840"/>
      <c r="K1" s="1840"/>
      <c r="L1" s="1840"/>
      <c r="M1" s="1840"/>
      <c r="N1" s="1837"/>
    </row>
    <row r="2" spans="1:14">
      <c r="A2" s="1835"/>
      <c r="B2" s="1847"/>
      <c r="C2" s="1847"/>
      <c r="D2" s="1847"/>
      <c r="E2" s="1847"/>
      <c r="F2" s="1847"/>
      <c r="G2" s="1848" t="s">
        <v>1978</v>
      </c>
      <c r="H2" s="1834"/>
      <c r="I2" s="1847"/>
      <c r="J2" s="1847"/>
      <c r="K2" s="1847"/>
      <c r="L2" s="1847"/>
      <c r="M2" s="1847"/>
      <c r="N2" s="1833"/>
    </row>
    <row r="3" spans="1:14">
      <c r="A3" s="1835"/>
      <c r="B3" s="1847"/>
      <c r="C3" s="1847"/>
      <c r="D3" s="1847"/>
      <c r="E3" s="1847"/>
      <c r="F3" s="1847"/>
      <c r="G3" s="1848" t="s">
        <v>403</v>
      </c>
      <c r="H3" s="1847"/>
      <c r="I3" s="1847"/>
      <c r="J3" s="1847"/>
      <c r="K3" s="1847"/>
      <c r="L3" s="1847"/>
      <c r="M3" s="1847"/>
      <c r="N3" s="1833"/>
    </row>
    <row r="4" spans="1:14">
      <c r="A4" s="1835"/>
      <c r="B4" s="1847"/>
      <c r="C4" s="1847"/>
      <c r="D4" s="1847"/>
      <c r="E4" s="1847"/>
      <c r="F4" s="1847"/>
      <c r="G4" s="1848" t="s">
        <v>863</v>
      </c>
      <c r="H4" s="1847"/>
      <c r="I4" s="1847"/>
      <c r="J4" s="1847"/>
      <c r="K4" s="1847"/>
      <c r="L4" s="1847"/>
      <c r="M4" s="1847"/>
      <c r="N4" s="1833"/>
    </row>
    <row r="5" spans="1:14">
      <c r="A5" s="1835"/>
      <c r="B5" s="1847"/>
      <c r="C5" s="1847"/>
      <c r="D5" s="1847"/>
      <c r="E5" s="1847"/>
      <c r="F5" s="1848"/>
      <c r="G5" s="1848"/>
      <c r="H5" s="1847"/>
      <c r="I5" s="1847"/>
      <c r="J5" s="1847"/>
      <c r="K5" s="1847"/>
      <c r="L5" s="1847"/>
      <c r="M5" s="1847"/>
      <c r="N5" s="1833"/>
    </row>
    <row r="6" spans="1:14">
      <c r="A6" s="1832" t="s">
        <v>667</v>
      </c>
      <c r="B6" s="1849"/>
      <c r="C6" s="1849"/>
      <c r="D6" s="1849"/>
      <c r="E6" s="1850"/>
      <c r="F6" s="1831"/>
      <c r="G6" s="1848"/>
      <c r="H6" s="1847"/>
      <c r="I6" s="1842" t="s">
        <v>1021</v>
      </c>
      <c r="J6" s="2462" t="str">
        <f>COVER!A17</f>
        <v xml:space="preserve"> Cons HSD - Orland Park 230</v>
      </c>
      <c r="K6" s="2462"/>
      <c r="L6" s="2463"/>
      <c r="M6" s="1847"/>
      <c r="N6" s="1833"/>
    </row>
    <row r="7" spans="1:14">
      <c r="A7" s="2464" t="s">
        <v>864</v>
      </c>
      <c r="B7" s="2465"/>
      <c r="C7" s="2465"/>
      <c r="D7" s="2465"/>
      <c r="E7" s="2466"/>
      <c r="F7" s="1855"/>
      <c r="G7" s="1847"/>
      <c r="H7" s="1847"/>
      <c r="I7" s="1842" t="s">
        <v>369</v>
      </c>
      <c r="J7" s="2462">
        <f>COVER!A13</f>
        <v>7016230013</v>
      </c>
      <c r="K7" s="2462"/>
      <c r="L7" s="2463"/>
      <c r="M7" s="1847"/>
      <c r="N7" s="1833"/>
    </row>
    <row r="8" spans="1:14">
      <c r="A8" s="1856"/>
      <c r="B8" s="1857"/>
      <c r="C8" s="1857"/>
      <c r="D8" s="1857"/>
      <c r="E8" s="1858"/>
      <c r="F8" s="1859"/>
      <c r="G8" s="1860"/>
      <c r="H8" s="1860"/>
      <c r="I8" s="1860"/>
      <c r="J8" s="1860"/>
      <c r="K8" s="1860"/>
      <c r="L8" s="1860"/>
      <c r="M8" s="1847"/>
      <c r="N8" s="1833"/>
    </row>
    <row r="9" spans="1:14">
      <c r="A9" s="1861"/>
      <c r="B9" s="1862"/>
      <c r="C9" s="1862"/>
      <c r="D9" s="1863"/>
      <c r="E9" s="1864" t="s">
        <v>2039</v>
      </c>
      <c r="F9" s="1865"/>
      <c r="G9" s="1865"/>
      <c r="H9" s="1865"/>
      <c r="I9" s="1866" t="s">
        <v>2040</v>
      </c>
      <c r="J9" s="1865"/>
      <c r="K9" s="1865"/>
      <c r="L9" s="1867"/>
      <c r="M9" s="1847"/>
      <c r="N9" s="1833"/>
    </row>
    <row r="10" spans="1:14">
      <c r="A10" s="1835"/>
      <c r="B10" s="1847"/>
      <c r="C10" s="1848"/>
      <c r="D10" s="1868"/>
      <c r="E10" s="1869" t="s">
        <v>422</v>
      </c>
      <c r="F10" s="1870" t="s">
        <v>423</v>
      </c>
      <c r="G10" s="1871" t="s">
        <v>429</v>
      </c>
      <c r="H10" s="1872"/>
      <c r="I10" s="1870" t="s">
        <v>422</v>
      </c>
      <c r="J10" s="1870" t="s">
        <v>423</v>
      </c>
      <c r="K10" s="1871" t="s">
        <v>429</v>
      </c>
      <c r="L10" s="1870"/>
      <c r="M10" s="1847"/>
      <c r="N10" s="1833"/>
    </row>
    <row r="11" spans="1:14" ht="51">
      <c r="A11" s="2467" t="s">
        <v>478</v>
      </c>
      <c r="B11" s="2468"/>
      <c r="C11" s="2469"/>
      <c r="D11" s="1873" t="s">
        <v>866</v>
      </c>
      <c r="E11" s="1873" t="s">
        <v>64</v>
      </c>
      <c r="F11" s="1873" t="s">
        <v>6</v>
      </c>
      <c r="G11" s="1874" t="s">
        <v>2041</v>
      </c>
      <c r="H11" s="1875" t="s">
        <v>155</v>
      </c>
      <c r="I11" s="1873" t="s">
        <v>64</v>
      </c>
      <c r="J11" s="1873" t="s">
        <v>6</v>
      </c>
      <c r="K11" s="1874" t="s">
        <v>1977</v>
      </c>
      <c r="L11" s="1875" t="s">
        <v>155</v>
      </c>
      <c r="M11" s="1847"/>
      <c r="N11" s="1833"/>
    </row>
    <row r="12" spans="1:14">
      <c r="A12" s="1876">
        <v>1</v>
      </c>
      <c r="B12" s="1877" t="s">
        <v>813</v>
      </c>
      <c r="C12" s="1878"/>
      <c r="D12" s="1879">
        <v>2320</v>
      </c>
      <c r="E12" s="1880">
        <f>'Expenditures 15-22'!K50</f>
        <v>449233</v>
      </c>
      <c r="F12" s="1881"/>
      <c r="G12" s="1882">
        <f>G68</f>
        <v>0</v>
      </c>
      <c r="H12" s="1883">
        <f t="shared" ref="H12:H18" si="0">SUM(E12:G12)</f>
        <v>449233</v>
      </c>
      <c r="I12" s="1884">
        <v>466109</v>
      </c>
      <c r="J12" s="1881"/>
      <c r="K12" s="1884"/>
      <c r="L12" s="1883">
        <f t="shared" ref="L12:L18" si="1">SUM(I12:K12)</f>
        <v>466109</v>
      </c>
      <c r="M12" s="1847"/>
      <c r="N12" s="1833"/>
    </row>
    <row r="13" spans="1:14">
      <c r="A13" s="1876">
        <v>2</v>
      </c>
      <c r="B13" s="1877" t="s">
        <v>42</v>
      </c>
      <c r="C13" s="1878"/>
      <c r="D13" s="1879">
        <v>2330</v>
      </c>
      <c r="E13" s="1880">
        <f>'Expenditures 15-22'!K51</f>
        <v>800964</v>
      </c>
      <c r="F13" s="1881"/>
      <c r="G13" s="1882">
        <f>H68</f>
        <v>0</v>
      </c>
      <c r="H13" s="1883">
        <f t="shared" si="0"/>
        <v>800964</v>
      </c>
      <c r="I13" s="1884">
        <v>840103</v>
      </c>
      <c r="J13" s="1881"/>
      <c r="K13" s="1884"/>
      <c r="L13" s="1883">
        <f t="shared" si="1"/>
        <v>840103</v>
      </c>
      <c r="M13" s="1847"/>
      <c r="N13" s="1833"/>
    </row>
    <row r="14" spans="1:14">
      <c r="A14" s="1876">
        <v>3</v>
      </c>
      <c r="B14" s="1877" t="s">
        <v>43</v>
      </c>
      <c r="C14" s="1878"/>
      <c r="D14" s="1885">
        <v>2490</v>
      </c>
      <c r="E14" s="1880">
        <f>'Expenditures 15-22'!K56</f>
        <v>4139474</v>
      </c>
      <c r="F14" s="1881"/>
      <c r="G14" s="1882">
        <f>I68</f>
        <v>0</v>
      </c>
      <c r="H14" s="1883">
        <f t="shared" si="0"/>
        <v>4139474</v>
      </c>
      <c r="I14" s="1884">
        <v>4156556</v>
      </c>
      <c r="J14" s="1881"/>
      <c r="K14" s="1884"/>
      <c r="L14" s="1883">
        <f t="shared" si="1"/>
        <v>4156556</v>
      </c>
      <c r="M14" s="1847"/>
      <c r="N14" s="1833"/>
    </row>
    <row r="15" spans="1:14">
      <c r="A15" s="1876">
        <v>4</v>
      </c>
      <c r="B15" s="1877" t="s">
        <v>1061</v>
      </c>
      <c r="C15" s="1878"/>
      <c r="D15" s="1879">
        <v>2510</v>
      </c>
      <c r="E15" s="1880">
        <f>'Expenditures 15-22'!K59</f>
        <v>115642</v>
      </c>
      <c r="F15" s="1880">
        <f>'Expenditures 15-22'!K122</f>
        <v>0</v>
      </c>
      <c r="G15" s="1882">
        <f>J68</f>
        <v>0</v>
      </c>
      <c r="H15" s="1883">
        <f t="shared" si="0"/>
        <v>115642</v>
      </c>
      <c r="I15" s="1884">
        <v>162163</v>
      </c>
      <c r="J15" s="1884"/>
      <c r="K15" s="1884"/>
      <c r="L15" s="1883">
        <f t="shared" si="1"/>
        <v>162163</v>
      </c>
      <c r="M15" s="1847"/>
      <c r="N15" s="1833"/>
    </row>
    <row r="16" spans="1:14">
      <c r="A16" s="1876">
        <v>5</v>
      </c>
      <c r="B16" s="1877" t="s">
        <v>101</v>
      </c>
      <c r="C16" s="1878"/>
      <c r="D16" s="1879">
        <v>2570</v>
      </c>
      <c r="E16" s="1880">
        <f>'Expenditures 15-22'!K64</f>
        <v>76214</v>
      </c>
      <c r="F16" s="1881"/>
      <c r="G16" s="1882">
        <f>K68</f>
        <v>0</v>
      </c>
      <c r="H16" s="1883">
        <f t="shared" si="0"/>
        <v>76214</v>
      </c>
      <c r="I16" s="1884">
        <v>103400</v>
      </c>
      <c r="J16" s="1881"/>
      <c r="K16" s="1884"/>
      <c r="L16" s="1883">
        <f t="shared" si="1"/>
        <v>103400</v>
      </c>
      <c r="M16" s="1847"/>
      <c r="N16" s="1833"/>
    </row>
    <row r="17" spans="1:14">
      <c r="A17" s="1876">
        <v>6</v>
      </c>
      <c r="B17" s="1877" t="s">
        <v>1053</v>
      </c>
      <c r="C17" s="1878"/>
      <c r="D17" s="1879">
        <v>2610</v>
      </c>
      <c r="E17" s="1880">
        <f>'Expenditures 15-22'!K67</f>
        <v>0</v>
      </c>
      <c r="F17" s="1881"/>
      <c r="G17" s="1882">
        <f>L68</f>
        <v>0</v>
      </c>
      <c r="H17" s="1883">
        <f t="shared" si="0"/>
        <v>0</v>
      </c>
      <c r="I17" s="1884"/>
      <c r="J17" s="1881"/>
      <c r="K17" s="1884"/>
      <c r="L17" s="1883">
        <f t="shared" si="1"/>
        <v>0</v>
      </c>
      <c r="M17" s="1847"/>
      <c r="N17" s="1833"/>
    </row>
    <row r="18" spans="1:14" ht="28.5" customHeight="1">
      <c r="A18" s="1886">
        <v>7</v>
      </c>
      <c r="B18" s="2470" t="s">
        <v>7</v>
      </c>
      <c r="C18" s="2470"/>
      <c r="D18" s="2471"/>
      <c r="E18" s="1884"/>
      <c r="F18" s="1884"/>
      <c r="G18" s="1884"/>
      <c r="H18" s="1883">
        <f t="shared" si="0"/>
        <v>0</v>
      </c>
      <c r="I18" s="1884"/>
      <c r="J18" s="1884"/>
      <c r="K18" s="1884"/>
      <c r="L18" s="1883">
        <f t="shared" si="1"/>
        <v>0</v>
      </c>
      <c r="M18" s="1847"/>
      <c r="N18" s="1833"/>
    </row>
    <row r="19" spans="1:14" ht="15.75" thickBot="1">
      <c r="A19" s="1876">
        <v>8</v>
      </c>
      <c r="B19" s="1887" t="s">
        <v>1153</v>
      </c>
      <c r="C19" s="1847"/>
      <c r="D19" s="1888"/>
      <c r="E19" s="1889">
        <f t="shared" ref="E19:L19" si="2">SUM(E12:E17)-E18</f>
        <v>5581527</v>
      </c>
      <c r="F19" s="1889">
        <f t="shared" si="2"/>
        <v>0</v>
      </c>
      <c r="G19" s="1889">
        <f t="shared" ref="G19" si="3">SUM(G12:G17)-G18</f>
        <v>0</v>
      </c>
      <c r="H19" s="1889">
        <f t="shared" si="2"/>
        <v>5581527</v>
      </c>
      <c r="I19" s="1889">
        <f t="shared" si="2"/>
        <v>5728331</v>
      </c>
      <c r="J19" s="1889">
        <f t="shared" si="2"/>
        <v>0</v>
      </c>
      <c r="K19" s="1889">
        <f t="shared" si="2"/>
        <v>0</v>
      </c>
      <c r="L19" s="1889">
        <f t="shared" si="2"/>
        <v>5728331</v>
      </c>
      <c r="M19" s="1847"/>
      <c r="N19" s="1833"/>
    </row>
    <row r="20" spans="1:14" ht="15.75" thickTop="1">
      <c r="A20" s="1876">
        <v>9</v>
      </c>
      <c r="B20" s="2460" t="s">
        <v>2042</v>
      </c>
      <c r="C20" s="2460"/>
      <c r="D20" s="2461"/>
      <c r="E20" s="1890"/>
      <c r="F20" s="1890"/>
      <c r="G20" s="1890"/>
      <c r="H20" s="1890"/>
      <c r="I20" s="1890"/>
      <c r="J20" s="1890"/>
      <c r="K20" s="1890"/>
      <c r="L20" s="1891">
        <f>IF(AND(H19&gt;0,L19&gt;0),(((L19-H19)/H19)),"Enter Budget Data")</f>
        <v>2.6301762940499976E-2</v>
      </c>
      <c r="M20" s="1847"/>
      <c r="N20" s="1833"/>
    </row>
    <row r="21" spans="1:14">
      <c r="A21" s="1892" t="s">
        <v>194</v>
      </c>
      <c r="B21" s="1843" t="s">
        <v>2043</v>
      </c>
      <c r="C21" s="1847"/>
      <c r="D21" s="1893"/>
      <c r="E21" s="1894"/>
      <c r="F21" s="1895"/>
      <c r="G21" s="1895"/>
      <c r="H21" s="1895"/>
      <c r="I21" s="1895"/>
      <c r="J21" s="1895"/>
      <c r="K21" s="1895"/>
      <c r="L21" s="1896"/>
      <c r="M21" s="1847"/>
      <c r="N21" s="1833"/>
    </row>
    <row r="22" spans="1:14">
      <c r="A22" s="1835"/>
      <c r="B22" s="1897"/>
      <c r="C22" s="1847"/>
      <c r="D22" s="1847"/>
      <c r="E22" s="1847"/>
      <c r="F22" s="1847"/>
      <c r="G22" s="1847"/>
      <c r="H22" s="1847"/>
      <c r="I22" s="1847"/>
      <c r="J22" s="1847"/>
      <c r="K22" s="1847"/>
      <c r="L22" s="1847"/>
      <c r="M22" s="1847"/>
      <c r="N22" s="1833"/>
    </row>
    <row r="23" spans="1:14">
      <c r="A23" s="1898" t="s">
        <v>132</v>
      </c>
      <c r="B23" s="1897"/>
      <c r="C23" s="1847"/>
      <c r="D23" s="1847"/>
      <c r="E23" s="1847"/>
      <c r="F23" s="1847"/>
      <c r="G23" s="1847"/>
      <c r="H23" s="1847"/>
      <c r="I23" s="1847"/>
      <c r="J23" s="1847"/>
      <c r="K23" s="1847"/>
      <c r="L23" s="1847"/>
      <c r="M23" s="1847"/>
      <c r="N23" s="1833"/>
    </row>
    <row r="24" spans="1:14">
      <c r="A24" s="1899" t="s">
        <v>2044</v>
      </c>
      <c r="B24" s="1900"/>
      <c r="C24" s="1901"/>
      <c r="D24" s="1901"/>
      <c r="E24" s="1901"/>
      <c r="F24" s="1901"/>
      <c r="G24" s="1901"/>
      <c r="H24" s="1901"/>
      <c r="I24" s="1901"/>
      <c r="J24" s="1901"/>
      <c r="K24" s="1901"/>
      <c r="L24" s="1847"/>
      <c r="M24" s="1847"/>
      <c r="N24" s="1833"/>
    </row>
    <row r="25" spans="1:14">
      <c r="A25" s="1899" t="s">
        <v>2045</v>
      </c>
      <c r="B25" s="1900"/>
      <c r="C25" s="1901"/>
      <c r="D25" s="1901"/>
      <c r="E25" s="1901"/>
      <c r="F25" s="1901"/>
      <c r="G25" s="1901"/>
      <c r="H25" s="1901"/>
      <c r="I25" s="1901"/>
      <c r="J25" s="1901"/>
      <c r="K25" s="1901"/>
      <c r="L25" s="1847"/>
      <c r="M25" s="1847"/>
      <c r="N25" s="1833"/>
    </row>
    <row r="26" spans="1:14">
      <c r="A26" s="1902"/>
      <c r="B26" s="1897"/>
      <c r="C26" s="1847"/>
      <c r="D26" s="1847"/>
      <c r="E26" s="1847"/>
      <c r="F26" s="1847"/>
      <c r="G26" s="1847"/>
      <c r="H26" s="1847"/>
      <c r="I26" s="1847"/>
      <c r="J26" s="1847"/>
      <c r="K26" s="1847"/>
      <c r="L26" s="1847"/>
      <c r="M26" s="1847"/>
      <c r="N26" s="1833"/>
    </row>
    <row r="27" spans="1:14">
      <c r="A27" s="1835"/>
      <c r="B27" s="1897"/>
      <c r="C27" s="2446"/>
      <c r="D27" s="2446"/>
      <c r="E27" s="1903"/>
      <c r="F27" s="2447"/>
      <c r="G27" s="2447"/>
      <c r="H27" s="2447"/>
      <c r="I27" s="1847"/>
      <c r="J27" s="1847"/>
      <c r="K27" s="1847"/>
      <c r="L27" s="1847"/>
      <c r="M27" s="1847"/>
      <c r="N27" s="1833"/>
    </row>
    <row r="28" spans="1:14">
      <c r="A28" s="1835"/>
      <c r="B28" s="1897"/>
      <c r="C28" s="1904" t="s">
        <v>1026</v>
      </c>
      <c r="D28" s="1905"/>
      <c r="E28" s="1906"/>
      <c r="F28" s="2448" t="s">
        <v>1493</v>
      </c>
      <c r="G28" s="2448"/>
      <c r="H28" s="2448"/>
      <c r="I28" s="1847"/>
      <c r="J28" s="1847"/>
      <c r="K28" s="1847"/>
      <c r="L28" s="1847"/>
      <c r="M28" s="1847"/>
      <c r="N28" s="1833"/>
    </row>
    <row r="29" spans="1:14">
      <c r="A29" s="1835"/>
      <c r="B29" s="1897"/>
      <c r="C29" s="2449"/>
      <c r="D29" s="2449"/>
      <c r="E29" s="1846"/>
      <c r="F29" s="2449"/>
      <c r="G29" s="2449"/>
      <c r="H29" s="2449"/>
      <c r="I29" s="1847"/>
      <c r="J29" s="1847"/>
      <c r="K29" s="1847"/>
      <c r="L29" s="1847"/>
      <c r="M29" s="1847"/>
      <c r="N29" s="1833"/>
    </row>
    <row r="30" spans="1:14">
      <c r="A30" s="1835"/>
      <c r="B30" s="1897"/>
      <c r="C30" s="1907" t="s">
        <v>1545</v>
      </c>
      <c r="D30" s="1847"/>
      <c r="E30" s="1908"/>
      <c r="F30" s="2450" t="s">
        <v>1494</v>
      </c>
      <c r="G30" s="2450"/>
      <c r="H30" s="2450"/>
      <c r="I30" s="1847"/>
      <c r="J30" s="1847"/>
      <c r="K30" s="1847"/>
      <c r="L30" s="1847"/>
      <c r="M30" s="1847"/>
      <c r="N30" s="1833"/>
    </row>
    <row r="31" spans="1:14">
      <c r="A31" s="1835"/>
      <c r="B31" s="1897"/>
      <c r="C31" s="1909"/>
      <c r="D31" s="1847"/>
      <c r="E31" s="1893"/>
      <c r="F31" s="1894"/>
      <c r="G31" s="1894"/>
      <c r="H31" s="1894"/>
      <c r="I31" s="1847"/>
      <c r="J31" s="1847"/>
      <c r="K31" s="1847"/>
      <c r="L31" s="1847"/>
      <c r="M31" s="1847"/>
      <c r="N31" s="1833"/>
    </row>
    <row r="32" spans="1:14">
      <c r="A32" s="1835"/>
      <c r="B32" s="1910" t="s">
        <v>1027</v>
      </c>
      <c r="C32" s="1847"/>
      <c r="D32" s="1847"/>
      <c r="E32" s="1847"/>
      <c r="F32" s="1847"/>
      <c r="G32" s="1847"/>
      <c r="H32" s="1847"/>
      <c r="I32" s="1847"/>
      <c r="J32" s="1847"/>
      <c r="K32" s="1847"/>
      <c r="L32" s="1847"/>
      <c r="M32" s="1847"/>
      <c r="N32" s="1833"/>
    </row>
    <row r="33" spans="1:14">
      <c r="A33" s="1835"/>
      <c r="B33" s="1911"/>
      <c r="C33" s="1847"/>
      <c r="D33" s="1847"/>
      <c r="E33" s="1847"/>
      <c r="F33" s="1847"/>
      <c r="G33" s="1847"/>
      <c r="H33" s="1847"/>
      <c r="I33" s="1847"/>
      <c r="J33" s="1847"/>
      <c r="K33" s="1847"/>
      <c r="L33" s="1847"/>
      <c r="M33" s="1847"/>
      <c r="N33" s="1833"/>
    </row>
    <row r="34" spans="1:14">
      <c r="A34" s="1835"/>
      <c r="B34" s="1912"/>
      <c r="C34" s="2451" t="s">
        <v>2046</v>
      </c>
      <c r="D34" s="2451"/>
      <c r="E34" s="2451"/>
      <c r="F34" s="2451"/>
      <c r="G34" s="2451"/>
      <c r="H34" s="2451"/>
      <c r="I34" s="2451"/>
      <c r="J34" s="2451"/>
      <c r="K34" s="1913"/>
      <c r="L34" s="1847"/>
      <c r="M34" s="1847"/>
      <c r="N34" s="1833"/>
    </row>
    <row r="35" spans="1:14">
      <c r="A35" s="1835"/>
      <c r="B35" s="1847"/>
      <c r="C35" s="2451"/>
      <c r="D35" s="2451"/>
      <c r="E35" s="2451"/>
      <c r="F35" s="2451"/>
      <c r="G35" s="2451"/>
      <c r="H35" s="2451"/>
      <c r="I35" s="2451"/>
      <c r="J35" s="2451"/>
      <c r="K35" s="1913"/>
      <c r="L35" s="1847"/>
      <c r="M35" s="1847"/>
      <c r="N35" s="1833"/>
    </row>
    <row r="36" spans="1:14">
      <c r="A36" s="1835"/>
      <c r="B36" s="1847"/>
      <c r="C36" s="1914"/>
      <c r="D36" s="1847"/>
      <c r="E36" s="1847"/>
      <c r="F36" s="1847"/>
      <c r="G36" s="1847"/>
      <c r="H36" s="1847"/>
      <c r="I36" s="1847"/>
      <c r="J36" s="1847"/>
      <c r="K36" s="1847"/>
      <c r="L36" s="1847"/>
      <c r="M36" s="1847"/>
      <c r="N36" s="1833"/>
    </row>
    <row r="37" spans="1:14">
      <c r="A37" s="1835"/>
      <c r="B37" s="1912"/>
      <c r="C37" s="2451" t="s">
        <v>2047</v>
      </c>
      <c r="D37" s="2451"/>
      <c r="E37" s="2451"/>
      <c r="F37" s="2451"/>
      <c r="G37" s="2451"/>
      <c r="H37" s="2451"/>
      <c r="I37" s="2451"/>
      <c r="J37" s="2451"/>
      <c r="K37" s="1913"/>
      <c r="L37" s="1844"/>
      <c r="M37" s="1847"/>
      <c r="N37" s="1833"/>
    </row>
    <row r="38" spans="1:14">
      <c r="A38" s="1835"/>
      <c r="B38" s="1847"/>
      <c r="C38" s="2451"/>
      <c r="D38" s="2451"/>
      <c r="E38" s="2451"/>
      <c r="F38" s="2451"/>
      <c r="G38" s="2451"/>
      <c r="H38" s="2451"/>
      <c r="I38" s="2451"/>
      <c r="J38" s="2451"/>
      <c r="K38" s="1913"/>
      <c r="L38" s="1844"/>
      <c r="M38" s="1847"/>
      <c r="N38" s="1833"/>
    </row>
    <row r="39" spans="1:14">
      <c r="A39" s="1835"/>
      <c r="B39" s="1847"/>
      <c r="C39" s="1914"/>
      <c r="D39" s="1847"/>
      <c r="E39" s="1915"/>
      <c r="F39" s="1916"/>
      <c r="G39" s="1916"/>
      <c r="H39" s="1915"/>
      <c r="I39" s="1847"/>
      <c r="J39" s="1847"/>
      <c r="K39" s="1847"/>
      <c r="L39" s="1847"/>
      <c r="M39" s="1847"/>
      <c r="N39" s="1833"/>
    </row>
    <row r="40" spans="1:14">
      <c r="A40" s="1835"/>
      <c r="B40" s="1912"/>
      <c r="C40" s="2452" t="s">
        <v>2048</v>
      </c>
      <c r="D40" s="2453"/>
      <c r="E40" s="2453"/>
      <c r="F40" s="2453"/>
      <c r="G40" s="2453"/>
      <c r="H40" s="2453"/>
      <c r="I40" s="2453"/>
      <c r="J40" s="2453"/>
      <c r="K40" s="1917"/>
      <c r="L40" s="1847"/>
      <c r="M40" s="1847"/>
      <c r="N40" s="1833"/>
    </row>
    <row r="41" spans="1:14">
      <c r="A41" s="1835"/>
      <c r="B41" s="1847"/>
      <c r="C41" s="1845"/>
      <c r="D41" s="1845"/>
      <c r="E41" s="1845"/>
      <c r="F41" s="1845"/>
      <c r="G41" s="1845"/>
      <c r="H41" s="1845"/>
      <c r="I41" s="1845"/>
      <c r="J41" s="1845"/>
      <c r="K41" s="1845"/>
      <c r="L41" s="1847"/>
      <c r="M41" s="1847"/>
      <c r="N41" s="1833"/>
    </row>
    <row r="42" spans="1:14" ht="15.75" thickBot="1">
      <c r="A42" s="1918"/>
      <c r="B42" s="1919"/>
      <c r="C42" s="1919"/>
      <c r="D42" s="1919"/>
      <c r="E42" s="1919"/>
      <c r="F42" s="1919"/>
      <c r="G42" s="1919"/>
      <c r="H42" s="1919"/>
      <c r="I42" s="1919"/>
      <c r="J42" s="1919"/>
      <c r="K42" s="1919"/>
      <c r="L42" s="1919"/>
      <c r="M42" s="1919"/>
      <c r="N42" s="1920"/>
    </row>
    <row r="43" spans="1:14" ht="27" thickBot="1">
      <c r="A43" s="2454" t="s">
        <v>2049</v>
      </c>
      <c r="B43" s="2455"/>
      <c r="C43" s="2455"/>
      <c r="D43" s="2455"/>
      <c r="E43" s="2455"/>
      <c r="F43" s="2455"/>
      <c r="G43" s="2455"/>
      <c r="H43" s="2455"/>
      <c r="I43" s="2455"/>
      <c r="J43" s="2455"/>
      <c r="K43" s="2455"/>
      <c r="L43" s="2455"/>
      <c r="M43" s="2455"/>
      <c r="N43" s="2456"/>
    </row>
    <row r="44" spans="1:14">
      <c r="A44" s="1921"/>
      <c r="B44" s="1922"/>
      <c r="C44" s="1922"/>
      <c r="D44" s="1922"/>
      <c r="E44" s="1922"/>
      <c r="F44" s="1922"/>
      <c r="G44" s="1922"/>
      <c r="H44" s="1922"/>
      <c r="I44" s="1922"/>
      <c r="J44" s="1922"/>
      <c r="K44" s="1922"/>
      <c r="L44" s="1922"/>
      <c r="M44" s="1922"/>
      <c r="N44" s="1923"/>
    </row>
    <row r="45" spans="1:14">
      <c r="A45" s="1921" t="s">
        <v>2050</v>
      </c>
      <c r="B45" s="1922"/>
      <c r="C45" s="1922"/>
      <c r="D45" s="1922"/>
      <c r="E45" s="1922"/>
      <c r="F45" s="1922"/>
      <c r="G45" s="1922"/>
      <c r="H45" s="1922"/>
      <c r="I45" s="1922"/>
      <c r="J45" s="1922"/>
      <c r="K45" s="1922"/>
      <c r="L45" s="1922"/>
      <c r="M45" s="1922"/>
      <c r="N45" s="1923"/>
    </row>
    <row r="46" spans="1:14">
      <c r="A46" s="2457" t="s">
        <v>2051</v>
      </c>
      <c r="B46" s="2458"/>
      <c r="C46" s="2458"/>
      <c r="D46" s="2458"/>
      <c r="E46" s="2458"/>
      <c r="F46" s="2458"/>
      <c r="G46" s="2458"/>
      <c r="H46" s="2458"/>
      <c r="I46" s="2458"/>
      <c r="J46" s="2458"/>
      <c r="K46" s="2458"/>
      <c r="L46" s="2458"/>
      <c r="M46" s="2458"/>
      <c r="N46" s="2459"/>
    </row>
    <row r="47" spans="1:14">
      <c r="A47" s="2457"/>
      <c r="B47" s="2458"/>
      <c r="C47" s="2458"/>
      <c r="D47" s="2458"/>
      <c r="E47" s="2458"/>
      <c r="F47" s="2458"/>
      <c r="G47" s="2458"/>
      <c r="H47" s="2458"/>
      <c r="I47" s="2458"/>
      <c r="J47" s="2458"/>
      <c r="K47" s="2458"/>
      <c r="L47" s="2458"/>
      <c r="M47" s="2458"/>
      <c r="N47" s="2459"/>
    </row>
    <row r="48" spans="1:14">
      <c r="A48" s="1924"/>
      <c r="B48" s="1922"/>
      <c r="C48" s="1922"/>
      <c r="D48" s="1925"/>
      <c r="E48" s="1925"/>
      <c r="F48" s="1925"/>
      <c r="G48" s="1925"/>
      <c r="H48" s="1925"/>
      <c r="I48" s="1925"/>
      <c r="J48" s="1925"/>
      <c r="K48" s="1925"/>
      <c r="L48" s="1925"/>
      <c r="M48" s="1925"/>
      <c r="N48" s="1926"/>
    </row>
    <row r="49" spans="1:14" ht="15.75">
      <c r="A49" s="1927" t="s">
        <v>2052</v>
      </c>
      <c r="B49" s="1928"/>
      <c r="C49" s="1928"/>
      <c r="D49" s="1929"/>
      <c r="E49" s="1929"/>
      <c r="F49" s="1929"/>
      <c r="G49" s="1929"/>
      <c r="H49" s="1929"/>
      <c r="I49" s="1929"/>
      <c r="J49" s="1929"/>
      <c r="K49" s="1929"/>
      <c r="L49" s="1929"/>
      <c r="M49" s="1929"/>
      <c r="N49" s="1930"/>
    </row>
    <row r="50" spans="1:14">
      <c r="A50" s="1927" t="s">
        <v>2053</v>
      </c>
      <c r="B50" s="1922"/>
      <c r="C50" s="1922"/>
      <c r="D50" s="1922"/>
      <c r="E50" s="1922"/>
      <c r="F50" s="1922"/>
      <c r="G50" s="1922"/>
      <c r="H50" s="1922"/>
      <c r="I50" s="1922"/>
      <c r="J50" s="1922"/>
      <c r="K50" s="1922"/>
      <c r="L50" s="1922"/>
      <c r="M50" s="1922"/>
      <c r="N50" s="1923"/>
    </row>
    <row r="51" spans="1:14">
      <c r="A51" s="1921"/>
      <c r="B51" s="1922"/>
      <c r="C51" s="1922"/>
      <c r="D51" s="1922"/>
      <c r="E51" s="1922"/>
      <c r="F51" s="1922"/>
      <c r="G51" s="1922"/>
      <c r="H51" s="1922"/>
      <c r="I51" s="1922"/>
      <c r="J51" s="1922"/>
      <c r="K51" s="1922"/>
      <c r="L51" s="1922"/>
      <c r="M51" s="1922"/>
      <c r="N51" s="1923"/>
    </row>
    <row r="52" spans="1:14">
      <c r="A52" s="1921"/>
      <c r="B52" s="1922"/>
      <c r="C52" s="1922"/>
      <c r="D52" s="1922"/>
      <c r="E52" s="1922"/>
      <c r="F52" s="1922"/>
      <c r="G52" s="1922"/>
      <c r="H52" s="1922"/>
      <c r="I52" s="1922"/>
      <c r="J52" s="1922"/>
      <c r="K52" s="1842" t="s">
        <v>1021</v>
      </c>
      <c r="L52" s="2444" t="str">
        <f>J6</f>
        <v xml:space="preserve"> Cons HSD - Orland Park 230</v>
      </c>
      <c r="M52" s="2444"/>
      <c r="N52" s="2445"/>
    </row>
    <row r="53" spans="1:14">
      <c r="A53" s="1921"/>
      <c r="B53" s="1922"/>
      <c r="C53" s="1922"/>
      <c r="D53" s="1922"/>
      <c r="E53" s="1922"/>
      <c r="F53" s="1922"/>
      <c r="G53" s="1922"/>
      <c r="H53" s="1922"/>
      <c r="I53" s="1922"/>
      <c r="J53" s="1922"/>
      <c r="K53" s="1842" t="s">
        <v>369</v>
      </c>
      <c r="L53" s="2431">
        <f>J7</f>
        <v>7016230013</v>
      </c>
      <c r="M53" s="2431"/>
      <c r="N53" s="2432"/>
    </row>
    <row r="54" spans="1:14" ht="15.75" thickBot="1">
      <c r="A54" s="1921"/>
      <c r="B54" s="1922"/>
      <c r="C54" s="1922"/>
      <c r="D54" s="1922"/>
      <c r="E54" s="1922"/>
      <c r="F54" s="1922"/>
      <c r="G54" s="1922"/>
      <c r="H54" s="1922"/>
      <c r="I54" s="1922"/>
      <c r="J54" s="1922"/>
      <c r="K54" s="1922"/>
      <c r="L54" s="1922"/>
      <c r="M54" s="1922"/>
      <c r="N54" s="1923"/>
    </row>
    <row r="55" spans="1:14">
      <c r="A55" s="2433"/>
      <c r="B55" s="2434"/>
      <c r="C55" s="2434"/>
      <c r="D55" s="1931"/>
      <c r="E55" s="1931"/>
      <c r="F55" s="1931"/>
      <c r="G55" s="2435" t="s">
        <v>2054</v>
      </c>
      <c r="H55" s="2435"/>
      <c r="I55" s="2435"/>
      <c r="J55" s="2435"/>
      <c r="K55" s="2435"/>
      <c r="L55" s="2435"/>
      <c r="M55" s="2435"/>
      <c r="N55" s="2436"/>
    </row>
    <row r="56" spans="1:14" ht="64.5">
      <c r="A56" s="2437" t="s">
        <v>2055</v>
      </c>
      <c r="B56" s="2438"/>
      <c r="C56" s="2439"/>
      <c r="D56" s="1932" t="s">
        <v>2056</v>
      </c>
      <c r="E56" s="1932" t="s">
        <v>2057</v>
      </c>
      <c r="F56" s="1933"/>
      <c r="G56" s="1932" t="s">
        <v>2058</v>
      </c>
      <c r="H56" s="1932" t="s">
        <v>2059</v>
      </c>
      <c r="I56" s="1932" t="s">
        <v>2060</v>
      </c>
      <c r="J56" s="1932" t="s">
        <v>2061</v>
      </c>
      <c r="K56" s="1932" t="s">
        <v>2062</v>
      </c>
      <c r="L56" s="1932" t="s">
        <v>2063</v>
      </c>
      <c r="M56" s="1932" t="s">
        <v>2064</v>
      </c>
      <c r="N56" s="1934" t="s">
        <v>2065</v>
      </c>
    </row>
    <row r="57" spans="1:14" ht="24" customHeight="1">
      <c r="A57" s="2440" t="s">
        <v>296</v>
      </c>
      <c r="B57" s="2441"/>
      <c r="C57" s="2441"/>
      <c r="D57" s="1935">
        <v>2361</v>
      </c>
      <c r="E57" s="1936"/>
      <c r="F57" s="1937"/>
      <c r="G57" s="1938"/>
      <c r="H57" s="1939"/>
      <c r="I57" s="1939"/>
      <c r="J57" s="1939"/>
      <c r="K57" s="1939"/>
      <c r="L57" s="1939"/>
      <c r="M57" s="1939"/>
      <c r="N57" s="1940">
        <f>IF((SUM(G57:M57))=E57,SUM(G57:M57),"Column N does not agree with Column E")</f>
        <v>0</v>
      </c>
    </row>
    <row r="58" spans="1:14" ht="24.75" customHeight="1">
      <c r="A58" s="2442" t="s">
        <v>2066</v>
      </c>
      <c r="B58" s="2443"/>
      <c r="C58" s="2443"/>
      <c r="D58" s="1941">
        <v>2362</v>
      </c>
      <c r="E58" s="1942"/>
      <c r="F58" s="1937"/>
      <c r="G58" s="1943"/>
      <c r="H58" s="1944"/>
      <c r="I58" s="1944"/>
      <c r="J58" s="1944"/>
      <c r="K58" s="1944"/>
      <c r="L58" s="1944"/>
      <c r="M58" s="1944"/>
      <c r="N58" s="1940">
        <f>IF((SUM(G58:M58))=E58,SUM(G58:M58),"Column N does not agree with Column E")</f>
        <v>0</v>
      </c>
    </row>
    <row r="59" spans="1:14" ht="24.75" customHeight="1">
      <c r="A59" s="2424" t="s">
        <v>297</v>
      </c>
      <c r="B59" s="2425"/>
      <c r="C59" s="2425"/>
      <c r="D59" s="1941">
        <v>2363</v>
      </c>
      <c r="E59" s="1942"/>
      <c r="F59" s="1937"/>
      <c r="G59" s="1943"/>
      <c r="H59" s="1944"/>
      <c r="I59" s="1944"/>
      <c r="J59" s="1944"/>
      <c r="K59" s="1944"/>
      <c r="L59" s="1944"/>
      <c r="M59" s="1944"/>
      <c r="N59" s="1940">
        <f t="shared" ref="N59:N67" si="4">IF((SUM(G59:M59))=E59,SUM(G59:M59),"Column N does not agree with Column E")</f>
        <v>0</v>
      </c>
    </row>
    <row r="60" spans="1:14" ht="24.75" customHeight="1">
      <c r="A60" s="2424" t="s">
        <v>236</v>
      </c>
      <c r="B60" s="2425"/>
      <c r="C60" s="2425"/>
      <c r="D60" s="1941">
        <v>2364</v>
      </c>
      <c r="E60" s="1942"/>
      <c r="F60" s="1937"/>
      <c r="G60" s="1943"/>
      <c r="H60" s="1944"/>
      <c r="I60" s="1944"/>
      <c r="J60" s="1944"/>
      <c r="K60" s="1944"/>
      <c r="L60" s="1944"/>
      <c r="M60" s="1944"/>
      <c r="N60" s="1940">
        <f t="shared" si="4"/>
        <v>0</v>
      </c>
    </row>
    <row r="61" spans="1:14" ht="24.75" customHeight="1">
      <c r="A61" s="2424" t="s">
        <v>697</v>
      </c>
      <c r="B61" s="2425"/>
      <c r="C61" s="2425"/>
      <c r="D61" s="1941">
        <v>2365</v>
      </c>
      <c r="E61" s="1942"/>
      <c r="F61" s="1937"/>
      <c r="G61" s="1943"/>
      <c r="H61" s="1944"/>
      <c r="I61" s="1944"/>
      <c r="J61" s="1944"/>
      <c r="K61" s="1944"/>
      <c r="L61" s="1944"/>
      <c r="M61" s="1944"/>
      <c r="N61" s="1940">
        <f t="shared" si="4"/>
        <v>0</v>
      </c>
    </row>
    <row r="62" spans="1:14" ht="24.75" customHeight="1">
      <c r="A62" s="2424" t="s">
        <v>237</v>
      </c>
      <c r="B62" s="2425"/>
      <c r="C62" s="2425"/>
      <c r="D62" s="1941">
        <v>2366</v>
      </c>
      <c r="E62" s="1942"/>
      <c r="F62" s="1937"/>
      <c r="G62" s="1943"/>
      <c r="H62" s="1944"/>
      <c r="I62" s="1944"/>
      <c r="J62" s="1944"/>
      <c r="K62" s="1944"/>
      <c r="L62" s="1944"/>
      <c r="M62" s="1944"/>
      <c r="N62" s="1940">
        <f t="shared" si="4"/>
        <v>0</v>
      </c>
    </row>
    <row r="63" spans="1:14" ht="24.75" customHeight="1">
      <c r="A63" s="2442" t="s">
        <v>1022</v>
      </c>
      <c r="B63" s="2443"/>
      <c r="C63" s="2443"/>
      <c r="D63" s="1941">
        <v>2367</v>
      </c>
      <c r="E63" s="1942"/>
      <c r="F63" s="1937"/>
      <c r="G63" s="1943"/>
      <c r="H63" s="1944"/>
      <c r="I63" s="1944"/>
      <c r="J63" s="1944"/>
      <c r="K63" s="1944"/>
      <c r="L63" s="1944"/>
      <c r="M63" s="1944"/>
      <c r="N63" s="1940">
        <f t="shared" si="4"/>
        <v>0</v>
      </c>
    </row>
    <row r="64" spans="1:14" ht="24.75" customHeight="1">
      <c r="A64" s="2424" t="s">
        <v>1023</v>
      </c>
      <c r="B64" s="2425"/>
      <c r="C64" s="2425"/>
      <c r="D64" s="1941">
        <v>2368</v>
      </c>
      <c r="E64" s="1942"/>
      <c r="F64" s="1937"/>
      <c r="G64" s="1943"/>
      <c r="H64" s="1944"/>
      <c r="I64" s="1944"/>
      <c r="J64" s="1944"/>
      <c r="K64" s="1944"/>
      <c r="L64" s="1944"/>
      <c r="M64" s="1944"/>
      <c r="N64" s="1940">
        <f t="shared" si="4"/>
        <v>0</v>
      </c>
    </row>
    <row r="65" spans="1:14" ht="24" customHeight="1">
      <c r="A65" s="2424" t="s">
        <v>965</v>
      </c>
      <c r="B65" s="2425"/>
      <c r="C65" s="2425"/>
      <c r="D65" s="1941">
        <v>2369</v>
      </c>
      <c r="E65" s="1942"/>
      <c r="F65" s="1937"/>
      <c r="G65" s="1943"/>
      <c r="H65" s="1944"/>
      <c r="I65" s="1944"/>
      <c r="J65" s="1944"/>
      <c r="K65" s="1944"/>
      <c r="L65" s="1944"/>
      <c r="M65" s="1944"/>
      <c r="N65" s="1940">
        <f t="shared" si="4"/>
        <v>0</v>
      </c>
    </row>
    <row r="66" spans="1:14" ht="24.75" customHeight="1">
      <c r="A66" s="2424" t="s">
        <v>469</v>
      </c>
      <c r="B66" s="2425"/>
      <c r="C66" s="2425"/>
      <c r="D66" s="1941">
        <v>2371</v>
      </c>
      <c r="E66" s="1942"/>
      <c r="F66" s="1937"/>
      <c r="G66" s="1943"/>
      <c r="H66" s="1944"/>
      <c r="I66" s="1944"/>
      <c r="J66" s="1944"/>
      <c r="K66" s="1944"/>
      <c r="L66" s="1944"/>
      <c r="M66" s="1944"/>
      <c r="N66" s="1940">
        <f t="shared" si="4"/>
        <v>0</v>
      </c>
    </row>
    <row r="67" spans="1:14" ht="24.75" customHeight="1">
      <c r="A67" s="2426" t="s">
        <v>2067</v>
      </c>
      <c r="B67" s="2427"/>
      <c r="C67" s="2427"/>
      <c r="D67" s="1945">
        <v>2372</v>
      </c>
      <c r="E67" s="1946"/>
      <c r="F67" s="1937"/>
      <c r="G67" s="1947"/>
      <c r="H67" s="1948"/>
      <c r="I67" s="1948"/>
      <c r="J67" s="1948"/>
      <c r="K67" s="1948"/>
      <c r="L67" s="1948"/>
      <c r="M67" s="1948"/>
      <c r="N67" s="1940">
        <f t="shared" si="4"/>
        <v>0</v>
      </c>
    </row>
    <row r="68" spans="1:14">
      <c r="A68" s="2428" t="s">
        <v>1153</v>
      </c>
      <c r="B68" s="2429"/>
      <c r="C68" s="2429"/>
      <c r="D68" s="1931"/>
      <c r="E68" s="1949">
        <f>SUM(E57:E67)</f>
        <v>0</v>
      </c>
      <c r="F68" s="1950"/>
      <c r="G68" s="1949">
        <f t="shared" ref="G68:N68" si="5">SUM(G57:G67)</f>
        <v>0</v>
      </c>
      <c r="H68" s="1949">
        <f t="shared" si="5"/>
        <v>0</v>
      </c>
      <c r="I68" s="1949">
        <f t="shared" si="5"/>
        <v>0</v>
      </c>
      <c r="J68" s="1949">
        <f t="shared" si="5"/>
        <v>0</v>
      </c>
      <c r="K68" s="1949">
        <f t="shared" si="5"/>
        <v>0</v>
      </c>
      <c r="L68" s="1949">
        <f t="shared" si="5"/>
        <v>0</v>
      </c>
      <c r="M68" s="1949">
        <f t="shared" si="5"/>
        <v>0</v>
      </c>
      <c r="N68" s="1951">
        <f t="shared" si="5"/>
        <v>0</v>
      </c>
    </row>
    <row r="69" spans="1:14">
      <c r="A69" s="1952"/>
      <c r="B69" s="1953"/>
      <c r="C69" s="1953"/>
      <c r="D69" s="1953"/>
      <c r="E69" s="1953"/>
      <c r="F69" s="1953"/>
      <c r="G69" s="1953"/>
      <c r="H69" s="1954" t="s">
        <v>2068</v>
      </c>
      <c r="I69" s="1953"/>
      <c r="J69" s="1953"/>
      <c r="K69" s="1953"/>
      <c r="L69" s="1954" t="s">
        <v>2069</v>
      </c>
      <c r="M69" s="1953"/>
      <c r="N69" s="1955"/>
    </row>
    <row r="70" spans="1:14" ht="46.5" customHeight="1">
      <c r="A70" s="1956" t="s">
        <v>2070</v>
      </c>
      <c r="B70" s="1953"/>
      <c r="C70" s="1953"/>
      <c r="D70" s="1953"/>
      <c r="E70" s="1953"/>
      <c r="F70" s="1953"/>
      <c r="G70" s="1953"/>
      <c r="H70" s="2420" t="s">
        <v>2071</v>
      </c>
      <c r="I70" s="2420"/>
      <c r="J70" s="2420"/>
      <c r="K70" s="1953"/>
      <c r="L70" s="2420" t="s">
        <v>2072</v>
      </c>
      <c r="M70" s="2420"/>
      <c r="N70" s="2430"/>
    </row>
    <row r="71" spans="1:14" ht="42.75" customHeight="1">
      <c r="A71" s="1952"/>
      <c r="B71" s="1953"/>
      <c r="C71" s="1953"/>
      <c r="D71" s="1953"/>
      <c r="E71" s="1953"/>
      <c r="F71" s="1953"/>
      <c r="G71" s="1953"/>
      <c r="H71" s="2420" t="s">
        <v>2073</v>
      </c>
      <c r="I71" s="2420"/>
      <c r="J71" s="2420"/>
      <c r="K71" s="1953"/>
      <c r="L71" s="2421" t="s">
        <v>2074</v>
      </c>
      <c r="M71" s="2421"/>
      <c r="N71" s="2422"/>
    </row>
    <row r="72" spans="1:14" ht="52.5" customHeight="1" thickBot="1">
      <c r="A72" s="1957"/>
      <c r="B72" s="1958"/>
      <c r="C72" s="1958"/>
      <c r="D72" s="1958"/>
      <c r="E72" s="1958"/>
      <c r="F72" s="1958"/>
      <c r="G72" s="1958"/>
      <c r="H72" s="2423" t="s">
        <v>2075</v>
      </c>
      <c r="I72" s="2423"/>
      <c r="J72" s="2423"/>
      <c r="K72" s="1958"/>
      <c r="L72" s="1958"/>
      <c r="M72" s="1958"/>
      <c r="N72" s="1959"/>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402B7884-96C4-41EC-88AC-F45E2B5948B0}"/>
    <dataValidation allowBlank="1" showInputMessage="1" showErrorMessage="1" prompt="Link cell A13 from &quot;Cover&quot; tab" sqref="J7:L7" xr:uid="{A071C89F-979E-4BD7-A227-33084625383E}"/>
    <dataValidation allowBlank="1" showInputMessage="1" showErrorMessage="1" prompt="Link cell K50 from &quot;Expenditures 15-22&quot; tab " sqref="E12" xr:uid="{04820358-E4AF-4EDE-B670-A5E19C03F0CE}"/>
    <dataValidation allowBlank="1" showInputMessage="1" showErrorMessage="1" prompt="Link cell K51 from &quot;Expenditures 15-22&quot; tab" sqref="E13" xr:uid="{B27DC6EF-B064-46F9-B623-6BD579CA70C2}"/>
    <dataValidation allowBlank="1" showInputMessage="1" showErrorMessage="1" prompt="Link cell K56 from &quot;Expenditures 15-22&quot; tab" sqref="E14" xr:uid="{30247702-9741-48CC-945B-2F5C4C03DDE5}"/>
    <dataValidation allowBlank="1" showInputMessage="1" showErrorMessage="1" prompt="Link cell K59 from &quot;Expenditures 15-22&quot; tab" sqref="E15" xr:uid="{9AC1CEB1-7733-4E9B-A5FC-0625133DC61F}"/>
    <dataValidation allowBlank="1" showInputMessage="1" showErrorMessage="1" prompt="Link cell K64 from &quot;Expenditures 15-22&quot; tab" sqref="E16" xr:uid="{8DF70447-B66F-4846-9348-25ED10FDEDA6}"/>
    <dataValidation allowBlank="1" showInputMessage="1" showErrorMessage="1" prompt="Link cell K67 from &quot;Expenditures 15-22&quot; tab" sqref="E17" xr:uid="{B228A2BB-1BA1-4A1D-9369-B954E96F26A7}"/>
    <dataValidation allowBlank="1" showInputMessage="1" showErrorMessage="1" prompt="Link cell K122 from &quot;Expenditures 15-22&quot; tab" sqref="F15" xr:uid="{B03768D6-B915-4446-8891-26C4980FB2C2}"/>
    <dataValidation allowBlank="1" showInputMessage="1" showErrorMessage="1" prompt="Link cell K319 from &quot;Expenditures 15-22&quot; tab" sqref="E57" xr:uid="{A4BF6A7B-52CE-4739-8A15-23B1150A1FF2}"/>
    <dataValidation allowBlank="1" showInputMessage="1" showErrorMessage="1" prompt="Link cell K320 from &quot;Expenditures 15-22&quot; tab" sqref="E58" xr:uid="{6CACC1B7-71D6-4CDB-9B7B-8EFB7315552E}"/>
    <dataValidation allowBlank="1" showInputMessage="1" showErrorMessage="1" prompt="Link cell K321 from &quot;Expenditures 15-22&quot; tab" sqref="E59" xr:uid="{CF8E9B76-DBDA-4A8F-90BD-B74ACAD01FD2}"/>
    <dataValidation allowBlank="1" showInputMessage="1" showErrorMessage="1" prompt="Link cell K322 from &quot;Expenditures 15-22&quot; tab" sqref="E60" xr:uid="{02F6E360-E653-4729-BE7F-9A413CF015EF}"/>
    <dataValidation allowBlank="1" showInputMessage="1" showErrorMessage="1" prompt="Link cell K323 from &quot;Expenditures 15-22&quot; tab" sqref="E61" xr:uid="{1D3DC31C-7308-4376-8828-BCF0C00CBA43}"/>
    <dataValidation allowBlank="1" showInputMessage="1" showErrorMessage="1" prompt="Link cell K324 from &quot;Expenditures 15-22&quot; tab" sqref="E62" xr:uid="{5C1C918D-A260-4B6E-81AB-B58946519DCD}"/>
    <dataValidation allowBlank="1" showInputMessage="1" showErrorMessage="1" prompt="Link cell K325 from &quot;Expenditures 15-22&quot; tab" sqref="E63" xr:uid="{43508B7F-A8CD-4E6B-A134-BE11A5FDAF34}"/>
    <dataValidation allowBlank="1" showInputMessage="1" showErrorMessage="1" prompt="Link cell K326 from &quot;Expenditures 15-22&quot; tab" sqref="E64" xr:uid="{9FA7A08A-F145-416D-8449-3D8990CAB924}"/>
    <dataValidation allowBlank="1" showInputMessage="1" showErrorMessage="1" prompt="Link cell K327 from &quot;Expenditures 15-22&quot; tab" sqref="E65" xr:uid="{8AA2DB93-E887-4241-9766-269CADF62155}"/>
    <dataValidation allowBlank="1" showInputMessage="1" showErrorMessage="1" prompt="Link cell K328 from &quot;Expenditures 15-22&quot; tab" sqref="E66" xr:uid="{01A950A5-2C19-4E31-8AFD-23FDDD0354EA}"/>
    <dataValidation allowBlank="1" showInputMessage="1" showErrorMessage="1" prompt="Link cell K329 from &quot;Expenditures 15-22&quot; tab" sqref="E67" xr:uid="{B42FE3C1-C797-4741-94BD-0A3D7630A01B}"/>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J65"/>
  <sheetViews>
    <sheetView showGridLines="0" zoomScale="110" zoomScaleNormal="110" workbookViewId="0">
      <selection activeCell="M30" sqref="M30"/>
    </sheetView>
  </sheetViews>
  <sheetFormatPr defaultColWidth="9.140625" defaultRowHeight="12.75"/>
  <cols>
    <col min="1" max="1" width="3.85546875" style="307" customWidth="1"/>
    <col min="2" max="2" width="12" style="307" bestFit="1" customWidth="1"/>
    <col min="3" max="3" width="7.85546875" style="307" bestFit="1" customWidth="1"/>
    <col min="4" max="4" width="7.5703125" style="307" bestFit="1" customWidth="1"/>
    <col min="5" max="6" width="9.140625" style="307"/>
    <col min="7" max="7" width="14.28515625" style="307" bestFit="1" customWidth="1"/>
    <col min="8" max="8" width="36.140625" style="307" bestFit="1" customWidth="1"/>
    <col min="9" max="16384" width="9.140625" style="307"/>
  </cols>
  <sheetData>
    <row r="2" spans="1:10">
      <c r="A2" s="366" t="s">
        <v>256</v>
      </c>
    </row>
    <row r="3" spans="1:10">
      <c r="A3" s="307" t="s">
        <v>257</v>
      </c>
    </row>
    <row r="4" spans="1:10">
      <c r="A4" s="548"/>
      <c r="B4" s="548"/>
      <c r="C4" s="548"/>
      <c r="D4" s="548"/>
      <c r="E4" s="548"/>
      <c r="F4" s="548"/>
      <c r="G4" s="548"/>
      <c r="H4" s="548"/>
      <c r="I4" s="548"/>
      <c r="J4" s="548"/>
    </row>
    <row r="5" spans="1:10" ht="15">
      <c r="A5" s="2030"/>
      <c r="B5" s="2036" t="s">
        <v>2003</v>
      </c>
      <c r="C5" s="2036" t="s">
        <v>2004</v>
      </c>
      <c r="D5" s="2036" t="s">
        <v>2005</v>
      </c>
      <c r="E5" s="2036" t="s">
        <v>2006</v>
      </c>
      <c r="F5" s="2036" t="s">
        <v>1070</v>
      </c>
      <c r="G5" s="2036" t="s">
        <v>860</v>
      </c>
      <c r="H5" s="2036" t="s">
        <v>478</v>
      </c>
      <c r="I5" s="548"/>
      <c r="J5" s="548"/>
    </row>
    <row r="6" spans="1:10">
      <c r="A6" s="2035">
        <v>1</v>
      </c>
      <c r="B6" s="2034" t="s">
        <v>2173</v>
      </c>
      <c r="C6" s="2034">
        <v>190</v>
      </c>
      <c r="D6" s="2034" t="s">
        <v>2008</v>
      </c>
      <c r="E6" s="2034">
        <v>12</v>
      </c>
      <c r="F6" s="2034">
        <v>10</v>
      </c>
      <c r="G6" s="2033">
        <v>31130</v>
      </c>
      <c r="H6" s="2034" t="s">
        <v>2174</v>
      </c>
      <c r="I6" s="2032"/>
      <c r="J6" s="548"/>
    </row>
    <row r="7" spans="1:10">
      <c r="A7" s="2035">
        <v>2</v>
      </c>
      <c r="B7" s="2034" t="s">
        <v>2173</v>
      </c>
      <c r="C7" s="2034">
        <v>190</v>
      </c>
      <c r="D7" s="2034" t="s">
        <v>2010</v>
      </c>
      <c r="E7" s="2034">
        <v>12</v>
      </c>
      <c r="F7" s="2034">
        <v>20</v>
      </c>
      <c r="G7" s="2033">
        <v>34571</v>
      </c>
      <c r="H7" s="2034" t="s">
        <v>2174</v>
      </c>
      <c r="I7" s="2032"/>
      <c r="J7" s="548"/>
    </row>
    <row r="8" spans="1:10">
      <c r="A8" s="2035">
        <v>3</v>
      </c>
      <c r="B8" s="2034" t="s">
        <v>2007</v>
      </c>
      <c r="C8" s="2034">
        <v>1690</v>
      </c>
      <c r="D8" s="2034" t="s">
        <v>2008</v>
      </c>
      <c r="E8" s="2034">
        <v>74</v>
      </c>
      <c r="F8" s="2034">
        <v>10</v>
      </c>
      <c r="G8" s="2033">
        <v>30452</v>
      </c>
      <c r="H8" s="2034" t="s">
        <v>2175</v>
      </c>
      <c r="I8" s="2032"/>
      <c r="J8" s="548"/>
    </row>
    <row r="9" spans="1:10">
      <c r="A9" s="2035">
        <v>4</v>
      </c>
      <c r="B9" s="2034" t="s">
        <v>2007</v>
      </c>
      <c r="C9" s="2034">
        <v>1790</v>
      </c>
      <c r="D9" s="2034" t="s">
        <v>2008</v>
      </c>
      <c r="E9" s="2034">
        <v>81</v>
      </c>
      <c r="F9" s="2034">
        <v>10</v>
      </c>
      <c r="G9" s="2033">
        <v>59437</v>
      </c>
      <c r="H9" s="2034" t="s">
        <v>2130</v>
      </c>
      <c r="I9" s="2032"/>
      <c r="J9" s="548"/>
    </row>
    <row r="10" spans="1:10">
      <c r="A10" s="2035">
        <v>5</v>
      </c>
      <c r="B10" s="2034" t="s">
        <v>2007</v>
      </c>
      <c r="C10" s="2034">
        <v>1819</v>
      </c>
      <c r="D10" s="2034" t="s">
        <v>2008</v>
      </c>
      <c r="E10" s="2034">
        <v>87</v>
      </c>
      <c r="F10" s="2034">
        <v>10</v>
      </c>
      <c r="G10" s="2033">
        <v>319687</v>
      </c>
      <c r="H10" s="2034" t="s">
        <v>2176</v>
      </c>
      <c r="I10" s="2032"/>
      <c r="J10" s="548"/>
    </row>
    <row r="11" spans="1:10">
      <c r="A11" s="2035">
        <v>6</v>
      </c>
      <c r="B11" s="2034" t="s">
        <v>2007</v>
      </c>
      <c r="C11" s="2034">
        <v>1993</v>
      </c>
      <c r="D11" s="2034" t="s">
        <v>2008</v>
      </c>
      <c r="E11" s="2034">
        <v>106</v>
      </c>
      <c r="F11" s="2034">
        <v>10</v>
      </c>
      <c r="G11" s="2033">
        <v>13046</v>
      </c>
      <c r="H11" s="2034" t="s">
        <v>2177</v>
      </c>
      <c r="I11" s="2032"/>
      <c r="J11" s="548"/>
    </row>
    <row r="12" spans="1:10">
      <c r="A12" s="2035">
        <v>7</v>
      </c>
      <c r="B12" s="2034" t="s">
        <v>2007</v>
      </c>
      <c r="C12" s="2034">
        <v>1993</v>
      </c>
      <c r="D12" s="2034" t="s">
        <v>2010</v>
      </c>
      <c r="E12" s="2034">
        <v>106</v>
      </c>
      <c r="F12" s="2034">
        <v>20</v>
      </c>
      <c r="G12" s="2033">
        <v>41194</v>
      </c>
      <c r="H12" s="2034" t="s">
        <v>2178</v>
      </c>
      <c r="I12" s="2032"/>
      <c r="J12" s="548"/>
    </row>
    <row r="13" spans="1:10">
      <c r="A13" s="2035">
        <v>8</v>
      </c>
      <c r="B13" s="2034" t="s">
        <v>2007</v>
      </c>
      <c r="C13" s="2034">
        <v>1999</v>
      </c>
      <c r="D13" s="2034" t="s">
        <v>2008</v>
      </c>
      <c r="E13" s="2034">
        <v>107</v>
      </c>
      <c r="F13" s="2034">
        <v>10</v>
      </c>
      <c r="G13" s="2033">
        <v>1713</v>
      </c>
      <c r="H13" s="2034" t="s">
        <v>2131</v>
      </c>
      <c r="I13" s="2032"/>
      <c r="J13" s="548"/>
    </row>
    <row r="14" spans="1:10">
      <c r="A14" s="2035">
        <v>9</v>
      </c>
      <c r="B14" s="2034" t="s">
        <v>2007</v>
      </c>
      <c r="C14" s="2034">
        <v>3999</v>
      </c>
      <c r="D14" s="2034" t="s">
        <v>2010</v>
      </c>
      <c r="E14" s="2034">
        <v>168</v>
      </c>
      <c r="F14" s="2034">
        <v>20</v>
      </c>
      <c r="G14" s="2033">
        <v>50000</v>
      </c>
      <c r="H14" s="2034" t="s">
        <v>2199</v>
      </c>
      <c r="I14" s="2032"/>
      <c r="J14" s="548"/>
    </row>
    <row r="15" spans="1:10">
      <c r="A15" s="2035">
        <v>10</v>
      </c>
      <c r="B15" s="2034" t="s">
        <v>2009</v>
      </c>
      <c r="C15" s="2034">
        <v>2190</v>
      </c>
      <c r="D15" s="2034" t="s">
        <v>2179</v>
      </c>
      <c r="E15" s="2034">
        <v>41</v>
      </c>
      <c r="F15" s="2034">
        <v>10</v>
      </c>
      <c r="G15" s="2033">
        <v>135305</v>
      </c>
      <c r="H15" s="2034" t="s">
        <v>2180</v>
      </c>
      <c r="I15" s="2032"/>
      <c r="J15" s="548"/>
    </row>
    <row r="16" spans="1:10">
      <c r="A16" s="2035">
        <v>11</v>
      </c>
      <c r="B16" s="2034" t="s">
        <v>2009</v>
      </c>
      <c r="C16" s="2034">
        <v>2490</v>
      </c>
      <c r="D16" s="2034" t="s">
        <v>2179</v>
      </c>
      <c r="E16" s="2034">
        <v>56</v>
      </c>
      <c r="F16" s="2034">
        <v>10</v>
      </c>
      <c r="G16" s="2033">
        <v>4139474</v>
      </c>
      <c r="H16" s="2034" t="s">
        <v>2181</v>
      </c>
      <c r="I16" s="2032"/>
      <c r="J16" s="548"/>
    </row>
    <row r="17" spans="1:10">
      <c r="A17" s="2035">
        <v>12</v>
      </c>
      <c r="B17" s="2034" t="s">
        <v>2009</v>
      </c>
      <c r="C17" s="2034">
        <v>2190</v>
      </c>
      <c r="D17" s="2034" t="s">
        <v>2179</v>
      </c>
      <c r="E17" s="2034">
        <v>237</v>
      </c>
      <c r="F17" s="2034">
        <v>50</v>
      </c>
      <c r="G17" s="2033">
        <v>64</v>
      </c>
      <c r="H17" s="2034" t="s">
        <v>2180</v>
      </c>
      <c r="I17" s="2032"/>
      <c r="J17" s="548"/>
    </row>
    <row r="18" spans="1:10">
      <c r="A18" s="2035">
        <v>13</v>
      </c>
      <c r="B18" s="2034" t="s">
        <v>2009</v>
      </c>
      <c r="C18" s="2034">
        <v>2490</v>
      </c>
      <c r="D18" s="2034" t="s">
        <v>2179</v>
      </c>
      <c r="E18" s="2034">
        <v>260</v>
      </c>
      <c r="F18" s="2034">
        <v>50</v>
      </c>
      <c r="G18" s="2033">
        <v>155009</v>
      </c>
      <c r="H18" s="2034" t="s">
        <v>2181</v>
      </c>
      <c r="I18" s="2032"/>
      <c r="J18" s="548"/>
    </row>
    <row r="19" spans="1:10">
      <c r="A19" s="2035"/>
      <c r="B19" s="2032"/>
      <c r="C19" s="2032"/>
      <c r="D19" s="2032"/>
      <c r="E19" s="2032"/>
      <c r="F19" s="2032"/>
      <c r="G19" s="2031"/>
      <c r="H19" s="2032"/>
      <c r="I19" s="2032"/>
      <c r="J19" s="548"/>
    </row>
    <row r="20" spans="1:10">
      <c r="A20" s="2035"/>
      <c r="B20" s="2032"/>
      <c r="C20" s="2032"/>
      <c r="D20" s="2032"/>
      <c r="E20" s="2032"/>
      <c r="F20" s="2032"/>
      <c r="G20" s="2031"/>
      <c r="H20" s="2032"/>
      <c r="I20" s="2032"/>
      <c r="J20" s="548"/>
    </row>
    <row r="21" spans="1:10">
      <c r="A21" s="2035"/>
      <c r="B21" s="2032"/>
      <c r="C21" s="2032"/>
      <c r="D21" s="2032"/>
      <c r="E21" s="2032"/>
      <c r="F21" s="2032"/>
      <c r="G21" s="2031"/>
      <c r="H21" s="2032"/>
      <c r="I21" s="2032"/>
      <c r="J21" s="548"/>
    </row>
    <row r="22" spans="1:10">
      <c r="A22" s="2028"/>
      <c r="B22" s="1"/>
      <c r="C22" s="1"/>
      <c r="D22" s="1"/>
      <c r="E22" s="1"/>
      <c r="F22" s="1"/>
      <c r="G22" s="2029"/>
      <c r="H22" s="1"/>
      <c r="I22" s="1"/>
    </row>
    <row r="23" spans="1:10">
      <c r="A23" s="2028"/>
      <c r="B23" s="1"/>
      <c r="C23" s="1"/>
      <c r="D23" s="1"/>
      <c r="E23" s="1"/>
      <c r="F23" s="1"/>
      <c r="G23" s="2029"/>
      <c r="H23" s="1"/>
      <c r="I23" s="1"/>
    </row>
    <row r="24" spans="1:10">
      <c r="A24" s="2028"/>
      <c r="B24" s="1"/>
      <c r="C24" s="1"/>
      <c r="D24" s="1"/>
      <c r="E24" s="1"/>
      <c r="F24" s="1"/>
      <c r="G24" s="2029"/>
      <c r="H24" s="1"/>
      <c r="I24" s="1"/>
    </row>
    <row r="25" spans="1:10">
      <c r="A25" s="2028"/>
      <c r="B25" s="1"/>
      <c r="C25" s="1"/>
      <c r="D25" s="1"/>
      <c r="E25" s="1"/>
      <c r="F25" s="1"/>
      <c r="G25" s="2029"/>
      <c r="H25" s="1"/>
      <c r="I25" s="1"/>
    </row>
    <row r="26" spans="1:10">
      <c r="A26" s="2028"/>
      <c r="B26" s="1"/>
      <c r="C26" s="1"/>
      <c r="D26" s="1"/>
      <c r="E26" s="1"/>
      <c r="F26" s="1"/>
      <c r="G26" s="1"/>
      <c r="H26" s="1"/>
      <c r="I26" s="1"/>
    </row>
    <row r="27" spans="1:10">
      <c r="A27" s="838"/>
    </row>
    <row r="28" spans="1:10">
      <c r="A28" s="838"/>
    </row>
    <row r="29" spans="1:10">
      <c r="A29" s="838"/>
    </row>
    <row r="30" spans="1:10">
      <c r="A30" s="838"/>
    </row>
    <row r="31" spans="1:10">
      <c r="A31" s="838"/>
    </row>
    <row r="32" spans="1:10">
      <c r="A32" s="838"/>
    </row>
    <row r="33" spans="1:1">
      <c r="A33" s="838"/>
    </row>
    <row r="34" spans="1:1">
      <c r="A34" s="838"/>
    </row>
    <row r="35" spans="1:1">
      <c r="A35" s="838"/>
    </row>
    <row r="36" spans="1:1">
      <c r="A36" s="838"/>
    </row>
    <row r="37" spans="1:1">
      <c r="A37" s="838"/>
    </row>
    <row r="38" spans="1:1">
      <c r="A38" s="838"/>
    </row>
    <row r="39" spans="1:1">
      <c r="A39" s="838"/>
    </row>
    <row r="40" spans="1:1">
      <c r="A40" s="838"/>
    </row>
    <row r="41" spans="1:1">
      <c r="A41" s="838"/>
    </row>
    <row r="42" spans="1:1">
      <c r="A42" s="838"/>
    </row>
    <row r="43" spans="1:1">
      <c r="A43" s="838"/>
    </row>
    <row r="44" spans="1:1">
      <c r="A44" s="838"/>
    </row>
    <row r="45" spans="1:1">
      <c r="A45" s="838"/>
    </row>
    <row r="46" spans="1:1">
      <c r="A46" s="838"/>
    </row>
    <row r="47" spans="1:1">
      <c r="A47" s="838"/>
    </row>
    <row r="48" spans="1:1">
      <c r="A48" s="838"/>
    </row>
    <row r="49" spans="1:2">
      <c r="A49" s="838"/>
    </row>
    <row r="50" spans="1:2">
      <c r="A50" s="838"/>
    </row>
    <row r="51" spans="1:2">
      <c r="A51" s="838"/>
    </row>
    <row r="52" spans="1:2">
      <c r="A52" s="838"/>
    </row>
    <row r="53" spans="1:2">
      <c r="A53" s="838"/>
    </row>
    <row r="54" spans="1:2">
      <c r="A54" s="838"/>
    </row>
    <row r="55" spans="1:2">
      <c r="A55" s="838"/>
    </row>
    <row r="56" spans="1:2">
      <c r="A56" s="838"/>
    </row>
    <row r="57" spans="1:2">
      <c r="A57" s="838"/>
    </row>
    <row r="58" spans="1:2">
      <c r="A58" s="838"/>
    </row>
    <row r="59" spans="1:2">
      <c r="A59" s="838"/>
    </row>
    <row r="60" spans="1:2">
      <c r="A60" s="838"/>
    </row>
    <row r="61" spans="1:2">
      <c r="A61" s="838"/>
    </row>
    <row r="62" spans="1:2">
      <c r="A62" s="838"/>
    </row>
    <row r="63" spans="1:2">
      <c r="A63" s="838"/>
    </row>
    <row r="64" spans="1:2">
      <c r="A64" s="838"/>
      <c r="B64" s="253" t="str">
        <f>COVER!A17</f>
        <v xml:space="preserve"> Cons HSD - Orland Park 230</v>
      </c>
    </row>
    <row r="65" spans="2:2">
      <c r="B65" s="839">
        <f>COVER!A13</f>
        <v>7016230013</v>
      </c>
    </row>
  </sheetData>
  <phoneticPr fontId="17" type="noConversion"/>
  <dataValidations count="1">
    <dataValidation type="whole" operator="greaterThanOrEqual" allowBlank="1" showInputMessage="1" showErrorMessage="1" error="Please enter a whole number.  Decimals not allowed." sqref="G6" xr:uid="{6E61A059-6D63-4DDF-861C-8D0241EB3B6E}">
      <formula1>0</formula1>
    </dataValidation>
  </dataValidations>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4"/>
  <sheetViews>
    <sheetView showGridLines="0" topLeftCell="A91" zoomScale="110" zoomScaleNormal="110" workbookViewId="0">
      <selection activeCell="X24" sqref="X24"/>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1806</v>
      </c>
      <c r="C4" s="157" t="s">
        <v>1161</v>
      </c>
      <c r="D4" s="164" t="s">
        <v>10</v>
      </c>
      <c r="E4" s="165" t="s">
        <v>22</v>
      </c>
    </row>
    <row r="5" spans="1:5">
      <c r="A5" s="163" t="s">
        <v>1808</v>
      </c>
      <c r="C5" s="157" t="s">
        <v>1161</v>
      </c>
      <c r="D5" s="164" t="s">
        <v>10</v>
      </c>
      <c r="E5" s="165" t="s">
        <v>22</v>
      </c>
    </row>
    <row r="6" spans="1:5">
      <c r="A6" s="163" t="s">
        <v>1807</v>
      </c>
      <c r="C6" s="157" t="s">
        <v>1161</v>
      </c>
      <c r="D6" s="162" t="s">
        <v>11</v>
      </c>
      <c r="E6" s="165" t="s">
        <v>935</v>
      </c>
    </row>
    <row r="7" spans="1:5">
      <c r="A7" s="163" t="s">
        <v>1809</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1810</v>
      </c>
      <c r="C11" s="157" t="s">
        <v>1161</v>
      </c>
      <c r="D11" s="164" t="s">
        <v>14</v>
      </c>
      <c r="E11" s="165" t="s">
        <v>1148</v>
      </c>
    </row>
    <row r="12" spans="1:5">
      <c r="B12" s="164" t="s">
        <v>1811</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1812</v>
      </c>
      <c r="C15" s="157" t="s">
        <v>1161</v>
      </c>
      <c r="D15" s="164" t="s">
        <v>17</v>
      </c>
      <c r="E15" s="165" t="s">
        <v>631</v>
      </c>
    </row>
    <row r="16" spans="1:5">
      <c r="A16" s="167"/>
      <c r="B16" s="157" t="s">
        <v>1813</v>
      </c>
      <c r="C16" s="157" t="s">
        <v>1161</v>
      </c>
      <c r="D16" s="164" t="s">
        <v>676</v>
      </c>
      <c r="E16" s="165" t="s">
        <v>1033</v>
      </c>
    </row>
    <row r="17" spans="1:5">
      <c r="B17" s="162" t="s">
        <v>981</v>
      </c>
      <c r="C17" s="157" t="s">
        <v>1161</v>
      </c>
    </row>
    <row r="18" spans="1:5">
      <c r="B18" s="162" t="s">
        <v>1819</v>
      </c>
      <c r="D18" s="164" t="s">
        <v>18</v>
      </c>
      <c r="E18" s="165" t="s">
        <v>1034</v>
      </c>
    </row>
    <row r="19" spans="1:5">
      <c r="A19" s="163" t="s">
        <v>1092</v>
      </c>
      <c r="C19" s="157" t="s">
        <v>1161</v>
      </c>
      <c r="D19" s="164"/>
      <c r="E19" s="166"/>
    </row>
    <row r="20" spans="1:5">
      <c r="B20" s="162" t="s">
        <v>1814</v>
      </c>
      <c r="C20" s="157" t="s">
        <v>1161</v>
      </c>
      <c r="D20" s="164" t="s">
        <v>19</v>
      </c>
      <c r="E20" s="165" t="s">
        <v>51</v>
      </c>
    </row>
    <row r="21" spans="1:5">
      <c r="B21" s="162" t="s">
        <v>1815</v>
      </c>
      <c r="C21" s="157" t="s">
        <v>1161</v>
      </c>
      <c r="D21" s="164" t="s">
        <v>20</v>
      </c>
      <c r="E21" s="165" t="s">
        <v>1590</v>
      </c>
    </row>
    <row r="22" spans="1:5">
      <c r="A22" s="163"/>
      <c r="B22" s="157" t="s">
        <v>1803</v>
      </c>
      <c r="C22" s="157" t="s">
        <v>1161</v>
      </c>
      <c r="D22" s="162" t="s">
        <v>1805</v>
      </c>
      <c r="E22" s="1396" t="s">
        <v>1591</v>
      </c>
    </row>
    <row r="23" spans="1:5">
      <c r="A23" s="163"/>
      <c r="B23" s="157" t="s">
        <v>1804</v>
      </c>
      <c r="D23" s="162" t="s">
        <v>632</v>
      </c>
      <c r="E23" s="1396" t="s">
        <v>953</v>
      </c>
    </row>
    <row r="24" spans="1:5">
      <c r="A24" s="163" t="s">
        <v>1589</v>
      </c>
      <c r="C24" s="157" t="s">
        <v>1161</v>
      </c>
      <c r="D24" s="162" t="s">
        <v>1377</v>
      </c>
      <c r="E24" s="165" t="s">
        <v>954</v>
      </c>
    </row>
    <row r="25" spans="1:5">
      <c r="A25" s="163" t="s">
        <v>1816</v>
      </c>
      <c r="C25" s="157" t="s">
        <v>1161</v>
      </c>
      <c r="D25" s="164" t="s">
        <v>21</v>
      </c>
      <c r="E25" s="165" t="s">
        <v>1035</v>
      </c>
    </row>
    <row r="26" spans="1:5">
      <c r="A26" s="163" t="s">
        <v>1817</v>
      </c>
      <c r="C26" s="157" t="s">
        <v>1161</v>
      </c>
      <c r="D26" s="164" t="s">
        <v>559</v>
      </c>
      <c r="E26" s="165" t="s">
        <v>1036</v>
      </c>
    </row>
    <row r="27" spans="1:5">
      <c r="A27" s="163" t="s">
        <v>1818</v>
      </c>
      <c r="C27" s="157" t="s">
        <v>1161</v>
      </c>
      <c r="D27" s="164" t="s">
        <v>553</v>
      </c>
      <c r="E27" s="165" t="s">
        <v>678</v>
      </c>
    </row>
    <row r="28" spans="1:5">
      <c r="A28" s="163" t="s">
        <v>1820</v>
      </c>
      <c r="D28" s="164" t="s">
        <v>679</v>
      </c>
      <c r="E28" s="165" t="s">
        <v>1350</v>
      </c>
    </row>
    <row r="29" spans="1:5">
      <c r="A29" s="163" t="s">
        <v>1821</v>
      </c>
      <c r="D29" s="164" t="s">
        <v>1378</v>
      </c>
      <c r="E29" s="165" t="s">
        <v>1359</v>
      </c>
    </row>
    <row r="30" spans="1:5">
      <c r="A30" s="168" t="s">
        <v>1822</v>
      </c>
      <c r="C30" s="157" t="s">
        <v>1161</v>
      </c>
      <c r="D30" s="164" t="s">
        <v>40</v>
      </c>
      <c r="E30" s="165" t="s">
        <v>975</v>
      </c>
    </row>
    <row r="31" spans="1:5">
      <c r="A31" s="163" t="s">
        <v>1505</v>
      </c>
      <c r="C31" s="157" t="s">
        <v>1161</v>
      </c>
      <c r="D31" s="162"/>
      <c r="E31" s="166"/>
    </row>
    <row r="32" spans="1:5">
      <c r="B32" s="162" t="s">
        <v>1823</v>
      </c>
      <c r="C32" s="157" t="s">
        <v>1161</v>
      </c>
      <c r="D32" s="164" t="s">
        <v>1506</v>
      </c>
      <c r="E32" s="165" t="s">
        <v>1379</v>
      </c>
    </row>
    <row r="33" spans="1:5">
      <c r="A33" s="167"/>
      <c r="D33" s="164"/>
      <c r="E33" s="166"/>
    </row>
    <row r="34" spans="1:5">
      <c r="A34" s="167"/>
      <c r="D34" s="164"/>
      <c r="E34" s="166"/>
    </row>
    <row r="35" spans="1:5" ht="15.75" customHeight="1" thickBot="1">
      <c r="A35" s="2154" t="s">
        <v>1058</v>
      </c>
      <c r="B35" s="2154"/>
      <c r="C35" s="2154"/>
      <c r="D35" s="2154"/>
      <c r="E35" s="2154"/>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51" t="s">
        <v>686</v>
      </c>
      <c r="B40" s="2151"/>
      <c r="C40" s="2151"/>
      <c r="D40" s="2151"/>
      <c r="E40" s="2151"/>
    </row>
    <row r="41" spans="1:5">
      <c r="A41" s="2152" t="s">
        <v>1588</v>
      </c>
      <c r="B41" s="2152"/>
      <c r="C41" s="2152"/>
      <c r="D41" s="2152"/>
      <c r="E41" s="2152"/>
    </row>
    <row r="42" spans="1:5" ht="12.75" customHeight="1">
      <c r="A42" s="2153" t="s">
        <v>1015</v>
      </c>
      <c r="B42" s="2153"/>
      <c r="C42" s="2153"/>
      <c r="D42" s="2153"/>
      <c r="E42" s="2153"/>
    </row>
    <row r="43" spans="1:5" ht="6.75" customHeight="1">
      <c r="A43" s="162"/>
      <c r="B43" s="171"/>
    </row>
    <row r="44" spans="1:5">
      <c r="A44" s="180" t="s">
        <v>976</v>
      </c>
      <c r="B44" s="181" t="s">
        <v>1846</v>
      </c>
    </row>
    <row r="45" spans="1:5" ht="6.75" customHeight="1">
      <c r="A45" s="182"/>
      <c r="B45" s="181"/>
    </row>
    <row r="46" spans="1:5">
      <c r="A46" s="180" t="s">
        <v>977</v>
      </c>
      <c r="B46" s="164" t="s">
        <v>1593</v>
      </c>
    </row>
    <row r="47" spans="1:5" ht="9.75" customHeight="1">
      <c r="A47" s="184"/>
      <c r="B47" s="183"/>
    </row>
    <row r="48" spans="1:5">
      <c r="A48" s="164" t="s">
        <v>1592</v>
      </c>
      <c r="B48" s="164" t="s">
        <v>1597</v>
      </c>
      <c r="C48" s="172"/>
    </row>
    <row r="49" spans="1:3" ht="9.75" customHeight="1">
      <c r="A49" s="183"/>
      <c r="B49" s="183"/>
      <c r="C49" s="172"/>
    </row>
    <row r="50" spans="1:3">
      <c r="A50" s="195" t="s">
        <v>1594</v>
      </c>
      <c r="B50" s="193" t="s">
        <v>1598</v>
      </c>
    </row>
    <row r="51" spans="1:3">
      <c r="B51" s="164" t="s">
        <v>1725</v>
      </c>
    </row>
    <row r="52" spans="1:3">
      <c r="A52" s="185"/>
      <c r="B52" s="183" t="s">
        <v>1745</v>
      </c>
    </row>
    <row r="53" spans="1:3" ht="4.5" customHeight="1">
      <c r="A53" s="185"/>
      <c r="B53" s="185"/>
    </row>
    <row r="54" spans="1:3">
      <c r="A54" s="185"/>
      <c r="B54" s="196" t="s">
        <v>1595</v>
      </c>
    </row>
    <row r="55" spans="1:3" ht="8.25" customHeight="1">
      <c r="A55" s="185"/>
      <c r="B55" s="186"/>
    </row>
    <row r="56" spans="1:3">
      <c r="A56" s="187"/>
      <c r="B56" s="164" t="s">
        <v>1726</v>
      </c>
    </row>
    <row r="57" spans="1:3">
      <c r="A57" s="188"/>
      <c r="B57" s="185" t="s">
        <v>1728</v>
      </c>
    </row>
    <row r="58" spans="1:3">
      <c r="A58" s="189"/>
      <c r="B58" s="185" t="s">
        <v>1729</v>
      </c>
    </row>
    <row r="59" spans="1:3">
      <c r="A59" s="190"/>
      <c r="B59" s="1185" t="s">
        <v>1730</v>
      </c>
    </row>
    <row r="60" spans="1:3">
      <c r="A60" s="191"/>
      <c r="B60" s="1185" t="s">
        <v>1731</v>
      </c>
    </row>
    <row r="61" spans="1:3" ht="6" customHeight="1">
      <c r="A61" s="192"/>
      <c r="B61" s="184"/>
    </row>
    <row r="62" spans="1:3">
      <c r="A62" s="164" t="s">
        <v>1596</v>
      </c>
      <c r="B62" s="193" t="s">
        <v>1727</v>
      </c>
    </row>
    <row r="63" spans="1:3">
      <c r="A63" s="183"/>
      <c r="B63" s="164" t="s">
        <v>1742</v>
      </c>
    </row>
    <row r="64" spans="1:3">
      <c r="A64" s="190"/>
      <c r="B64" s="1187" t="s">
        <v>1732</v>
      </c>
    </row>
    <row r="65" spans="1:9">
      <c r="A65" s="183"/>
      <c r="B65" s="164" t="s">
        <v>1743</v>
      </c>
    </row>
    <row r="66" spans="1:9">
      <c r="A66" s="185"/>
      <c r="B66" s="185" t="s">
        <v>1733</v>
      </c>
    </row>
    <row r="67" spans="1:9" ht="12" customHeight="1">
      <c r="A67" s="183"/>
      <c r="B67" s="164" t="s">
        <v>1744</v>
      </c>
    </row>
    <row r="68" spans="1:9">
      <c r="A68" s="184"/>
      <c r="B68" s="185" t="s">
        <v>1734</v>
      </c>
    </row>
    <row r="69" spans="1:9">
      <c r="A69" s="185"/>
      <c r="B69" s="183" t="s">
        <v>1735</v>
      </c>
    </row>
    <row r="70" spans="1:9" ht="13.5" customHeight="1">
      <c r="A70" s="185"/>
      <c r="B70" s="183" t="s">
        <v>1736</v>
      </c>
    </row>
    <row r="71" spans="1:9" ht="12" customHeight="1">
      <c r="A71" s="187"/>
      <c r="B71" s="1186" t="s">
        <v>1599</v>
      </c>
    </row>
    <row r="72" spans="1:9" ht="9" customHeight="1">
      <c r="A72" s="187"/>
      <c r="B72" s="194"/>
    </row>
    <row r="73" spans="1:9">
      <c r="A73" s="184" t="s">
        <v>1600</v>
      </c>
      <c r="B73" s="164" t="s">
        <v>1738</v>
      </c>
    </row>
    <row r="74" spans="1:9">
      <c r="A74" s="184"/>
      <c r="B74" s="164" t="s">
        <v>1737</v>
      </c>
    </row>
    <row r="75" spans="1:9" ht="8.25" customHeight="1">
      <c r="A75" s="184"/>
      <c r="B75" s="184"/>
    </row>
    <row r="76" spans="1:9" ht="12.2" customHeight="1">
      <c r="A76" s="184" t="s">
        <v>1601</v>
      </c>
      <c r="B76" s="193" t="s">
        <v>1739</v>
      </c>
    </row>
    <row r="77" spans="1:9" ht="12.2" customHeight="1">
      <c r="A77" s="185"/>
      <c r="B77" s="164" t="s">
        <v>1602</v>
      </c>
      <c r="C77" s="174"/>
      <c r="D77" s="175"/>
      <c r="E77" s="176"/>
      <c r="F77" s="176"/>
      <c r="G77" s="176"/>
      <c r="H77" s="176"/>
      <c r="I77" s="176"/>
    </row>
    <row r="78" spans="1:9" ht="11.25" customHeight="1">
      <c r="A78" s="185"/>
      <c r="B78" s="185" t="s">
        <v>1741</v>
      </c>
      <c r="C78" s="174"/>
      <c r="D78" s="177"/>
      <c r="E78" s="177"/>
      <c r="F78" s="177"/>
      <c r="G78" s="177"/>
      <c r="H78" s="177"/>
      <c r="I78" s="176"/>
    </row>
    <row r="79" spans="1:9" ht="12.2" customHeight="1">
      <c r="A79" s="185"/>
      <c r="B79" s="164" t="s">
        <v>1603</v>
      </c>
      <c r="C79" s="174"/>
      <c r="D79" s="177"/>
      <c r="E79" s="177"/>
      <c r="F79" s="177"/>
      <c r="G79" s="177"/>
      <c r="H79" s="177"/>
      <c r="I79" s="176"/>
    </row>
    <row r="80" spans="1:9" ht="11.25" customHeight="1">
      <c r="A80" s="184"/>
      <c r="B80" s="185" t="s">
        <v>1740</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7" sqref="C27"/>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1398</v>
      </c>
      <c r="D6" s="24"/>
    </row>
    <row r="7" spans="1:4" ht="13.5" customHeight="1">
      <c r="A7" s="23"/>
      <c r="B7" s="25"/>
      <c r="C7" s="62" t="s">
        <v>1399</v>
      </c>
      <c r="D7" s="24"/>
    </row>
    <row r="8" spans="1:4" ht="13.5" customHeight="1">
      <c r="A8" s="23"/>
      <c r="B8" s="142" t="s">
        <v>937</v>
      </c>
      <c r="C8" s="62" t="s">
        <v>1384</v>
      </c>
      <c r="D8" s="24"/>
    </row>
    <row r="9" spans="1:4" ht="13.5" customHeight="1">
      <c r="A9" s="14"/>
      <c r="B9" s="140" t="s">
        <v>938</v>
      </c>
      <c r="C9" s="138" t="s">
        <v>1308</v>
      </c>
    </row>
    <row r="10" spans="1:4" ht="13.5" customHeight="1">
      <c r="B10" s="18" t="s">
        <v>939</v>
      </c>
      <c r="C10" s="15" t="s">
        <v>903</v>
      </c>
    </row>
    <row r="11" spans="1:4" ht="12.75" customHeight="1">
      <c r="B11" s="18" t="s">
        <v>940</v>
      </c>
      <c r="C11" s="16" t="s">
        <v>854</v>
      </c>
    </row>
    <row r="12" spans="1:4" ht="21.75" customHeight="1">
      <c r="B12" s="18" t="s">
        <v>941</v>
      </c>
      <c r="C12" s="141" t="s">
        <v>1383</v>
      </c>
    </row>
    <row r="13" spans="1:4" s="19" customFormat="1" ht="12.75" customHeight="1">
      <c r="B13" s="18" t="s">
        <v>909</v>
      </c>
      <c r="C13" s="16" t="s">
        <v>1119</v>
      </c>
    </row>
    <row r="14" spans="1:4" ht="21.75" customHeight="1">
      <c r="B14" s="18" t="s">
        <v>910</v>
      </c>
      <c r="C14" s="16" t="s">
        <v>838</v>
      </c>
    </row>
    <row r="15" spans="1:4" ht="12.75" customHeight="1">
      <c r="B15" s="139" t="s">
        <v>1314</v>
      </c>
      <c r="C15" s="138" t="s">
        <v>1315</v>
      </c>
    </row>
    <row r="16" spans="1:4" ht="12.75" customHeight="1">
      <c r="C16" s="138"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I19" sqref="I19"/>
    </sheetView>
  </sheetViews>
  <sheetFormatPr defaultColWidth="9.140625" defaultRowHeight="12.75"/>
  <cols>
    <col min="1" max="1" width="1.85546875" style="307" customWidth="1"/>
    <col min="2" max="2" width="59.7109375" style="307" customWidth="1"/>
    <col min="3" max="16384" width="9.140625" style="307"/>
  </cols>
  <sheetData>
    <row r="11" spans="1:6">
      <c r="B11" s="840"/>
      <c r="C11" s="840"/>
      <c r="D11" s="840"/>
      <c r="E11" s="840"/>
      <c r="F11" s="840"/>
    </row>
    <row r="13" spans="1:6">
      <c r="A13" s="841" t="s">
        <v>1477</v>
      </c>
    </row>
    <row r="15" spans="1:6">
      <c r="A15" s="366" t="s">
        <v>852</v>
      </c>
    </row>
    <row r="16" spans="1:6" s="840" customFormat="1" ht="45" customHeight="1">
      <c r="A16" s="842"/>
      <c r="B16" s="842" t="s">
        <v>1949</v>
      </c>
    </row>
    <row r="17" spans="1:2" ht="6" customHeight="1"/>
    <row r="18" spans="1:2" ht="24.75" customHeight="1">
      <c r="A18" s="2472" t="s">
        <v>1662</v>
      </c>
      <c r="B18" s="247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1162050</xdr:colOff>
                <xdr:row>5</xdr:row>
                <xdr:rowOff>0</xdr:rowOff>
              </from>
              <to>
                <xdr:col>1</xdr:col>
                <xdr:colOff>2076450</xdr:colOff>
                <xdr:row>9</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2419350</xdr:colOff>
                <xdr:row>4</xdr:row>
                <xdr:rowOff>152400</xdr:rowOff>
              </from>
              <to>
                <xdr:col>1</xdr:col>
                <xdr:colOff>3333750</xdr:colOff>
                <xdr:row>9</xdr:row>
                <xdr:rowOff>28575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X24" sqref="X24"/>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73" t="s">
        <v>1666</v>
      </c>
      <c r="B1" s="2474"/>
      <c r="C1" s="2474"/>
      <c r="D1" s="2474"/>
      <c r="E1" s="2474"/>
      <c r="F1" s="2475"/>
    </row>
    <row r="2" spans="1:8" ht="45" customHeight="1">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43"/>
      <c r="H2" s="843"/>
    </row>
    <row r="3" spans="1:8" ht="57" customHeight="1">
      <c r="A3" s="2486" t="s">
        <v>1948</v>
      </c>
      <c r="B3" s="2487"/>
      <c r="C3" s="2487"/>
      <c r="D3" s="2487"/>
      <c r="E3" s="2487"/>
      <c r="F3" s="2488"/>
      <c r="G3" s="843"/>
      <c r="H3" s="843"/>
    </row>
    <row r="4" spans="1:8" ht="14.25" customHeight="1">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43"/>
      <c r="H4" s="843"/>
    </row>
    <row r="5" spans="1:8" ht="14.25" customHeight="1">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43"/>
      <c r="H5" s="843"/>
    </row>
    <row r="6" spans="1:8" s="844" customFormat="1" ht="41.25" customHeight="1">
      <c r="A6" s="2489" t="s">
        <v>1667</v>
      </c>
      <c r="B6" s="2490"/>
      <c r="C6" s="2490"/>
      <c r="D6" s="2490"/>
      <c r="E6" s="2490"/>
      <c r="F6" s="2491"/>
    </row>
    <row r="7" spans="1:8" ht="42" customHeight="1">
      <c r="A7" s="845" t="s">
        <v>478</v>
      </c>
      <c r="B7" s="846" t="s">
        <v>1480</v>
      </c>
      <c r="C7" s="846" t="s">
        <v>1481</v>
      </c>
      <c r="D7" s="846" t="s">
        <v>1479</v>
      </c>
      <c r="E7" s="846" t="s">
        <v>1482</v>
      </c>
      <c r="F7" s="846" t="s">
        <v>1351</v>
      </c>
    </row>
    <row r="8" spans="1:8" s="848" customFormat="1" ht="14.25" customHeight="1">
      <c r="A8" s="847" t="s">
        <v>1352</v>
      </c>
      <c r="B8" s="1713">
        <f>'Acct Summary 7-8'!C8</f>
        <v>113584520</v>
      </c>
      <c r="C8" s="1713">
        <f>'Acct Summary 7-8'!D8</f>
        <v>11782601</v>
      </c>
      <c r="D8" s="1713">
        <f>'Acct Summary 7-8'!F8</f>
        <v>10842510</v>
      </c>
      <c r="E8" s="1713">
        <f>'Acct Summary 7-8'!I8</f>
        <v>534409</v>
      </c>
      <c r="F8" s="1713">
        <f>SUM(B8:E8)</f>
        <v>136744040</v>
      </c>
    </row>
    <row r="9" spans="1:8" s="848" customFormat="1" ht="14.25" customHeight="1" thickBot="1">
      <c r="A9" s="847" t="s">
        <v>1353</v>
      </c>
      <c r="B9" s="1714">
        <f>'Acct Summary 7-8'!C17</f>
        <v>108989065</v>
      </c>
      <c r="C9" s="1714">
        <f>'Acct Summary 7-8'!D17</f>
        <v>12699102</v>
      </c>
      <c r="D9" s="1714">
        <f>'Acct Summary 7-8'!F17</f>
        <v>9459071</v>
      </c>
      <c r="E9" s="1713"/>
      <c r="F9" s="1713">
        <f>SUM(B9:E9)</f>
        <v>131147238</v>
      </c>
    </row>
    <row r="10" spans="1:8" s="848" customFormat="1" ht="14.25" thickTop="1" thickBot="1">
      <c r="A10" s="849" t="s">
        <v>1354</v>
      </c>
      <c r="B10" s="1715">
        <f>(B8-B9)</f>
        <v>4595455</v>
      </c>
      <c r="C10" s="1715">
        <f>(C8-C9)</f>
        <v>-916501</v>
      </c>
      <c r="D10" s="1715">
        <f>(D8-D9)</f>
        <v>1383439</v>
      </c>
      <c r="E10" s="1714">
        <f>(E8-E9)</f>
        <v>534409</v>
      </c>
      <c r="F10" s="1716">
        <f>SUM(F8-F9)</f>
        <v>5596802</v>
      </c>
    </row>
    <row r="11" spans="1:8" s="848" customFormat="1" ht="14.25" thickTop="1" thickBot="1">
      <c r="A11" s="850" t="s">
        <v>1879</v>
      </c>
      <c r="B11" s="1717">
        <f>'Acct Summary 7-8'!C81</f>
        <v>45377692</v>
      </c>
      <c r="C11" s="1717">
        <f>'Acct Summary 7-8'!D81</f>
        <v>1982303</v>
      </c>
      <c r="D11" s="1717">
        <f>'Acct Summary 7-8'!F81</f>
        <v>4986476</v>
      </c>
      <c r="E11" s="1717">
        <f>'Acct Summary 7-8'!I81</f>
        <v>22754440</v>
      </c>
      <c r="F11" s="1718">
        <f>SUM(B11:E11)</f>
        <v>75100911</v>
      </c>
    </row>
    <row r="12" spans="1:8" ht="16.5" customHeight="1" thickTop="1">
      <c r="A12" s="851"/>
      <c r="B12" s="852"/>
      <c r="C12" s="2477" t="str">
        <f>IF(AND(F10&lt;0,F11&gt;=0,ABS(F10*3)&gt;ABS(F11)),A16,IF(AND(F10&lt;0,F11&gt;0,ABS(F10*3)&lt;=ABS(F11)),A17,IF(AND(F10&lt;0,F11&lt;0),A16,IF(F11=0,A19,A18))))</f>
        <v>Balanced - no deficit reduction plan is required.</v>
      </c>
      <c r="D12" s="2478"/>
      <c r="E12" s="2478"/>
      <c r="F12" s="2479"/>
    </row>
    <row r="13" spans="1:8" ht="19.5" customHeight="1">
      <c r="A13" s="853"/>
      <c r="B13" s="854"/>
      <c r="C13" s="2477"/>
      <c r="D13" s="2478"/>
      <c r="E13" s="2478"/>
      <c r="F13" s="2479"/>
      <c r="H13" s="843"/>
    </row>
    <row r="14" spans="1:8" ht="19.5" customHeight="1">
      <c r="A14" s="853"/>
      <c r="B14" s="854"/>
      <c r="C14" s="2477"/>
      <c r="D14" s="2478"/>
      <c r="E14" s="2478"/>
      <c r="F14" s="2479"/>
      <c r="H14" s="843"/>
    </row>
    <row r="15" spans="1:8" ht="17.25" customHeight="1">
      <c r="A15" s="853"/>
      <c r="B15" s="854"/>
      <c r="C15" s="2480"/>
      <c r="D15" s="2481"/>
      <c r="E15" s="2481"/>
      <c r="F15" s="2482"/>
      <c r="H15" s="843"/>
    </row>
    <row r="16" spans="1:8" s="288" customFormat="1" ht="51.75" hidden="1" customHeight="1">
      <c r="A16" s="2476" t="s">
        <v>1663</v>
      </c>
      <c r="B16" s="2476"/>
      <c r="C16" s="2476"/>
      <c r="D16" s="2476"/>
      <c r="E16" s="2476"/>
      <c r="F16" s="288" t="s">
        <v>1355</v>
      </c>
    </row>
    <row r="17" spans="1:6" hidden="1">
      <c r="A17" s="294" t="s">
        <v>1664</v>
      </c>
      <c r="F17" s="855" t="s">
        <v>1356</v>
      </c>
    </row>
    <row r="18" spans="1:6" hidden="1">
      <c r="A18" s="294" t="s">
        <v>1665</v>
      </c>
      <c r="F18" s="294" t="s">
        <v>1394</v>
      </c>
    </row>
    <row r="19" spans="1:6" hidden="1">
      <c r="A19" s="294" t="s">
        <v>1393</v>
      </c>
      <c r="F19" s="294" t="s">
        <v>1358</v>
      </c>
    </row>
    <row r="20" spans="1:6" ht="14.25" customHeight="1"/>
    <row r="21" spans="1:6">
      <c r="B21" s="856"/>
    </row>
    <row r="48" spans="3:3">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pageSetUpPr fitToPage="1"/>
  </sheetPr>
  <dimension ref="A1:L84"/>
  <sheetViews>
    <sheetView showGridLines="0" defaultGridColor="0" topLeftCell="A53" colorId="8" zoomScale="110" zoomScaleNormal="110" workbookViewId="0">
      <selection activeCell="J81" sqref="J81"/>
    </sheetView>
  </sheetViews>
  <sheetFormatPr defaultColWidth="9.140625" defaultRowHeight="1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c r="A1" s="857"/>
      <c r="B1" s="858"/>
      <c r="C1" s="859"/>
      <c r="D1" s="860"/>
    </row>
    <row r="2" spans="1:4" ht="7.5" customHeight="1" thickTop="1">
      <c r="A2" s="1442"/>
      <c r="B2" s="1443"/>
      <c r="C2" s="1444"/>
      <c r="D2" s="1445"/>
    </row>
    <row r="3" spans="1:4" ht="36" customHeight="1">
      <c r="A3" s="2498" t="s">
        <v>660</v>
      </c>
      <c r="B3" s="2499"/>
      <c r="C3" s="2499"/>
      <c r="D3" s="2500"/>
    </row>
    <row r="4" spans="1:4">
      <c r="A4" s="921" t="s">
        <v>1668</v>
      </c>
      <c r="B4" s="922"/>
      <c r="C4" s="923"/>
      <c r="D4" s="924"/>
    </row>
    <row r="5" spans="1:4" ht="21" customHeight="1">
      <c r="A5" s="917"/>
      <c r="B5" s="918">
        <v>1</v>
      </c>
      <c r="C5" s="919" t="s">
        <v>1950</v>
      </c>
      <c r="D5" s="920"/>
    </row>
    <row r="6" spans="1:4" s="542" customFormat="1" ht="14.25" customHeight="1">
      <c r="A6" s="907"/>
      <c r="B6" s="862">
        <f t="shared" ref="B6:B13" si="0">B5+1</f>
        <v>2</v>
      </c>
      <c r="C6" s="863" t="s">
        <v>859</v>
      </c>
      <c r="D6" s="864"/>
    </row>
    <row r="7" spans="1:4" s="542" customFormat="1" ht="12.75">
      <c r="A7" s="907"/>
      <c r="B7" s="862">
        <f t="shared" si="0"/>
        <v>3</v>
      </c>
      <c r="C7" s="2509" t="s">
        <v>1488</v>
      </c>
      <c r="D7" s="2510"/>
    </row>
    <row r="8" spans="1:4" s="542" customFormat="1" ht="12.75">
      <c r="A8" s="907"/>
      <c r="B8" s="862"/>
      <c r="C8" s="865" t="s">
        <v>1487</v>
      </c>
      <c r="D8" s="866"/>
    </row>
    <row r="9" spans="1:4" s="542" customFormat="1" ht="14.25" customHeight="1">
      <c r="A9" s="907"/>
      <c r="B9" s="862">
        <f>B7+1</f>
        <v>4</v>
      </c>
      <c r="C9" s="863" t="s">
        <v>1855</v>
      </c>
      <c r="D9" s="864"/>
    </row>
    <row r="10" spans="1:4" s="542" customFormat="1" ht="14.25" customHeight="1">
      <c r="A10" s="907"/>
      <c r="B10" s="862">
        <f t="shared" si="0"/>
        <v>5</v>
      </c>
      <c r="C10" s="863" t="s">
        <v>634</v>
      </c>
      <c r="D10" s="864"/>
    </row>
    <row r="11" spans="1:4" s="542" customFormat="1" ht="14.25" customHeight="1">
      <c r="A11" s="907"/>
      <c r="B11" s="862">
        <f t="shared" si="0"/>
        <v>6</v>
      </c>
      <c r="C11" s="863" t="s">
        <v>773</v>
      </c>
      <c r="D11" s="864"/>
    </row>
    <row r="12" spans="1:4" s="542" customFormat="1" ht="14.25" customHeight="1">
      <c r="A12" s="907"/>
      <c r="B12" s="862">
        <f t="shared" si="0"/>
        <v>7</v>
      </c>
      <c r="C12" s="863" t="s">
        <v>1055</v>
      </c>
      <c r="D12" s="864"/>
    </row>
    <row r="13" spans="1:4" s="542" customFormat="1" ht="14.25" customHeight="1">
      <c r="A13" s="907"/>
      <c r="B13" s="862">
        <f t="shared" si="0"/>
        <v>8</v>
      </c>
      <c r="C13" s="903" t="s">
        <v>774</v>
      </c>
      <c r="D13" s="864"/>
    </row>
    <row r="14" spans="1:4" s="542" customFormat="1" ht="14.25" customHeight="1">
      <c r="A14" s="907"/>
      <c r="B14" s="904">
        <v>9</v>
      </c>
      <c r="C14" s="905" t="s">
        <v>1489</v>
      </c>
      <c r="D14" s="906"/>
    </row>
    <row r="15" spans="1:4" s="542" customFormat="1" ht="21.75" customHeight="1">
      <c r="A15" s="2501" t="s">
        <v>1001</v>
      </c>
      <c r="B15" s="2502"/>
      <c r="C15" s="2502"/>
      <c r="D15" s="2503"/>
    </row>
    <row r="16" spans="1:4" s="542" customFormat="1" ht="24" customHeight="1">
      <c r="A16" s="2504" t="s">
        <v>658</v>
      </c>
      <c r="B16" s="2505"/>
      <c r="C16" s="2505"/>
      <c r="D16" s="2506"/>
    </row>
    <row r="17" spans="1:10" s="542" customFormat="1" ht="12.75" customHeight="1">
      <c r="A17" s="925" t="s">
        <v>1669</v>
      </c>
      <c r="B17" s="926"/>
      <c r="C17" s="927"/>
      <c r="D17" s="928"/>
    </row>
    <row r="18" spans="1:10" s="542" customFormat="1" ht="12.75" customHeight="1">
      <c r="A18" s="929" t="s">
        <v>1951</v>
      </c>
      <c r="B18" s="930"/>
      <c r="C18" s="931"/>
      <c r="D18" s="932"/>
    </row>
    <row r="19" spans="1:10" ht="6.75" customHeight="1" thickBot="1">
      <c r="A19" s="933"/>
      <c r="B19" s="934"/>
      <c r="C19" s="935"/>
      <c r="D19" s="936"/>
    </row>
    <row r="20" spans="1:10" s="940" customFormat="1" ht="12.75" thickTop="1">
      <c r="A20" s="937"/>
      <c r="B20" s="938" t="s">
        <v>1670</v>
      </c>
      <c r="C20" s="939"/>
      <c r="D20" s="942" t="s">
        <v>705</v>
      </c>
    </row>
    <row r="21" spans="1:10">
      <c r="A21" s="867"/>
      <c r="B21" s="868">
        <v>1</v>
      </c>
      <c r="C21" s="2513" t="s">
        <v>311</v>
      </c>
      <c r="D21" s="2514"/>
    </row>
    <row r="22" spans="1:10" ht="12.75">
      <c r="A22" s="908"/>
      <c r="B22" s="909">
        <v>2</v>
      </c>
      <c r="C22" s="2511" t="s">
        <v>1508</v>
      </c>
      <c r="D22" s="2512"/>
    </row>
    <row r="23" spans="1:10" ht="12.2" customHeight="1">
      <c r="A23" s="908"/>
      <c r="B23" s="909"/>
      <c r="C23" s="910" t="s">
        <v>948</v>
      </c>
      <c r="D23" s="911" t="str">
        <f>IF(COVER!O11="X","CASH",IF(COVER!O12="X","ACCRUAL ","PLEASE CHECK AN ACCOUNTING BASIS."))</f>
        <v>CASH</v>
      </c>
    </row>
    <row r="24" spans="1:10" ht="12.2" customHeight="1">
      <c r="A24" s="908"/>
      <c r="B24" s="909"/>
      <c r="C24" s="910" t="s">
        <v>1321</v>
      </c>
      <c r="D24" s="911" t="str">
        <f>IF(COVER!O11="X","OK",IF(AND('Aud Quest 2'!J90=0,'Aud Quest 2'!I77&lt;DATE(2017,12,31)),"ENTER ACCOUNTING INFO",IF(AND('Aud Quest 2'!J90&gt;0,'Aud Quest 2'!I77&lt;DATE(2017,12,31)),"OK")))</f>
        <v>OK</v>
      </c>
    </row>
    <row r="25" spans="1:10">
      <c r="A25" s="869"/>
      <c r="B25" s="870"/>
      <c r="C25" s="871" t="s">
        <v>1510</v>
      </c>
      <c r="D25" s="872" t="str">
        <f>IF(AND(COVER!J29="X",COVER!J30="X",COVER!L30&lt;&gt;"X"),"OK",IF(AND(COVER!J29="X",COVER!J30&lt;&gt;"X",COVER!L30="X"),"OK",IF(AND(COVER!L29="X",COVER!J30&lt;&gt;"X"),"OK","PLEASE CHECK YES or NO.")))</f>
        <v>OK</v>
      </c>
    </row>
    <row r="26" spans="1:10">
      <c r="A26" s="869"/>
      <c r="B26" s="912"/>
      <c r="C26" s="873" t="s">
        <v>1509</v>
      </c>
      <c r="D26" s="874" t="str">
        <f>IF(AND(COVER!J29="X",COVER!J30="X",COVER!L29&lt;&gt;"X"),"OK",IF(AND(COVER!J29="X",COVER!J30&lt;&gt;"X",COVER!L30="X"),"SENDING AN A-133 SEPERATELY!",IF(AND(COVER!L29="X",COVER!J30&lt;&gt;"X"),"OK","PLEASE CHECK YES or NO.")))</f>
        <v>OK</v>
      </c>
    </row>
    <row r="27" spans="1:10" ht="12" hidden="1" customHeight="1">
      <c r="A27" s="875"/>
      <c r="B27" s="912"/>
      <c r="C27" s="871" t="s">
        <v>969</v>
      </c>
      <c r="D27" s="874" t="str">
        <f>IF(AND(COVER!J29="X",COVER!J31="X",COVER!L29&lt;&gt;"X"),"OK",IF(AND(COVER!J29="X",COVER!J31&lt;&gt;"X",COVER!L31="X"),"NO FINDINGS WERE ISSUED",IF(AND(COVER!L29="X",COVER!J31&lt;&gt;"X"),"OK","PLEASE CHECK YES or NO.")))</f>
        <v>NO FINDINGS WERE ISSUED</v>
      </c>
    </row>
    <row r="28" spans="1:10" ht="24" hidden="1" customHeight="1">
      <c r="A28" s="875"/>
      <c r="B28" s="912"/>
      <c r="C28" s="871" t="s">
        <v>837</v>
      </c>
      <c r="D28" s="876" t="str">
        <f>IF('Aud Quest 2'!B53="X",IF('Aud Quest 2'!F53&gt;"00/00/00 ","Enter Effective Date","ok"))</f>
        <v>ok</v>
      </c>
    </row>
    <row r="29" spans="1:10">
      <c r="A29" s="869"/>
      <c r="B29" s="912"/>
      <c r="C29" s="873" t="s">
        <v>1357</v>
      </c>
      <c r="D29" s="8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867"/>
      <c r="B30" s="909">
        <f>B22+1</f>
        <v>3</v>
      </c>
      <c r="C30" s="877" t="s">
        <v>820</v>
      </c>
      <c r="D30" s="878"/>
    </row>
    <row r="31" spans="1:10">
      <c r="A31" s="869"/>
      <c r="B31" s="879"/>
      <c r="C31" s="913" t="s">
        <v>251</v>
      </c>
      <c r="D31" s="880" t="str">
        <f>IF(SUM('FP Info 3'!J10:L10)&lt;=0.0999999,"OK","CORRECT THE TAX RATES BY MOVING THE DECIMAL TWO PLACES TO THE LEFT.")</f>
        <v>OK</v>
      </c>
      <c r="E31" s="336"/>
      <c r="F31" s="336"/>
      <c r="G31" s="336"/>
      <c r="H31" s="336"/>
      <c r="I31" s="336"/>
      <c r="J31" s="336"/>
    </row>
    <row r="32" spans="1:10">
      <c r="A32" s="869"/>
      <c r="B32" s="914"/>
      <c r="C32" s="881" t="s">
        <v>972</v>
      </c>
      <c r="D32" s="872" t="str">
        <f>IF(OR(COVER!B6="x",'FP Info 3'!B31="X",'FP Info 3'!B32="X"),"OK","ENTRY IS REQUIRED!")</f>
        <v>OK</v>
      </c>
    </row>
    <row r="33" spans="1:12" s="885" customFormat="1" ht="12.75" customHeight="1">
      <c r="A33" s="882"/>
      <c r="B33" s="909">
        <f>B30+1</f>
        <v>4</v>
      </c>
      <c r="C33" s="883" t="s">
        <v>775</v>
      </c>
      <c r="D33" s="884"/>
    </row>
    <row r="34" spans="1:12" s="885" customFormat="1">
      <c r="A34" s="886"/>
      <c r="B34" s="909"/>
      <c r="C34" s="887" t="s">
        <v>821</v>
      </c>
      <c r="D34" s="872" t="str">
        <f>IF('Assets-Liab 5-6'!C4&lt;-0.49, "ERROR!","OK")</f>
        <v>OK</v>
      </c>
    </row>
    <row r="35" spans="1:12">
      <c r="A35" s="886"/>
      <c r="B35" s="909"/>
      <c r="C35" s="887" t="s">
        <v>303</v>
      </c>
      <c r="D35" s="872" t="str">
        <f>IF('Assets-Liab 5-6'!D4&lt;-0.49, "ERROR!","OK")</f>
        <v>OK</v>
      </c>
      <c r="L35" s="941"/>
    </row>
    <row r="36" spans="1:12">
      <c r="A36" s="886"/>
      <c r="B36" s="909"/>
      <c r="C36" s="887" t="s">
        <v>776</v>
      </c>
      <c r="D36" s="872" t="str">
        <f>IF('Assets-Liab 5-6'!E4&lt;-0.49, "ERROR!","OK")</f>
        <v>OK</v>
      </c>
    </row>
    <row r="37" spans="1:12">
      <c r="A37" s="886"/>
      <c r="B37" s="909"/>
      <c r="C37" s="887" t="s">
        <v>304</v>
      </c>
      <c r="D37" s="872" t="str">
        <f>IF('Assets-Liab 5-6'!F4&lt;-0.49, "ERROR!","OK")</f>
        <v>OK</v>
      </c>
    </row>
    <row r="38" spans="1:12">
      <c r="A38" s="886"/>
      <c r="B38" s="909"/>
      <c r="C38" s="887" t="s">
        <v>305</v>
      </c>
      <c r="D38" s="872" t="str">
        <f>IF('Assets-Liab 5-6'!G4&lt;-0.49, "ERROR!","OK")</f>
        <v>OK</v>
      </c>
    </row>
    <row r="39" spans="1:12">
      <c r="A39" s="886"/>
      <c r="B39" s="909"/>
      <c r="C39" s="887" t="s">
        <v>777</v>
      </c>
      <c r="D39" s="872" t="str">
        <f>IF('Assets-Liab 5-6'!H4&lt;-0.49, "ERROR!","OK")</f>
        <v>OK</v>
      </c>
    </row>
    <row r="40" spans="1:12">
      <c r="A40" s="886"/>
      <c r="B40" s="909"/>
      <c r="C40" s="887" t="s">
        <v>306</v>
      </c>
      <c r="D40" s="872" t="str">
        <f>IF('Assets-Liab 5-6'!I4&lt;-0.49, "ERROR!","OK")</f>
        <v>OK</v>
      </c>
    </row>
    <row r="41" spans="1:12">
      <c r="A41" s="886"/>
      <c r="B41" s="909"/>
      <c r="C41" s="887" t="s">
        <v>778</v>
      </c>
      <c r="D41" s="872" t="str">
        <f>IF('Assets-Liab 5-6'!J4&lt;-0.49, "ERROR!","OK")</f>
        <v>OK</v>
      </c>
    </row>
    <row r="42" spans="1:12">
      <c r="A42" s="886"/>
      <c r="B42" s="909"/>
      <c r="C42" s="887" t="s">
        <v>307</v>
      </c>
      <c r="D42" s="872" t="str">
        <f>IF('Assets-Liab 5-6'!K4&lt;-0.49, "ERROR!","OK")</f>
        <v>OK</v>
      </c>
    </row>
    <row r="43" spans="1:12">
      <c r="A43" s="888"/>
      <c r="B43" s="889">
        <f>B33+1</f>
        <v>5</v>
      </c>
      <c r="C43" s="2515" t="s">
        <v>533</v>
      </c>
      <c r="D43" s="2516"/>
    </row>
    <row r="44" spans="1:12">
      <c r="A44" s="888"/>
      <c r="B44" s="890"/>
      <c r="C44" s="891" t="s">
        <v>1324</v>
      </c>
      <c r="D44" s="892" t="str">
        <f>IF(SUM('Assets-Liab 5-6'!C13)&lt;&gt;SUM('Assets-Liab 5-6'!C41),"ERROR!","OK")</f>
        <v>OK</v>
      </c>
    </row>
    <row r="45" spans="1:12">
      <c r="A45" s="888"/>
      <c r="B45" s="890"/>
      <c r="C45" s="891" t="s">
        <v>1325</v>
      </c>
      <c r="D45" s="892" t="str">
        <f>IF(SUM('Assets-Liab 5-6'!D13)&lt;&gt;SUM('Assets-Liab 5-6'!D41),"ERROR!","OK")</f>
        <v>OK</v>
      </c>
    </row>
    <row r="46" spans="1:12">
      <c r="A46" s="888"/>
      <c r="B46" s="890"/>
      <c r="C46" s="891" t="s">
        <v>1326</v>
      </c>
      <c r="D46" s="892" t="str">
        <f>IF(SUM('Assets-Liab 5-6'!E13)&lt;&gt;SUM('Assets-Liab 5-6'!E41),"ERROR!","OK")</f>
        <v>OK</v>
      </c>
    </row>
    <row r="47" spans="1:12">
      <c r="A47" s="888"/>
      <c r="B47" s="890"/>
      <c r="C47" s="891" t="s">
        <v>1327</v>
      </c>
      <c r="D47" s="892" t="str">
        <f>IF(SUM('Assets-Liab 5-6'!F13)&lt;&gt;SUM('Assets-Liab 5-6'!F41),"ERROR!","OK")</f>
        <v>OK</v>
      </c>
    </row>
    <row r="48" spans="1:12">
      <c r="A48" s="888"/>
      <c r="B48" s="890"/>
      <c r="C48" s="891" t="s">
        <v>1328</v>
      </c>
      <c r="D48" s="892" t="str">
        <f>IF(SUM('Assets-Liab 5-6'!G13)&lt;&gt;SUM('Assets-Liab 5-6'!G41),"ERROR!","OK")</f>
        <v>OK</v>
      </c>
    </row>
    <row r="49" spans="1:4">
      <c r="A49" s="888"/>
      <c r="B49" s="890"/>
      <c r="C49" s="891" t="s">
        <v>1329</v>
      </c>
      <c r="D49" s="892" t="str">
        <f>IF(SUM('Assets-Liab 5-6'!H13)&lt;&gt;SUM('Assets-Liab 5-6'!H41),"ERROR!","OK")</f>
        <v>OK</v>
      </c>
    </row>
    <row r="50" spans="1:4">
      <c r="A50" s="888"/>
      <c r="B50" s="890"/>
      <c r="C50" s="891" t="s">
        <v>1330</v>
      </c>
      <c r="D50" s="892" t="str">
        <f>IF(SUM('Assets-Liab 5-6'!I13)&lt;&gt;SUM('Assets-Liab 5-6'!I41),"ERROR!","OK")</f>
        <v>OK</v>
      </c>
    </row>
    <row r="51" spans="1:4">
      <c r="A51" s="888"/>
      <c r="B51" s="890"/>
      <c r="C51" s="891" t="s">
        <v>1331</v>
      </c>
      <c r="D51" s="892" t="str">
        <f>IF(SUM('Assets-Liab 5-6'!J13)&lt;&gt;SUM('Assets-Liab 5-6'!J41),"ERROR!","OK")</f>
        <v>OK</v>
      </c>
    </row>
    <row r="52" spans="1:4">
      <c r="A52" s="888"/>
      <c r="B52" s="890"/>
      <c r="C52" s="891" t="s">
        <v>1332</v>
      </c>
      <c r="D52" s="892" t="str">
        <f>IF(SUM('Assets-Liab 5-6'!K13)&lt;&gt;SUM('Assets-Liab 5-6'!K41),"ERROR!","OK")</f>
        <v>OK</v>
      </c>
    </row>
    <row r="53" spans="1:4">
      <c r="A53" s="888"/>
      <c r="B53" s="890"/>
      <c r="C53" s="891" t="s">
        <v>1333</v>
      </c>
      <c r="D53" s="892" t="str">
        <f>IF(SUM('Assets-Liab 5-6'!L13)&lt;&gt;('Assets-Liab 5-6'!L41),"ERROR!","OK")</f>
        <v>OK</v>
      </c>
    </row>
    <row r="54" spans="1:4">
      <c r="A54" s="888"/>
      <c r="B54" s="890"/>
      <c r="C54" s="891" t="s">
        <v>1334</v>
      </c>
      <c r="D54" s="892" t="str">
        <f>IF(SUM('Assets-Liab 5-6'!M23)&lt;&gt;('Assets-Liab 5-6'!M41),"ERROR!","OK")</f>
        <v>OK</v>
      </c>
    </row>
    <row r="55" spans="1:4">
      <c r="A55" s="888"/>
      <c r="B55" s="890"/>
      <c r="C55" s="891" t="s">
        <v>1335</v>
      </c>
      <c r="D55" s="892" t="str">
        <f>IF(SUM('Assets-Liab 5-6'!N23)&lt;&gt;('Assets-Liab 5-6'!N41),"ERROR!","OK")</f>
        <v>OK</v>
      </c>
    </row>
    <row r="56" spans="1:4">
      <c r="A56" s="869"/>
      <c r="B56" s="889">
        <f>B43+1</f>
        <v>6</v>
      </c>
      <c r="C56" s="2507" t="s">
        <v>779</v>
      </c>
      <c r="D56" s="2508"/>
    </row>
    <row r="57" spans="1:4" s="885" customFormat="1">
      <c r="A57" s="869"/>
      <c r="B57" s="879"/>
      <c r="C57" s="887" t="s">
        <v>1336</v>
      </c>
      <c r="D57" s="893" t="str">
        <f>IF('Assets-Liab 5-6'!C38+'Assets-Liab 5-6'!C39='Acct Summary 7-8'!C81,"OK","ERROR!")</f>
        <v>OK</v>
      </c>
    </row>
    <row r="58" spans="1:4">
      <c r="A58" s="869"/>
      <c r="B58" s="879"/>
      <c r="C58" s="887" t="s">
        <v>1337</v>
      </c>
      <c r="D58" s="893" t="str">
        <f>IF((('Assets-Liab 5-6'!D38+'Assets-Liab 5-6'!D39) ='Acct Summary 7-8'!D81), "OK", "ERROR!" )</f>
        <v>OK</v>
      </c>
    </row>
    <row r="59" spans="1:4" s="885" customFormat="1">
      <c r="A59" s="869"/>
      <c r="B59" s="879"/>
      <c r="C59" s="887" t="s">
        <v>1338</v>
      </c>
      <c r="D59" s="893" t="str">
        <f>IF((('Assets-Liab 5-6'!E38 + 'Assets-Liab 5-6'!E39) ='Acct Summary 7-8'!E81), "OK", "ERROR!" )</f>
        <v>OK</v>
      </c>
    </row>
    <row r="60" spans="1:4">
      <c r="A60" s="869"/>
      <c r="B60" s="879"/>
      <c r="C60" s="887" t="s">
        <v>1339</v>
      </c>
      <c r="D60" s="893" t="str">
        <f>IF((('Assets-Liab 5-6'!F38 + 'Assets-Liab 5-6'!F39) ='Acct Summary 7-8'!F81), "OK", "ERROR!" )</f>
        <v>OK</v>
      </c>
    </row>
    <row r="61" spans="1:4" ht="12.75" customHeight="1">
      <c r="A61" s="869"/>
      <c r="B61" s="879"/>
      <c r="C61" s="887" t="s">
        <v>1347</v>
      </c>
      <c r="D61" s="893" t="str">
        <f>IF((('Assets-Liab 5-6'!G38 + 'Assets-Liab 5-6'!G39) ='Acct Summary 7-8'!G81), "OK", "ERROR!" )</f>
        <v>OK</v>
      </c>
    </row>
    <row r="62" spans="1:4">
      <c r="A62" s="869"/>
      <c r="B62" s="879"/>
      <c r="C62" s="887" t="s">
        <v>1340</v>
      </c>
      <c r="D62" s="893" t="str">
        <f>IF((('Assets-Liab 5-6'!H38 + 'Assets-Liab 5-6'!H39) ='Acct Summary 7-8'!H81), "OK", "ERROR!" )</f>
        <v>OK</v>
      </c>
    </row>
    <row r="63" spans="1:4" ht="12.75" customHeight="1">
      <c r="A63" s="869"/>
      <c r="B63" s="879"/>
      <c r="C63" s="887" t="s">
        <v>1341</v>
      </c>
      <c r="D63" s="893" t="str">
        <f>IF((('Assets-Liab 5-6'!I38 + 'Assets-Liab 5-6'!I39) ='Acct Summary 7-8'!I81), "OK", "ERROR!" )</f>
        <v>OK</v>
      </c>
    </row>
    <row r="64" spans="1:4">
      <c r="A64" s="869"/>
      <c r="B64" s="879"/>
      <c r="C64" s="887" t="s">
        <v>1342</v>
      </c>
      <c r="D64" s="893" t="str">
        <f>IF((('Assets-Liab 5-6'!J38 + 'Assets-Liab 5-6'!J39) ='Acct Summary 7-8'!J81), "OK", "ERROR!" )</f>
        <v>OK</v>
      </c>
    </row>
    <row r="65" spans="1:4">
      <c r="A65" s="886"/>
      <c r="B65" s="879"/>
      <c r="C65" s="887" t="s">
        <v>1348</v>
      </c>
      <c r="D65" s="893" t="str">
        <f>IF((('Assets-Liab 5-6'!K38 + 'Assets-Liab 5-6'!K39) ='Acct Summary 7-8'!K81), "OK", "ERROR!" )</f>
        <v>OK</v>
      </c>
    </row>
    <row r="66" spans="1:4">
      <c r="A66" s="867"/>
      <c r="B66" s="909">
        <f>B56+1+1</f>
        <v>8</v>
      </c>
      <c r="C66" s="915" t="s">
        <v>1856</v>
      </c>
      <c r="D66" s="894"/>
    </row>
    <row r="67" spans="1:4">
      <c r="A67" s="888"/>
      <c r="B67" s="909"/>
      <c r="C67" s="916" t="s">
        <v>1014</v>
      </c>
      <c r="D67" s="894"/>
    </row>
    <row r="68" spans="1:4">
      <c r="A68" s="869"/>
      <c r="B68" s="879"/>
      <c r="C68" s="871" t="s">
        <v>1857</v>
      </c>
      <c r="D68" s="893" t="str">
        <f>IF('Short-Term Long-Term Debt 24'!F49=SUM(,'Acct Summary 7-8'!C33:K33),"OK","ERROR!")</f>
        <v>OK</v>
      </c>
    </row>
    <row r="69" spans="1:4">
      <c r="A69" s="869"/>
      <c r="B69" s="879"/>
      <c r="C69" s="871" t="s">
        <v>1858</v>
      </c>
      <c r="D69" s="893" t="str">
        <f>IF('Expenditures 15-22'!H170&lt;&gt;'Short-Term Long-Term Debt 24'!H49,"ERROR!","OK")</f>
        <v>OK</v>
      </c>
    </row>
    <row r="70" spans="1:4">
      <c r="A70" s="867"/>
      <c r="B70" s="889">
        <f>B66+1</f>
        <v>9</v>
      </c>
      <c r="C70" s="2507" t="s">
        <v>1671</v>
      </c>
      <c r="D70" s="2508"/>
    </row>
    <row r="71" spans="1:4">
      <c r="A71" s="867"/>
      <c r="B71" s="889"/>
      <c r="C71" s="871" t="s">
        <v>1343</v>
      </c>
      <c r="D71" s="895" t="str">
        <f>IF(SUM('Acct Summary 7-8'!C27:K27) =SUM( 'Acct Summary 7-8'!C49:K49),"OK", "ERROR")</f>
        <v>OK</v>
      </c>
    </row>
    <row r="72" spans="1:4">
      <c r="A72" s="869"/>
      <c r="B72" s="879"/>
      <c r="C72" s="887" t="s">
        <v>1344</v>
      </c>
      <c r="D72" s="893" t="str">
        <f>IF(SUM('Acct Summary 7-8'!C28:K28)=SUM('Acct Summary 7-8'!C50:K50),"OK","ERROR!")</f>
        <v>OK</v>
      </c>
    </row>
    <row r="73" spans="1:4" ht="24">
      <c r="A73" s="896"/>
      <c r="B73" s="879"/>
      <c r="C73" s="887" t="s">
        <v>1672</v>
      </c>
      <c r="D73" s="895" t="str">
        <f>IF(SUM('Acct Summary 7-8'!C42:K42)&gt;=SUM( 'Acct Summary 7-8'!C74:K74),"OK", "ERROR")</f>
        <v>OK</v>
      </c>
    </row>
    <row r="74" spans="1:4">
      <c r="A74" s="867"/>
      <c r="B74" s="889">
        <f>B70+1</f>
        <v>10</v>
      </c>
      <c r="C74" s="883" t="s">
        <v>1859</v>
      </c>
      <c r="D74" s="897"/>
    </row>
    <row r="75" spans="1:4">
      <c r="A75" s="869"/>
      <c r="B75" s="879"/>
      <c r="C75" s="887" t="s">
        <v>1361</v>
      </c>
      <c r="D75" s="893" t="str">
        <f>IF(SUM('Assets-Liab 5-6'!C38:H38)&gt;=SUM('Rest Tax Levies-Tort Im 25'!G25:K25),"OK","ERROR")</f>
        <v>OK</v>
      </c>
    </row>
    <row r="76" spans="1:4">
      <c r="A76" s="869"/>
      <c r="B76" s="879"/>
      <c r="C76" s="887" t="s">
        <v>1402</v>
      </c>
      <c r="D76" s="893" t="str">
        <f>IF(SUM('Assets-Liab 5-6'!C39:K39)&gt;0,"OK","ENTRY IS REQUIRED!")</f>
        <v>OK</v>
      </c>
    </row>
    <row r="77" spans="1:4">
      <c r="A77" s="869"/>
      <c r="B77" s="898">
        <f>B74+1</f>
        <v>11</v>
      </c>
      <c r="C77" s="943" t="s">
        <v>1362</v>
      </c>
      <c r="D77" s="893"/>
    </row>
    <row r="78" spans="1:4">
      <c r="A78" s="869"/>
      <c r="B78" s="879"/>
      <c r="C78" s="887" t="s">
        <v>1964</v>
      </c>
      <c r="D78" s="893" t="str">
        <f>IF(ISNUMBER('Acct Summary 7-8'!C9),"OK","ENTRY IS REQUIRED!")</f>
        <v>OK</v>
      </c>
    </row>
    <row r="79" spans="1:4">
      <c r="A79" s="888"/>
      <c r="B79" s="889">
        <f>B74+1+1</f>
        <v>12</v>
      </c>
      <c r="C79" s="899" t="s">
        <v>1847</v>
      </c>
      <c r="D79" s="900" t="str">
        <f>IF(OR(COVER!$B$6="X",'PCTC-OEPP 27-28'!F79&gt;0),"OK","PLEASE ENTER 9 MO ADA.")</f>
        <v>OK</v>
      </c>
    </row>
    <row r="80" spans="1:4">
      <c r="A80" s="867"/>
      <c r="B80" s="889">
        <v>13</v>
      </c>
      <c r="C80" s="899" t="s">
        <v>1952</v>
      </c>
      <c r="D80" s="900" t="str">
        <f>IF(OR(COVER!$B$6="X",ISNUMBER('PCTC-OEPP 27-28'!F172)),"OK","PLEASE ENTER AMOUNT or 0.")</f>
        <v>OK</v>
      </c>
    </row>
    <row r="81" spans="1:4">
      <c r="A81" s="867"/>
      <c r="B81" s="889">
        <v>14</v>
      </c>
      <c r="C81" s="899" t="s">
        <v>1953</v>
      </c>
      <c r="D81" s="900" t="str">
        <f>IF(OR(COVER!$B$6="X",ISNUMBER('PCTC-OEPP 27-28'!F173)),"OK","PLEASE ENTER AMOUNT or 0.")</f>
        <v>OK</v>
      </c>
    </row>
    <row r="82" spans="1:4">
      <c r="A82" s="867"/>
      <c r="B82" s="889">
        <v>15</v>
      </c>
      <c r="C82" s="899" t="s">
        <v>1860</v>
      </c>
      <c r="D82" s="1786" t="str">
        <f>IF('Contracts Paid in CY 29'!$D$44&gt;0,"OK","PLEASE ENTER CONTRACTS PAID IN CURRENT YEAR.  IF NONE, STATE NO CONTRACTS ON PAGE 29.")</f>
        <v>OK</v>
      </c>
    </row>
    <row r="83" spans="1:4">
      <c r="A83" s="867"/>
      <c r="B83" s="889">
        <v>16</v>
      </c>
      <c r="C83" s="899" t="s">
        <v>1408</v>
      </c>
      <c r="D83" s="892" t="str">
        <f>IF('Shared Outsourced Services 31'!B8="X","OK",IF('Shared Outsourced Services 31'!K34&gt;0,"OK","ENTRY REQUIRED!"))</f>
        <v>OK</v>
      </c>
    </row>
    <row r="84" spans="1:4">
      <c r="A84" s="888"/>
      <c r="B84" s="889">
        <v>17</v>
      </c>
      <c r="C84" s="899" t="s">
        <v>1407</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465" t="s">
        <v>1943</v>
      </c>
      <c r="F1" s="1465" t="s">
        <v>1944</v>
      </c>
      <c r="G1" s="1785" t="s">
        <v>1954</v>
      </c>
    </row>
    <row r="2" spans="1:7" ht="15.75">
      <c r="A2" t="s">
        <v>260</v>
      </c>
      <c r="B2" s="135">
        <f>COVER!A13</f>
        <v>7016230013</v>
      </c>
      <c r="E2" s="1464">
        <v>2020</v>
      </c>
      <c r="F2" s="1464">
        <v>1</v>
      </c>
      <c r="G2" s="1784">
        <v>101000300</v>
      </c>
    </row>
    <row r="3" spans="1:7" ht="15">
      <c r="A3" t="s">
        <v>950</v>
      </c>
      <c r="B3" s="135" t="str">
        <f>COVER!A15</f>
        <v>Cook</v>
      </c>
      <c r="E3" s="1722" t="s">
        <v>1947</v>
      </c>
      <c r="F3" s="1722" t="s">
        <v>1946</v>
      </c>
      <c r="G3" s="1784">
        <v>101000400</v>
      </c>
    </row>
    <row r="4" spans="1:7" ht="15">
      <c r="A4" t="s">
        <v>1000</v>
      </c>
      <c r="B4" s="135" t="str">
        <f>COVER!A17</f>
        <v xml:space="preserve"> Cons HSD - Orland Park 230</v>
      </c>
      <c r="E4" s="1720">
        <v>44119</v>
      </c>
      <c r="F4" s="1721">
        <v>44151</v>
      </c>
      <c r="G4" s="1784">
        <v>101000600</v>
      </c>
    </row>
    <row r="5" spans="1:7" ht="15">
      <c r="A5" t="s">
        <v>699</v>
      </c>
      <c r="B5" s="135" t="str">
        <f>COVER!A38</f>
        <v>Dr. James Gay</v>
      </c>
      <c r="G5" s="1784">
        <v>101000800</v>
      </c>
    </row>
    <row r="6" spans="1:7" ht="15">
      <c r="A6" t="s">
        <v>704</v>
      </c>
      <c r="B6" s="135">
        <f>COVER!P35</f>
        <v>0</v>
      </c>
      <c r="G6" s="1784">
        <v>102100300</v>
      </c>
    </row>
    <row r="7" spans="1:7" ht="15">
      <c r="A7" t="s">
        <v>700</v>
      </c>
      <c r="B7" s="135">
        <f>COVER!I38</f>
        <v>0</v>
      </c>
      <c r="G7" s="1784">
        <v>102100400</v>
      </c>
    </row>
    <row r="8" spans="1:7" ht="15">
      <c r="A8" t="s">
        <v>701</v>
      </c>
      <c r="B8" s="135">
        <f>COVER!T38</f>
        <v>0</v>
      </c>
      <c r="G8" s="1784">
        <v>102100600</v>
      </c>
    </row>
    <row r="9" spans="1:7" ht="15">
      <c r="A9" s="3" t="s">
        <v>951</v>
      </c>
      <c r="B9" s="153" t="str">
        <f>AUDITCHECK!D23</f>
        <v>CASH</v>
      </c>
      <c r="G9" s="1784">
        <v>102100800</v>
      </c>
    </row>
    <row r="10" spans="1:7" ht="15">
      <c r="A10" t="s">
        <v>970</v>
      </c>
      <c r="B10" s="135" t="str">
        <f>COVER!B5</f>
        <v>X</v>
      </c>
      <c r="G10" s="1784">
        <v>202100300</v>
      </c>
    </row>
    <row r="11" spans="1:7" ht="15">
      <c r="A11" t="s">
        <v>971</v>
      </c>
      <c r="B11" s="135">
        <f>COVER!B6</f>
        <v>0</v>
      </c>
      <c r="G11" s="1784">
        <v>202100400</v>
      </c>
    </row>
    <row r="12" spans="1:7" ht="15">
      <c r="A12" s="1" t="s">
        <v>1527</v>
      </c>
      <c r="B12" s="135" t="str">
        <f>IF(COVER!J29="x","Yes",IF(COVER!L29="X","No",0))</f>
        <v>Yes</v>
      </c>
      <c r="G12" s="1784">
        <v>202100600</v>
      </c>
    </row>
    <row r="13" spans="1:7" ht="15">
      <c r="A13" s="1" t="s">
        <v>1528</v>
      </c>
      <c r="B13" s="135" t="str">
        <f>IF(COVER!J30="x","Yes",IF(COVER!L30="x","No",0))</f>
        <v>Yes</v>
      </c>
      <c r="G13" s="1784">
        <v>202100800</v>
      </c>
    </row>
    <row r="14" spans="1:7" ht="15">
      <c r="A14" t="s">
        <v>473</v>
      </c>
      <c r="B14" s="135" t="str">
        <f>IF(COVER!J31="x","Yes",IF(COVER!L31="x","No",0))</f>
        <v>No</v>
      </c>
      <c r="G14" s="1784">
        <v>402100300</v>
      </c>
    </row>
    <row r="15" spans="1:7" ht="15">
      <c r="A15" t="s">
        <v>573</v>
      </c>
      <c r="B15" s="135" t="str">
        <f>COVER!T23</f>
        <v>066-004133</v>
      </c>
      <c r="G15" s="1784">
        <v>402100400</v>
      </c>
    </row>
    <row r="16" spans="1:7" ht="15">
      <c r="A16" t="s">
        <v>419</v>
      </c>
      <c r="B16" s="135" t="str">
        <f>COVER!T13</f>
        <v>Wermer, Rogers, Doran &amp; Ruzon, LLC</v>
      </c>
      <c r="G16" s="1784">
        <v>402100600</v>
      </c>
    </row>
    <row r="17" spans="1:7" ht="15">
      <c r="A17" t="s">
        <v>878</v>
      </c>
      <c r="B17" s="135" t="str">
        <f>COVER!T15</f>
        <v>Katie Napier</v>
      </c>
      <c r="G17" s="1784">
        <v>402100800</v>
      </c>
    </row>
    <row r="18" spans="1:7" ht="15">
      <c r="A18" t="s">
        <v>1142</v>
      </c>
      <c r="B18" s="135" t="str">
        <f>COVER!T17</f>
        <v>755 Essington Road</v>
      </c>
      <c r="G18" s="1784">
        <v>102200300</v>
      </c>
    </row>
    <row r="19" spans="1:7" ht="15">
      <c r="A19" t="s">
        <v>880</v>
      </c>
      <c r="B19" s="135" t="str">
        <f>COVER!T25</f>
        <v>kan@wrdr.com</v>
      </c>
      <c r="G19" s="1784">
        <v>102200400</v>
      </c>
    </row>
    <row r="20" spans="1:7" ht="15">
      <c r="A20" t="s">
        <v>881</v>
      </c>
      <c r="B20" s="135" t="str">
        <f>COVER!T19</f>
        <v>Joliet</v>
      </c>
      <c r="G20" s="1784">
        <v>102200600</v>
      </c>
    </row>
    <row r="21" spans="1:7" ht="15">
      <c r="A21" t="s">
        <v>476</v>
      </c>
      <c r="B21" s="135" t="str">
        <f>COVER!X19</f>
        <v>IL</v>
      </c>
      <c r="G21" s="1784">
        <v>102200800</v>
      </c>
    </row>
    <row r="22" spans="1:7" ht="15">
      <c r="A22" t="s">
        <v>882</v>
      </c>
      <c r="B22" s="135">
        <f>COVER!Z19</f>
        <v>60435</v>
      </c>
      <c r="G22" s="1784">
        <v>102300300</v>
      </c>
    </row>
    <row r="23" spans="1:7" ht="15">
      <c r="A23" t="s">
        <v>1144</v>
      </c>
      <c r="B23" s="135" t="str">
        <f>COVER!T21</f>
        <v>(815)730-6250</v>
      </c>
      <c r="G23" s="1784">
        <v>102300400</v>
      </c>
    </row>
    <row r="24" spans="1:7" ht="15">
      <c r="A24" t="s">
        <v>1143</v>
      </c>
      <c r="B24" s="135">
        <f>COVER!Y21</f>
        <v>0</v>
      </c>
      <c r="G24" s="1784">
        <v>102300600</v>
      </c>
    </row>
    <row r="25" spans="1:7" ht="15">
      <c r="A25" t="s">
        <v>756</v>
      </c>
      <c r="B25" s="135" t="str">
        <f>COVER!B34</f>
        <v>X</v>
      </c>
      <c r="G25" s="1784">
        <v>102300800</v>
      </c>
    </row>
    <row r="26" spans="1:7" ht="15">
      <c r="A26" t="s">
        <v>1145</v>
      </c>
      <c r="B26" s="135">
        <f>COVER!L34</f>
        <v>0</v>
      </c>
      <c r="G26" s="1784">
        <v>802300300</v>
      </c>
    </row>
    <row r="27" spans="1:7" ht="15">
      <c r="A27" t="s">
        <v>266</v>
      </c>
      <c r="B27" s="135">
        <f>COVER!U34</f>
        <v>0</v>
      </c>
      <c r="G27" s="1784">
        <v>802300400</v>
      </c>
    </row>
    <row r="28" spans="1:7" ht="15">
      <c r="A28" t="s">
        <v>313</v>
      </c>
      <c r="B28" s="135" t="str">
        <f>IF('Aud Quest 2'!B9="x","Yes",IF('Aud Quest 2'!B9&lt;&gt;"x","0"))</f>
        <v>0</v>
      </c>
      <c r="G28" s="1784">
        <v>802300600</v>
      </c>
    </row>
    <row r="29" spans="1:7" ht="15">
      <c r="A29" t="s">
        <v>314</v>
      </c>
      <c r="B29" s="135" t="str">
        <f>IF('Aud Quest 2'!B11="x","Yes",IF('Aud Quest 2'!B11&lt;&gt;"x","0"))</f>
        <v>0</v>
      </c>
      <c r="G29" s="1784">
        <v>802300800</v>
      </c>
    </row>
    <row r="30" spans="1:7" ht="15">
      <c r="A30" t="s">
        <v>315</v>
      </c>
      <c r="B30" s="135" t="str">
        <f>IF('Aud Quest 2'!B13="x","Yes",IF('Aud Quest 2'!B13&lt;&gt;"x","0"))</f>
        <v>0</v>
      </c>
      <c r="G30" s="1784">
        <v>102400300</v>
      </c>
    </row>
    <row r="31" spans="1:7" ht="15">
      <c r="A31" t="s">
        <v>654</v>
      </c>
      <c r="B31" s="135" t="str">
        <f>IF('Aud Quest 2'!B14="x","Yes",IF('Aud Quest 2'!B14&lt;&gt;"x","0"))</f>
        <v>0</v>
      </c>
      <c r="G31" s="1784">
        <v>102400400</v>
      </c>
    </row>
    <row r="32" spans="1:7" ht="15">
      <c r="A32" t="s">
        <v>653</v>
      </c>
      <c r="B32" s="135" t="str">
        <f>IF('Aud Quest 2'!B15="x","Yes",IF('Aud Quest 2'!B15&lt;&gt;"x","0"))</f>
        <v>0</v>
      </c>
      <c r="G32" s="1784">
        <v>102400600</v>
      </c>
    </row>
    <row r="33" spans="1:7" ht="15">
      <c r="A33" t="s">
        <v>655</v>
      </c>
      <c r="B33" s="135" t="str">
        <f>IF('Aud Quest 2'!B16="x","Yes",IF('Aud Quest 2'!B16&lt;&gt;"x","0"))</f>
        <v>0</v>
      </c>
      <c r="G33" s="1784">
        <v>102400800</v>
      </c>
    </row>
    <row r="34" spans="1:7" ht="15">
      <c r="A34" t="s">
        <v>656</v>
      </c>
      <c r="B34" s="135" t="str">
        <f>IF('Aud Quest 2'!B18="x","Yes",IF('Aud Quest 2'!B18&lt;&gt;"x","0"))</f>
        <v>0</v>
      </c>
      <c r="G34" s="1784">
        <v>102510300</v>
      </c>
    </row>
    <row r="35" spans="1:7" ht="15">
      <c r="A35" t="s">
        <v>657</v>
      </c>
      <c r="B35" s="135" t="str">
        <f>IF('Aud Quest 2'!B20="x","Yes",IF('Aud Quest 2'!B20&lt;&gt;"x","0"))</f>
        <v>0</v>
      </c>
      <c r="G35" s="1784">
        <v>102510400</v>
      </c>
    </row>
    <row r="36" spans="1:7" ht="15">
      <c r="A36" t="s">
        <v>651</v>
      </c>
      <c r="B36" s="135" t="str">
        <f>IF('Aud Quest 2'!B22="x","Yes",IF('Aud Quest 2'!B22&lt;&gt;"x","0"))</f>
        <v>0</v>
      </c>
      <c r="G36" s="1784">
        <v>102510600</v>
      </c>
    </row>
    <row r="37" spans="1:7" ht="15">
      <c r="A37" t="s">
        <v>755</v>
      </c>
      <c r="B37" s="135" t="str">
        <f>IF('Aud Quest 2'!B24="x","Yes",IF('Aud Quest 2'!B24&lt;&gt;"x","0"))</f>
        <v>0</v>
      </c>
      <c r="G37" s="1784">
        <v>102510800</v>
      </c>
    </row>
    <row r="38" spans="1:7" ht="15">
      <c r="A38" t="s">
        <v>324</v>
      </c>
      <c r="B38" s="135" t="str">
        <f>IF('Aud Quest 2'!B25="x","Yes",IF('Aud Quest 2'!B25&lt;&gt;"x","0"))</f>
        <v>0</v>
      </c>
      <c r="G38" s="1784">
        <v>202510300</v>
      </c>
    </row>
    <row r="39" spans="1:7" ht="15">
      <c r="A39" t="s">
        <v>325</v>
      </c>
      <c r="B39" s="135" t="str">
        <f>IF('Aud Quest 2'!B27="x","Yes",IF('Aud Quest 2'!B27&lt;&gt;"x","0"))</f>
        <v>0</v>
      </c>
      <c r="G39" s="1784">
        <v>202510400</v>
      </c>
    </row>
    <row r="40" spans="1:7" ht="15">
      <c r="A40" t="s">
        <v>316</v>
      </c>
      <c r="B40" s="135" t="str">
        <f>IF('Aud Quest 2'!B29="x","Yes",IF('Aud Quest 2'!B29&lt;&gt;"x","0"))</f>
        <v>0</v>
      </c>
      <c r="G40" s="1784">
        <v>202510600</v>
      </c>
    </row>
    <row r="41" spans="1:7" ht="15">
      <c r="A41" t="s">
        <v>317</v>
      </c>
      <c r="B41" s="135" t="str">
        <f>IF('Aud Quest 2'!B31="x","Yes",IF('Aud Quest 2'!B31&lt;&gt;"x","0"))</f>
        <v>0</v>
      </c>
      <c r="G41" s="1784">
        <v>202510800</v>
      </c>
    </row>
    <row r="42" spans="1:7" ht="15">
      <c r="A42" t="s">
        <v>318</v>
      </c>
      <c r="B42" s="135" t="str">
        <f>IF('Aud Quest 2'!B37="x","Yes",IF('Aud Quest 2'!B37&lt;&gt;"x","0"))</f>
        <v>0</v>
      </c>
      <c r="G42" s="1784">
        <v>102520300</v>
      </c>
    </row>
    <row r="43" spans="1:7" ht="15">
      <c r="A43" t="s">
        <v>319</v>
      </c>
      <c r="B43" s="135" t="str">
        <f>IF('Aud Quest 2'!B40="x","Yes",IF('Aud Quest 2'!B40&lt;&gt;"x","0"))</f>
        <v>0</v>
      </c>
      <c r="G43" s="1784">
        <v>102520400</v>
      </c>
    </row>
    <row r="44" spans="1:7" ht="15">
      <c r="A44" s="1" t="s">
        <v>320</v>
      </c>
      <c r="B44" s="135" t="str">
        <f>IF('Aud Quest 2'!B42="x","Yes",IF('Aud Quest 2'!B42&lt;&gt;"x","0"))</f>
        <v>0</v>
      </c>
      <c r="G44" s="1784">
        <v>102520600</v>
      </c>
    </row>
    <row r="45" spans="1:7" ht="15">
      <c r="A45" t="s">
        <v>321</v>
      </c>
      <c r="B45" s="135" t="str">
        <f>IF('Aud Quest 2'!B44="x","Yes",IF('Aud Quest 2'!B44&lt;&gt;"x","0"))</f>
        <v>0</v>
      </c>
      <c r="G45" s="1784">
        <v>102520800</v>
      </c>
    </row>
    <row r="46" spans="1:7" ht="15">
      <c r="A46" t="s">
        <v>322</v>
      </c>
      <c r="B46" s="135" t="str">
        <f>IF('Aud Quest 2'!B49="x","Yes",IF('Aud Quest 2'!B49&lt;&gt;"x","0"))</f>
        <v>0</v>
      </c>
      <c r="G46" s="1784">
        <v>102540300</v>
      </c>
    </row>
    <row r="47" spans="1:7" ht="15">
      <c r="A47" t="s">
        <v>323</v>
      </c>
      <c r="B47" s="135" t="str">
        <f>IF('Aud Quest 2'!B50="x","Yes",IF('Aud Quest 2'!B50&lt;&gt;"x","0"))</f>
        <v>Yes</v>
      </c>
      <c r="G47" s="1784">
        <v>102540400</v>
      </c>
    </row>
    <row r="48" spans="1:7" ht="15">
      <c r="A48" t="s">
        <v>480</v>
      </c>
      <c r="B48" s="135" t="str">
        <f>IF('Aud Quest 2'!B51="x","Yes",IF('Aud Quest 2'!B51&lt;&gt;"x","0"))</f>
        <v>0</v>
      </c>
      <c r="G48" s="1784">
        <v>102540600</v>
      </c>
    </row>
    <row r="49" spans="1:7" ht="15">
      <c r="A49" s="1" t="s">
        <v>1465</v>
      </c>
      <c r="B49" s="135" t="str">
        <f>IF('Aud Quest 2'!B53="x","Yes",IF('Aud Quest 2'!B53&lt;&gt;"x","0"))</f>
        <v>Yes</v>
      </c>
      <c r="G49" s="1784">
        <v>102540800</v>
      </c>
    </row>
    <row r="50" spans="1:7" ht="15">
      <c r="A50" s="1" t="s">
        <v>1464</v>
      </c>
      <c r="B50" s="146">
        <f>'Aud Quest 2'!H53</f>
        <v>33239</v>
      </c>
      <c r="G50" s="1784">
        <v>202540300</v>
      </c>
    </row>
    <row r="51" spans="1:7" ht="15">
      <c r="A51" s="1" t="s">
        <v>1466</v>
      </c>
      <c r="B51" s="135" t="str">
        <f>IF('Aud Quest 2'!B54="x","Yes",IF('Aud Quest 2'!B54&lt;&gt;"x","0"))</f>
        <v>0</v>
      </c>
      <c r="G51" s="1784">
        <v>202540400</v>
      </c>
    </row>
    <row r="52" spans="1:7" ht="15">
      <c r="A52" t="s">
        <v>326</v>
      </c>
      <c r="B52" s="135">
        <f>('Aud Quest 2'!D56)</f>
        <v>0</v>
      </c>
      <c r="G52" s="1784">
        <v>202540600</v>
      </c>
    </row>
    <row r="53" spans="1:7" ht="15">
      <c r="A53" s="1" t="s">
        <v>327</v>
      </c>
      <c r="B53" s="135">
        <f>IF('FP Info 3'!B44="X","Yes",0)</f>
        <v>0</v>
      </c>
      <c r="G53" s="1784">
        <v>202540800</v>
      </c>
    </row>
    <row r="54" spans="1:7" ht="15">
      <c r="A54" t="s">
        <v>328</v>
      </c>
      <c r="B54" s="135">
        <f>IF('FP Info 3'!B45="X","Yes",0)</f>
        <v>0</v>
      </c>
      <c r="G54" s="1784">
        <v>902540300</v>
      </c>
    </row>
    <row r="55" spans="1:7" ht="15">
      <c r="A55" t="s">
        <v>329</v>
      </c>
      <c r="B55" s="135">
        <f>IF('FP Info 3'!B46="X","Yes",0)</f>
        <v>0</v>
      </c>
      <c r="G55" s="1784">
        <v>902540400</v>
      </c>
    </row>
    <row r="56" spans="1:7" ht="15">
      <c r="A56" t="s">
        <v>330</v>
      </c>
      <c r="B56" s="135">
        <f>IF('FP Info 3'!B47="X","Yes",0)</f>
        <v>0</v>
      </c>
      <c r="G56" s="1784">
        <v>902540600</v>
      </c>
    </row>
    <row r="57" spans="1:7" ht="15">
      <c r="A57" t="s">
        <v>331</v>
      </c>
      <c r="B57" s="135">
        <f>IF('FP Info 3'!B48="X","Yes",0)</f>
        <v>0</v>
      </c>
      <c r="G57" s="1784">
        <v>902540800</v>
      </c>
    </row>
    <row r="58" spans="1:7" ht="15">
      <c r="A58" t="s">
        <v>332</v>
      </c>
      <c r="B58" s="135">
        <f>IF('FP Info 3'!B49="X","Yes",0)</f>
        <v>0</v>
      </c>
      <c r="G58" s="1784">
        <v>102550300</v>
      </c>
    </row>
    <row r="59" spans="1:7" ht="15">
      <c r="A59" t="s">
        <v>333</v>
      </c>
      <c r="B59" s="135">
        <f>IF('FP Info 3'!B50="X","Yes",0)</f>
        <v>0</v>
      </c>
      <c r="G59" s="1784">
        <v>102550400</v>
      </c>
    </row>
    <row r="60" spans="1:7" ht="15">
      <c r="A60" t="s">
        <v>334</v>
      </c>
      <c r="B60" s="135">
        <f>IF('FP Info 3'!B51="X","Yes",0)</f>
        <v>0</v>
      </c>
      <c r="G60" s="1784">
        <v>102550600</v>
      </c>
    </row>
    <row r="61" spans="1:7" ht="15">
      <c r="A61" t="s">
        <v>335</v>
      </c>
      <c r="B61" s="135">
        <f>('FP Info 3'!A53)</f>
        <v>0</v>
      </c>
      <c r="D61" s="2" t="str">
        <f>IF(ISBLANK(B62),"OK",IF(A62-B62=0,"OK","Error?"))</f>
        <v>OK</v>
      </c>
      <c r="G61" s="1784">
        <v>102550800</v>
      </c>
    </row>
    <row r="62" spans="1:7" ht="15">
      <c r="A62" s="10">
        <v>1</v>
      </c>
      <c r="B62" s="1724"/>
      <c r="D62" s="2" t="str">
        <f>IF(ISBLANK(B62),"OK",IF(A62-B62=0,"OK","Error?"))</f>
        <v>OK</v>
      </c>
      <c r="G62" s="1784">
        <v>202550300</v>
      </c>
    </row>
    <row r="63" spans="1:7" ht="15">
      <c r="A63" s="10">
        <v>2</v>
      </c>
      <c r="B63" s="1724"/>
      <c r="D63" s="2" t="str">
        <f t="shared" ref="D63:D126" si="0">IF(ISBLANK(B63),"OK",IF(A63-B63=0,"OK","Error?"))</f>
        <v>OK</v>
      </c>
      <c r="G63" s="1784">
        <v>202550400</v>
      </c>
    </row>
    <row r="64" spans="1:7" ht="15">
      <c r="A64" s="10">
        <v>3</v>
      </c>
      <c r="B64" s="1724"/>
      <c r="D64" s="2" t="str">
        <f t="shared" si="0"/>
        <v>OK</v>
      </c>
      <c r="G64" s="1784">
        <v>202550600</v>
      </c>
    </row>
    <row r="65" spans="1:7" ht="15">
      <c r="A65" s="5">
        <v>4</v>
      </c>
      <c r="B65" s="1724">
        <f>'Assets-Liab 5-6'!C6</f>
        <v>0</v>
      </c>
      <c r="D65" s="2" t="str">
        <f t="shared" si="0"/>
        <v>Error?</v>
      </c>
      <c r="G65" s="1784">
        <v>202550800</v>
      </c>
    </row>
    <row r="66" spans="1:7" ht="15">
      <c r="A66" s="10">
        <v>5</v>
      </c>
      <c r="B66" s="1724"/>
      <c r="D66" s="2" t="str">
        <f t="shared" si="0"/>
        <v>OK</v>
      </c>
      <c r="G66" s="1784">
        <v>402550300</v>
      </c>
    </row>
    <row r="67" spans="1:7" ht="15">
      <c r="A67" s="10">
        <v>6</v>
      </c>
      <c r="B67" s="1724"/>
      <c r="D67" s="2" t="str">
        <f t="shared" si="0"/>
        <v>OK</v>
      </c>
      <c r="G67" s="1784">
        <v>402550400</v>
      </c>
    </row>
    <row r="68" spans="1:7" ht="15">
      <c r="A68" s="10">
        <v>7</v>
      </c>
      <c r="B68" s="1724"/>
      <c r="D68" s="2" t="str">
        <f t="shared" si="0"/>
        <v>OK</v>
      </c>
      <c r="G68" s="1784">
        <v>402550600</v>
      </c>
    </row>
    <row r="69" spans="1:7" ht="15">
      <c r="A69" s="10">
        <v>8</v>
      </c>
      <c r="B69" s="1724"/>
      <c r="D69" s="2" t="str">
        <f t="shared" si="0"/>
        <v>OK</v>
      </c>
      <c r="G69" s="1784">
        <v>402550800</v>
      </c>
    </row>
    <row r="70" spans="1:7" ht="15">
      <c r="A70" s="10">
        <v>9</v>
      </c>
      <c r="B70" s="1724"/>
      <c r="D70" s="2" t="str">
        <f t="shared" si="0"/>
        <v>OK</v>
      </c>
      <c r="G70" s="1784">
        <v>102560300</v>
      </c>
    </row>
    <row r="71" spans="1:7" ht="15">
      <c r="A71" s="10">
        <v>10</v>
      </c>
      <c r="B71" s="1724"/>
      <c r="D71" s="2" t="str">
        <f t="shared" si="0"/>
        <v>OK</v>
      </c>
      <c r="G71" s="1784">
        <v>102560400</v>
      </c>
    </row>
    <row r="72" spans="1:7" ht="15">
      <c r="A72" s="5">
        <v>11</v>
      </c>
      <c r="B72" s="1724">
        <f>'Assets-Liab 5-6'!C10</f>
        <v>0</v>
      </c>
      <c r="D72" s="2" t="str">
        <f t="shared" si="0"/>
        <v>Error?</v>
      </c>
      <c r="G72" s="1784">
        <v>102560600</v>
      </c>
    </row>
    <row r="73" spans="1:7" ht="15">
      <c r="A73" s="5">
        <v>12</v>
      </c>
      <c r="B73" s="1724">
        <f>'Assets-Liab 5-6'!C5</f>
        <v>17848863</v>
      </c>
      <c r="D73" s="2" t="str">
        <f t="shared" si="0"/>
        <v>Error?</v>
      </c>
      <c r="G73" s="1784">
        <v>102560800</v>
      </c>
    </row>
    <row r="74" spans="1:7" ht="15">
      <c r="A74" s="10">
        <v>13</v>
      </c>
      <c r="B74" s="1724"/>
      <c r="D74" s="2" t="str">
        <f t="shared" si="0"/>
        <v>OK</v>
      </c>
      <c r="G74" s="1784">
        <v>102570300</v>
      </c>
    </row>
    <row r="75" spans="1:7" ht="15">
      <c r="A75" s="10">
        <v>14</v>
      </c>
      <c r="B75" s="1724"/>
      <c r="D75" s="2" t="str">
        <f t="shared" si="0"/>
        <v>OK</v>
      </c>
      <c r="G75" s="1784">
        <v>102570400</v>
      </c>
    </row>
    <row r="76" spans="1:7" ht="15">
      <c r="A76" s="5">
        <v>15</v>
      </c>
      <c r="B76" s="1724">
        <f>'Assets-Liab 5-6'!C12</f>
        <v>31130</v>
      </c>
      <c r="D76" s="2" t="str">
        <f t="shared" si="0"/>
        <v>Error?</v>
      </c>
      <c r="G76" s="1784">
        <v>102570600</v>
      </c>
    </row>
    <row r="77" spans="1:7" ht="15">
      <c r="A77" s="5">
        <v>16</v>
      </c>
      <c r="B77" s="1724">
        <f>'Assets-Liab 5-6'!C13</f>
        <v>45400232</v>
      </c>
      <c r="C77" s="2" t="s">
        <v>569</v>
      </c>
      <c r="D77" s="2" t="str">
        <f t="shared" si="0"/>
        <v>Error?</v>
      </c>
      <c r="G77" s="1784">
        <v>102570800</v>
      </c>
    </row>
    <row r="78" spans="1:7" ht="15">
      <c r="A78" s="10">
        <v>17</v>
      </c>
      <c r="B78" s="1724"/>
      <c r="D78" s="2" t="str">
        <f t="shared" si="0"/>
        <v>OK</v>
      </c>
      <c r="G78" s="1784">
        <v>102610300</v>
      </c>
    </row>
    <row r="79" spans="1:7" ht="15">
      <c r="A79" s="10">
        <v>18</v>
      </c>
      <c r="B79" s="1724"/>
      <c r="D79" s="2" t="str">
        <f t="shared" si="0"/>
        <v>OK</v>
      </c>
      <c r="G79" s="1784">
        <v>102610400</v>
      </c>
    </row>
    <row r="80" spans="1:7" ht="15">
      <c r="A80" s="10">
        <v>19</v>
      </c>
      <c r="B80" s="1724"/>
      <c r="D80" s="2" t="str">
        <f t="shared" si="0"/>
        <v>OK</v>
      </c>
      <c r="G80" s="1784">
        <v>102610600</v>
      </c>
    </row>
    <row r="81" spans="1:7" ht="15">
      <c r="A81" s="10">
        <v>20</v>
      </c>
      <c r="B81" s="1724"/>
      <c r="D81" s="2" t="str">
        <f t="shared" si="0"/>
        <v>OK</v>
      </c>
      <c r="G81" s="1784">
        <v>102610800</v>
      </c>
    </row>
    <row r="82" spans="1:7" ht="15">
      <c r="A82" s="10">
        <v>21</v>
      </c>
      <c r="B82" s="1724"/>
      <c r="D82" s="2" t="str">
        <f t="shared" si="0"/>
        <v>OK</v>
      </c>
      <c r="G82" s="1784">
        <v>102620300</v>
      </c>
    </row>
    <row r="83" spans="1:7" ht="15">
      <c r="A83" s="10">
        <v>22</v>
      </c>
      <c r="B83" s="1724"/>
      <c r="D83" s="2" t="str">
        <f t="shared" si="0"/>
        <v>OK</v>
      </c>
      <c r="G83" s="1784">
        <v>102620400</v>
      </c>
    </row>
    <row r="84" spans="1:7" ht="15">
      <c r="A84" s="10">
        <v>23</v>
      </c>
      <c r="B84" s="1724"/>
      <c r="D84" s="2" t="str">
        <f t="shared" si="0"/>
        <v>OK</v>
      </c>
      <c r="G84" s="1784">
        <v>102620600</v>
      </c>
    </row>
    <row r="85" spans="1:7" ht="15">
      <c r="A85" s="10">
        <v>24</v>
      </c>
      <c r="B85" s="1724"/>
      <c r="D85" s="2" t="str">
        <f t="shared" si="0"/>
        <v>OK</v>
      </c>
      <c r="G85" s="1784">
        <v>102620800</v>
      </c>
    </row>
    <row r="86" spans="1:7" ht="15">
      <c r="A86" s="12">
        <v>25</v>
      </c>
      <c r="B86" s="1724">
        <f>'Assets-Liab 5-6'!C31</f>
        <v>22540</v>
      </c>
      <c r="D86" s="2" t="str">
        <f t="shared" si="0"/>
        <v>Error?</v>
      </c>
      <c r="G86" s="1784">
        <v>102630300</v>
      </c>
    </row>
    <row r="87" spans="1:7" ht="15">
      <c r="A87" s="10">
        <v>26</v>
      </c>
      <c r="B87" s="1724"/>
      <c r="D87" s="2" t="str">
        <f t="shared" si="0"/>
        <v>OK</v>
      </c>
      <c r="G87" s="1784">
        <v>102630400</v>
      </c>
    </row>
    <row r="88" spans="1:7" ht="15">
      <c r="A88" s="5">
        <v>27</v>
      </c>
      <c r="B88" s="1724">
        <f>'Assets-Liab 5-6'!C32</f>
        <v>0</v>
      </c>
      <c r="D88" s="2" t="str">
        <f t="shared" si="0"/>
        <v>Error?</v>
      </c>
      <c r="G88" s="1784">
        <v>102630600</v>
      </c>
    </row>
    <row r="89" spans="1:7" ht="15">
      <c r="A89" s="10">
        <v>28</v>
      </c>
      <c r="B89" s="1724"/>
      <c r="D89" s="2" t="str">
        <f t="shared" si="0"/>
        <v>OK</v>
      </c>
      <c r="G89" s="1784">
        <v>102630800</v>
      </c>
    </row>
    <row r="90" spans="1:7" ht="15">
      <c r="A90" s="10">
        <v>29</v>
      </c>
      <c r="B90" s="1724"/>
      <c r="D90" s="2" t="str">
        <f t="shared" si="0"/>
        <v>OK</v>
      </c>
      <c r="G90" s="1784">
        <v>102640300</v>
      </c>
    </row>
    <row r="91" spans="1:7" ht="15">
      <c r="A91" s="5">
        <v>30</v>
      </c>
      <c r="B91" s="1724">
        <f>'Assets-Liab 5-6'!C34</f>
        <v>22540</v>
      </c>
      <c r="C91" s="2" t="s">
        <v>569</v>
      </c>
      <c r="D91" s="2" t="str">
        <f t="shared" si="0"/>
        <v>Error?</v>
      </c>
      <c r="G91" s="1784">
        <v>102640400</v>
      </c>
    </row>
    <row r="92" spans="1:7" ht="15">
      <c r="A92" s="5">
        <v>31</v>
      </c>
      <c r="B92" s="1724">
        <f>'Assets-Liab 5-6'!C39</f>
        <v>45377692</v>
      </c>
      <c r="D92" s="2" t="str">
        <f t="shared" si="0"/>
        <v>Error?</v>
      </c>
      <c r="G92" s="1784">
        <v>102640600</v>
      </c>
    </row>
    <row r="93" spans="1:7" ht="15">
      <c r="A93" s="5">
        <v>32</v>
      </c>
      <c r="B93" s="1724">
        <f>'Assets-Liab 5-6'!C41</f>
        <v>45400232</v>
      </c>
      <c r="C93" s="2" t="s">
        <v>569</v>
      </c>
      <c r="D93" s="2" t="str">
        <f t="shared" si="0"/>
        <v>Error?</v>
      </c>
      <c r="G93" s="1784">
        <v>102640800</v>
      </c>
    </row>
    <row r="94" spans="1:7" ht="15">
      <c r="A94" s="10">
        <v>33</v>
      </c>
      <c r="B94" s="1724"/>
      <c r="D94" s="2" t="str">
        <f t="shared" si="0"/>
        <v>OK</v>
      </c>
      <c r="G94" s="1784">
        <v>102660300</v>
      </c>
    </row>
    <row r="95" spans="1:7" ht="15">
      <c r="A95" s="10">
        <v>34</v>
      </c>
      <c r="B95" s="1724"/>
      <c r="D95" s="2" t="str">
        <f t="shared" si="0"/>
        <v>OK</v>
      </c>
      <c r="G95" s="1784">
        <v>102660400</v>
      </c>
    </row>
    <row r="96" spans="1:7" ht="15">
      <c r="A96" s="10">
        <v>35</v>
      </c>
      <c r="B96" s="1724"/>
      <c r="D96" s="2" t="str">
        <f t="shared" si="0"/>
        <v>OK</v>
      </c>
      <c r="G96" s="1784">
        <v>102660600</v>
      </c>
    </row>
    <row r="97" spans="1:7" ht="15">
      <c r="A97" s="5">
        <v>36</v>
      </c>
      <c r="B97" s="1724">
        <f>'Assets-Liab 5-6'!D6</f>
        <v>0</v>
      </c>
      <c r="D97" s="2" t="str">
        <f t="shared" si="0"/>
        <v>Error?</v>
      </c>
      <c r="G97" s="1784">
        <v>102660800</v>
      </c>
    </row>
    <row r="98" spans="1:7" ht="15">
      <c r="A98" s="10">
        <v>37</v>
      </c>
      <c r="B98" s="1724"/>
      <c r="D98" s="2" t="str">
        <f t="shared" si="0"/>
        <v>OK</v>
      </c>
      <c r="G98" s="1784">
        <v>102900300</v>
      </c>
    </row>
    <row r="99" spans="1:7" ht="15">
      <c r="A99" s="10">
        <v>38</v>
      </c>
      <c r="B99" s="1724"/>
      <c r="D99" s="2" t="str">
        <f t="shared" si="0"/>
        <v>OK</v>
      </c>
      <c r="G99" s="1784">
        <v>102900400</v>
      </c>
    </row>
    <row r="100" spans="1:7" ht="15">
      <c r="A100" s="10">
        <v>39</v>
      </c>
      <c r="B100" s="1724"/>
      <c r="D100" s="2" t="str">
        <f t="shared" si="0"/>
        <v>OK</v>
      </c>
      <c r="G100" s="1784">
        <v>102900600</v>
      </c>
    </row>
    <row r="101" spans="1:7" ht="15">
      <c r="A101" s="10">
        <v>40</v>
      </c>
      <c r="B101" s="1724"/>
      <c r="D101" s="2" t="str">
        <f t="shared" si="0"/>
        <v>OK</v>
      </c>
      <c r="G101" s="1784">
        <v>102900800</v>
      </c>
    </row>
    <row r="102" spans="1:7" ht="15">
      <c r="A102" s="10">
        <v>41</v>
      </c>
      <c r="B102" s="1724"/>
      <c r="D102" s="2" t="str">
        <f t="shared" si="0"/>
        <v>OK</v>
      </c>
      <c r="G102" s="1784">
        <v>202900300</v>
      </c>
    </row>
    <row r="103" spans="1:7" ht="15">
      <c r="A103" s="10">
        <v>42</v>
      </c>
      <c r="B103" s="1724"/>
      <c r="D103" s="2" t="str">
        <f t="shared" si="0"/>
        <v>OK</v>
      </c>
      <c r="G103" s="1784">
        <v>202900400</v>
      </c>
    </row>
    <row r="104" spans="1:7" ht="15">
      <c r="A104" s="5">
        <v>43</v>
      </c>
      <c r="B104" s="1724">
        <f>'Assets-Liab 5-6'!D10</f>
        <v>0</v>
      </c>
      <c r="D104" s="2" t="str">
        <f t="shared" si="0"/>
        <v>Error?</v>
      </c>
      <c r="G104" s="1784">
        <v>202900600</v>
      </c>
    </row>
    <row r="105" spans="1:7" ht="15">
      <c r="A105" s="5">
        <v>44</v>
      </c>
      <c r="B105" s="1724">
        <f>'Assets-Liab 5-6'!D5</f>
        <v>29985</v>
      </c>
      <c r="D105" s="2" t="str">
        <f t="shared" si="0"/>
        <v>Error?</v>
      </c>
      <c r="G105" s="1784">
        <v>202900800</v>
      </c>
    </row>
    <row r="106" spans="1:7" ht="15">
      <c r="A106" s="10">
        <v>45</v>
      </c>
      <c r="B106" s="1724"/>
      <c r="D106" s="2" t="str">
        <f t="shared" si="0"/>
        <v>OK</v>
      </c>
      <c r="G106" s="1784">
        <v>402900300</v>
      </c>
    </row>
    <row r="107" spans="1:7" ht="15">
      <c r="A107" s="10">
        <v>46</v>
      </c>
      <c r="B107" s="1724"/>
      <c r="D107" s="2" t="str">
        <f t="shared" si="0"/>
        <v>OK</v>
      </c>
      <c r="G107" s="1784">
        <v>402900400</v>
      </c>
    </row>
    <row r="108" spans="1:7" ht="15">
      <c r="A108" s="5">
        <v>47</v>
      </c>
      <c r="B108" s="1724">
        <f>'Assets-Liab 5-6'!D12</f>
        <v>34571</v>
      </c>
      <c r="D108" s="2" t="str">
        <f t="shared" si="0"/>
        <v>Error?</v>
      </c>
      <c r="G108" s="1784">
        <v>402900600</v>
      </c>
    </row>
    <row r="109" spans="1:7" ht="15">
      <c r="A109" s="5">
        <v>48</v>
      </c>
      <c r="B109" s="1724">
        <f>'Assets-Liab 5-6'!D13</f>
        <v>1982303</v>
      </c>
      <c r="C109" s="2" t="s">
        <v>569</v>
      </c>
      <c r="D109" s="2" t="str">
        <f t="shared" si="0"/>
        <v>Error?</v>
      </c>
      <c r="G109" s="1784">
        <v>402900800</v>
      </c>
    </row>
    <row r="110" spans="1:7" ht="15">
      <c r="A110" s="10">
        <v>49</v>
      </c>
      <c r="B110" s="1724"/>
      <c r="D110" s="2" t="str">
        <f t="shared" si="0"/>
        <v>OK</v>
      </c>
      <c r="G110" s="1784">
        <v>602900300</v>
      </c>
    </row>
    <row r="111" spans="1:7" ht="15">
      <c r="A111" s="10">
        <v>50</v>
      </c>
      <c r="B111" s="1724"/>
      <c r="D111" s="2" t="str">
        <f t="shared" si="0"/>
        <v>OK</v>
      </c>
      <c r="G111" s="1784">
        <v>602900400</v>
      </c>
    </row>
    <row r="112" spans="1:7" ht="15">
      <c r="A112" s="10">
        <v>51</v>
      </c>
      <c r="B112" s="1724"/>
      <c r="D112" s="2" t="str">
        <f t="shared" si="0"/>
        <v>OK</v>
      </c>
      <c r="G112" s="1784">
        <v>602900600</v>
      </c>
    </row>
    <row r="113" spans="1:7" ht="15">
      <c r="A113" s="10">
        <v>52</v>
      </c>
      <c r="B113" s="1724"/>
      <c r="D113" s="2" t="str">
        <f t="shared" si="0"/>
        <v>OK</v>
      </c>
      <c r="G113" s="1784">
        <v>602900800</v>
      </c>
    </row>
    <row r="114" spans="1:7" ht="15">
      <c r="A114" s="10">
        <v>53</v>
      </c>
      <c r="B114" s="1724"/>
      <c r="D114" s="2" t="str">
        <f t="shared" si="0"/>
        <v>OK</v>
      </c>
      <c r="G114" s="1784">
        <v>902900300</v>
      </c>
    </row>
    <row r="115" spans="1:7" ht="15">
      <c r="A115" s="10">
        <v>54</v>
      </c>
      <c r="B115" s="1724"/>
      <c r="D115" s="2" t="str">
        <f t="shared" si="0"/>
        <v>OK</v>
      </c>
      <c r="G115" s="1784">
        <v>902900400</v>
      </c>
    </row>
    <row r="116" spans="1:7" ht="15">
      <c r="A116" s="10">
        <v>55</v>
      </c>
      <c r="B116" s="1724"/>
      <c r="D116" s="2" t="str">
        <f t="shared" si="0"/>
        <v>OK</v>
      </c>
      <c r="G116" s="1784">
        <v>902900600</v>
      </c>
    </row>
    <row r="117" spans="1:7" ht="15">
      <c r="A117" s="5">
        <v>56</v>
      </c>
      <c r="B117" s="1724">
        <f>'Assets-Liab 5-6'!D31</f>
        <v>0</v>
      </c>
      <c r="D117" s="2" t="str">
        <f t="shared" si="0"/>
        <v>Error?</v>
      </c>
      <c r="G117" s="1784">
        <v>902900800</v>
      </c>
    </row>
    <row r="118" spans="1:7" ht="15">
      <c r="A118" s="10">
        <v>57</v>
      </c>
      <c r="B118" s="1724"/>
      <c r="D118" s="2" t="str">
        <f t="shared" si="0"/>
        <v>OK</v>
      </c>
      <c r="G118" s="1784">
        <v>103000300</v>
      </c>
    </row>
    <row r="119" spans="1:7" ht="15">
      <c r="A119" s="5">
        <v>58</v>
      </c>
      <c r="B119" s="1724">
        <f>'Assets-Liab 5-6'!D32</f>
        <v>0</v>
      </c>
      <c r="D119" s="2" t="str">
        <f t="shared" si="0"/>
        <v>Error?</v>
      </c>
      <c r="G119" s="1784">
        <v>103000400</v>
      </c>
    </row>
    <row r="120" spans="1:7" ht="15">
      <c r="A120" s="10">
        <v>59</v>
      </c>
      <c r="B120" s="1724"/>
      <c r="D120" s="2" t="str">
        <f t="shared" si="0"/>
        <v>OK</v>
      </c>
      <c r="G120" s="1784">
        <v>103000600</v>
      </c>
    </row>
    <row r="121" spans="1:7" ht="15">
      <c r="A121" s="10">
        <v>60</v>
      </c>
      <c r="B121" s="1724"/>
      <c r="D121" s="2" t="str">
        <f t="shared" si="0"/>
        <v>OK</v>
      </c>
      <c r="G121" s="1784">
        <v>103000800</v>
      </c>
    </row>
    <row r="122" spans="1:7" ht="15">
      <c r="A122" s="5">
        <v>61</v>
      </c>
      <c r="B122" s="1724">
        <f>'Assets-Liab 5-6'!D34</f>
        <v>0</v>
      </c>
      <c r="C122" s="2" t="s">
        <v>569</v>
      </c>
      <c r="D122" s="2" t="str">
        <f t="shared" si="0"/>
        <v>Error?</v>
      </c>
      <c r="G122" s="1784">
        <v>203000300</v>
      </c>
    </row>
    <row r="123" spans="1:7" ht="15">
      <c r="A123" s="5">
        <v>62</v>
      </c>
      <c r="B123" s="1724">
        <f>'Assets-Liab 5-6'!D39</f>
        <v>1982303</v>
      </c>
      <c r="D123" s="2" t="str">
        <f t="shared" si="0"/>
        <v>Error?</v>
      </c>
      <c r="G123" s="1784">
        <v>203000400</v>
      </c>
    </row>
    <row r="124" spans="1:7" ht="15">
      <c r="A124" s="5">
        <v>63</v>
      </c>
      <c r="B124" s="1724">
        <f>'Assets-Liab 5-6'!D41</f>
        <v>1982303</v>
      </c>
      <c r="C124" s="2" t="s">
        <v>569</v>
      </c>
      <c r="D124" s="2" t="str">
        <f t="shared" si="0"/>
        <v>Error?</v>
      </c>
      <c r="G124" s="1784">
        <v>203000600</v>
      </c>
    </row>
    <row r="125" spans="1:7" ht="15">
      <c r="A125" s="10">
        <v>64</v>
      </c>
      <c r="B125" s="1724"/>
      <c r="D125" s="2" t="str">
        <f t="shared" si="0"/>
        <v>OK</v>
      </c>
      <c r="G125" s="1784">
        <v>203000800</v>
      </c>
    </row>
    <row r="126" spans="1:7" ht="15">
      <c r="A126" s="5">
        <v>65</v>
      </c>
      <c r="B126" s="1724">
        <f>'Assets-Liab 5-6'!E6</f>
        <v>0</v>
      </c>
      <c r="D126" s="2" t="str">
        <f t="shared" si="0"/>
        <v>Error?</v>
      </c>
      <c r="G126" s="1784">
        <v>403000300</v>
      </c>
    </row>
    <row r="127" spans="1:7" ht="15">
      <c r="A127" s="10">
        <v>66</v>
      </c>
      <c r="B127" s="1724"/>
      <c r="D127" s="2" t="str">
        <f t="shared" ref="D127:D190" si="1">IF(ISBLANK(B127),"OK",IF(A127-B127=0,"OK","Error?"))</f>
        <v>OK</v>
      </c>
      <c r="G127" s="1784">
        <v>403000400</v>
      </c>
    </row>
    <row r="128" spans="1:7" ht="15">
      <c r="A128" s="10">
        <v>67</v>
      </c>
      <c r="B128" s="1724"/>
      <c r="D128" s="2" t="str">
        <f t="shared" si="1"/>
        <v>OK</v>
      </c>
      <c r="G128" s="1784">
        <v>403000600</v>
      </c>
    </row>
    <row r="129" spans="1:7" ht="15">
      <c r="A129" s="5">
        <v>68</v>
      </c>
      <c r="B129" s="1724">
        <f>'Assets-Liab 5-6'!E5</f>
        <v>30740</v>
      </c>
      <c r="D129" s="2" t="str">
        <f t="shared" si="1"/>
        <v>Error?</v>
      </c>
      <c r="G129" s="1784">
        <v>403000800</v>
      </c>
    </row>
    <row r="130" spans="1:7">
      <c r="A130" s="5">
        <v>69</v>
      </c>
      <c r="B130" s="1724">
        <f>'Assets-Liab 5-6'!E12</f>
        <v>0</v>
      </c>
      <c r="D130" s="2" t="str">
        <f t="shared" si="1"/>
        <v>Error?</v>
      </c>
    </row>
    <row r="131" spans="1:7">
      <c r="A131" s="5">
        <v>70</v>
      </c>
      <c r="B131" s="1724">
        <f>'Assets-Liab 5-6'!E13</f>
        <v>1458292</v>
      </c>
      <c r="C131" s="2" t="s">
        <v>569</v>
      </c>
      <c r="D131" s="2" t="str">
        <f t="shared" si="1"/>
        <v>Error?</v>
      </c>
    </row>
    <row r="132" spans="1:7">
      <c r="A132" s="10">
        <v>71</v>
      </c>
      <c r="B132" s="1724"/>
      <c r="D132" s="2" t="str">
        <f t="shared" si="1"/>
        <v>OK</v>
      </c>
    </row>
    <row r="133" spans="1:7">
      <c r="A133" s="10">
        <v>72</v>
      </c>
      <c r="B133" s="1724"/>
      <c r="D133" s="2" t="str">
        <f t="shared" si="1"/>
        <v>OK</v>
      </c>
    </row>
    <row r="134" spans="1:7">
      <c r="A134" s="5">
        <v>73</v>
      </c>
      <c r="B134" s="1724">
        <f>'Assets-Liab 5-6'!E32</f>
        <v>0</v>
      </c>
      <c r="D134" s="2" t="str">
        <f t="shared" si="1"/>
        <v>Error?</v>
      </c>
    </row>
    <row r="135" spans="1:7">
      <c r="A135" s="10">
        <v>74</v>
      </c>
      <c r="B135" s="1724"/>
      <c r="D135" s="2" t="str">
        <f t="shared" si="1"/>
        <v>OK</v>
      </c>
    </row>
    <row r="136" spans="1:7">
      <c r="A136" s="10">
        <v>75</v>
      </c>
      <c r="B136" s="1724"/>
      <c r="D136" s="2" t="str">
        <f t="shared" si="1"/>
        <v>OK</v>
      </c>
    </row>
    <row r="137" spans="1:7">
      <c r="A137" s="10">
        <v>76</v>
      </c>
      <c r="B137" s="1724"/>
      <c r="D137" s="2" t="str">
        <f t="shared" si="1"/>
        <v>OK</v>
      </c>
    </row>
    <row r="138" spans="1:7">
      <c r="A138" s="10">
        <v>77</v>
      </c>
      <c r="B138" s="1724"/>
      <c r="D138" s="2" t="str">
        <f t="shared" si="1"/>
        <v>OK</v>
      </c>
    </row>
    <row r="139" spans="1:7">
      <c r="A139" s="5">
        <v>78</v>
      </c>
      <c r="B139" s="1724">
        <f>'Assets-Liab 5-6'!E34</f>
        <v>0</v>
      </c>
      <c r="C139" s="2" t="s">
        <v>569</v>
      </c>
      <c r="D139" s="2" t="str">
        <f t="shared" si="1"/>
        <v>Error?</v>
      </c>
    </row>
    <row r="140" spans="1:7">
      <c r="A140" s="5">
        <v>79</v>
      </c>
      <c r="B140" s="1724">
        <f>'Assets-Liab 5-6'!E39</f>
        <v>1458292</v>
      </c>
      <c r="D140" s="2" t="str">
        <f t="shared" si="1"/>
        <v>Error?</v>
      </c>
    </row>
    <row r="141" spans="1:7">
      <c r="A141" s="5">
        <v>80</v>
      </c>
      <c r="B141" s="1724">
        <f>'Assets-Liab 5-6'!E41</f>
        <v>1458292</v>
      </c>
      <c r="C141" s="2" t="s">
        <v>569</v>
      </c>
      <c r="D141" s="2" t="str">
        <f t="shared" si="1"/>
        <v>Error?</v>
      </c>
    </row>
    <row r="142" spans="1:7">
      <c r="A142" s="10">
        <v>81</v>
      </c>
      <c r="B142" s="1724"/>
      <c r="D142" s="2" t="str">
        <f t="shared" si="1"/>
        <v>OK</v>
      </c>
    </row>
    <row r="143" spans="1:7">
      <c r="A143" s="10">
        <v>82</v>
      </c>
      <c r="B143" s="1724"/>
      <c r="D143" s="2" t="str">
        <f t="shared" si="1"/>
        <v>OK</v>
      </c>
    </row>
    <row r="144" spans="1:7">
      <c r="A144" s="10">
        <v>83</v>
      </c>
      <c r="B144" s="1724"/>
      <c r="D144" s="2" t="str">
        <f t="shared" si="1"/>
        <v>OK</v>
      </c>
    </row>
    <row r="145" spans="1:4">
      <c r="A145" s="5">
        <v>84</v>
      </c>
      <c r="B145" s="1724">
        <f>'Assets-Liab 5-6'!F6</f>
        <v>0</v>
      </c>
      <c r="D145" s="2" t="str">
        <f t="shared" si="1"/>
        <v>Error?</v>
      </c>
    </row>
    <row r="146" spans="1:4">
      <c r="A146" s="10">
        <v>85</v>
      </c>
      <c r="B146" s="1724"/>
      <c r="D146" s="2" t="str">
        <f t="shared" si="1"/>
        <v>OK</v>
      </c>
    </row>
    <row r="147" spans="1:4">
      <c r="A147" s="10">
        <v>86</v>
      </c>
      <c r="B147" s="1724"/>
      <c r="D147" s="2" t="str">
        <f t="shared" si="1"/>
        <v>OK</v>
      </c>
    </row>
    <row r="148" spans="1:4">
      <c r="A148" s="10">
        <v>87</v>
      </c>
      <c r="B148" s="1724"/>
      <c r="D148" s="2" t="str">
        <f t="shared" si="1"/>
        <v>OK</v>
      </c>
    </row>
    <row r="149" spans="1:4">
      <c r="A149" s="10">
        <v>88</v>
      </c>
      <c r="B149" s="1724"/>
      <c r="D149" s="2" t="str">
        <f t="shared" si="1"/>
        <v>OK</v>
      </c>
    </row>
    <row r="150" spans="1:4">
      <c r="A150" s="10">
        <v>89</v>
      </c>
      <c r="B150" s="1724"/>
      <c r="D150" s="2" t="str">
        <f t="shared" si="1"/>
        <v>OK</v>
      </c>
    </row>
    <row r="151" spans="1:4">
      <c r="A151" s="10">
        <v>90</v>
      </c>
      <c r="B151" s="1724"/>
      <c r="D151" s="2" t="str">
        <f t="shared" si="1"/>
        <v>OK</v>
      </c>
    </row>
    <row r="152" spans="1:4">
      <c r="A152" s="5">
        <v>91</v>
      </c>
      <c r="B152" s="1724">
        <f>'Assets-Liab 5-6'!F10</f>
        <v>0</v>
      </c>
      <c r="D152" s="2" t="str">
        <f t="shared" si="1"/>
        <v>Error?</v>
      </c>
    </row>
    <row r="153" spans="1:4">
      <c r="A153" s="5">
        <v>92</v>
      </c>
      <c r="B153" s="1724">
        <f>'Assets-Liab 5-6'!F5</f>
        <v>35588</v>
      </c>
      <c r="D153" s="2" t="str">
        <f t="shared" si="1"/>
        <v>Error?</v>
      </c>
    </row>
    <row r="154" spans="1:4">
      <c r="A154" s="10">
        <v>93</v>
      </c>
      <c r="B154" s="1724"/>
      <c r="D154" s="2" t="str">
        <f t="shared" si="1"/>
        <v>OK</v>
      </c>
    </row>
    <row r="155" spans="1:4">
      <c r="A155" s="10">
        <v>94</v>
      </c>
      <c r="B155" s="1724"/>
      <c r="D155" s="2" t="str">
        <f t="shared" si="1"/>
        <v>OK</v>
      </c>
    </row>
    <row r="156" spans="1:4">
      <c r="A156" s="5">
        <v>95</v>
      </c>
      <c r="B156" s="1724">
        <f>'Assets-Liab 5-6'!F12</f>
        <v>0</v>
      </c>
      <c r="D156" s="2" t="str">
        <f t="shared" si="1"/>
        <v>Error?</v>
      </c>
    </row>
    <row r="157" spans="1:4">
      <c r="A157" s="5">
        <v>96</v>
      </c>
      <c r="B157" s="1724">
        <f>'Assets-Liab 5-6'!F13</f>
        <v>4986476</v>
      </c>
      <c r="C157" s="2" t="s">
        <v>569</v>
      </c>
      <c r="D157" s="2" t="str">
        <f t="shared" si="1"/>
        <v>Error?</v>
      </c>
    </row>
    <row r="158" spans="1:4">
      <c r="A158" s="10">
        <v>97</v>
      </c>
      <c r="B158" s="1724"/>
      <c r="D158" s="2" t="str">
        <f t="shared" si="1"/>
        <v>OK</v>
      </c>
    </row>
    <row r="159" spans="1:4">
      <c r="A159" s="10">
        <v>98</v>
      </c>
      <c r="B159" s="1724"/>
      <c r="D159" s="2" t="str">
        <f t="shared" si="1"/>
        <v>OK</v>
      </c>
    </row>
    <row r="160" spans="1:4">
      <c r="A160" s="10">
        <v>99</v>
      </c>
      <c r="B160" s="1724"/>
      <c r="D160" s="2" t="str">
        <f t="shared" si="1"/>
        <v>OK</v>
      </c>
    </row>
    <row r="161" spans="1:4">
      <c r="A161" s="10">
        <v>100</v>
      </c>
      <c r="B161" s="1724"/>
      <c r="D161" s="2" t="str">
        <f t="shared" si="1"/>
        <v>OK</v>
      </c>
    </row>
    <row r="162" spans="1:4">
      <c r="A162" s="10">
        <v>101</v>
      </c>
      <c r="B162" s="1724"/>
      <c r="D162" s="2" t="str">
        <f t="shared" si="1"/>
        <v>OK</v>
      </c>
    </row>
    <row r="163" spans="1:4">
      <c r="A163" s="10">
        <v>102</v>
      </c>
      <c r="B163" s="1724"/>
      <c r="D163" s="2" t="str">
        <f t="shared" si="1"/>
        <v>OK</v>
      </c>
    </row>
    <row r="164" spans="1:4">
      <c r="A164" s="5">
        <v>103</v>
      </c>
      <c r="B164" s="1724">
        <f>'Assets-Liab 5-6'!F31</f>
        <v>0</v>
      </c>
      <c r="D164" s="2" t="str">
        <f t="shared" si="1"/>
        <v>Error?</v>
      </c>
    </row>
    <row r="165" spans="1:4">
      <c r="A165" s="10">
        <v>104</v>
      </c>
      <c r="B165" s="1724"/>
      <c r="D165" s="2" t="str">
        <f t="shared" si="1"/>
        <v>OK</v>
      </c>
    </row>
    <row r="166" spans="1:4">
      <c r="A166" s="5">
        <v>105</v>
      </c>
      <c r="B166" s="1724">
        <f>'Assets-Liab 5-6'!F32</f>
        <v>0</v>
      </c>
      <c r="D166" s="2" t="str">
        <f t="shared" si="1"/>
        <v>Error?</v>
      </c>
    </row>
    <row r="167" spans="1:4">
      <c r="A167" s="10">
        <v>106</v>
      </c>
      <c r="B167" s="1724"/>
      <c r="D167" s="2" t="str">
        <f t="shared" si="1"/>
        <v>OK</v>
      </c>
    </row>
    <row r="168" spans="1:4">
      <c r="A168" s="10">
        <v>107</v>
      </c>
      <c r="B168" s="1724"/>
      <c r="D168" s="2" t="str">
        <f t="shared" si="1"/>
        <v>OK</v>
      </c>
    </row>
    <row r="169" spans="1:4">
      <c r="A169" s="5">
        <v>108</v>
      </c>
      <c r="B169" s="1724">
        <f>'Assets-Liab 5-6'!F34</f>
        <v>0</v>
      </c>
      <c r="C169" s="2" t="s">
        <v>569</v>
      </c>
      <c r="D169" s="2" t="str">
        <f t="shared" si="1"/>
        <v>Error?</v>
      </c>
    </row>
    <row r="170" spans="1:4">
      <c r="A170" s="5">
        <v>109</v>
      </c>
      <c r="B170" s="1724">
        <f>'Assets-Liab 5-6'!F39</f>
        <v>4986476</v>
      </c>
      <c r="D170" s="2" t="str">
        <f t="shared" si="1"/>
        <v>Error?</v>
      </c>
    </row>
    <row r="171" spans="1:4">
      <c r="A171" s="5">
        <v>110</v>
      </c>
      <c r="B171" s="1724">
        <f>'Assets-Liab 5-6'!F41</f>
        <v>4986476</v>
      </c>
      <c r="C171" s="2" t="s">
        <v>569</v>
      </c>
      <c r="D171" s="2" t="str">
        <f t="shared" si="1"/>
        <v>Error?</v>
      </c>
    </row>
    <row r="172" spans="1:4">
      <c r="A172" s="10">
        <v>111</v>
      </c>
      <c r="B172" s="1724"/>
      <c r="D172" s="2" t="str">
        <f t="shared" si="1"/>
        <v>OK</v>
      </c>
    </row>
    <row r="173" spans="1:4">
      <c r="A173" s="5">
        <v>112</v>
      </c>
      <c r="B173" s="1724">
        <f>'Assets-Liab 5-6'!G6</f>
        <v>0</v>
      </c>
      <c r="D173" s="2" t="str">
        <f t="shared" si="1"/>
        <v>Error?</v>
      </c>
    </row>
    <row r="174" spans="1:4">
      <c r="A174" s="10">
        <v>113</v>
      </c>
      <c r="B174" s="1724"/>
      <c r="D174" s="2" t="str">
        <f t="shared" si="1"/>
        <v>OK</v>
      </c>
    </row>
    <row r="175" spans="1:4">
      <c r="A175" s="5">
        <v>114</v>
      </c>
      <c r="B175" s="1724"/>
      <c r="D175" s="2" t="str">
        <f t="shared" si="1"/>
        <v>OK</v>
      </c>
    </row>
    <row r="176" spans="1:4">
      <c r="A176" s="5">
        <v>115</v>
      </c>
      <c r="B176" s="1724"/>
      <c r="D176" s="2" t="str">
        <f t="shared" si="1"/>
        <v>OK</v>
      </c>
    </row>
    <row r="177" spans="1:4">
      <c r="A177" s="5">
        <v>116</v>
      </c>
      <c r="B177" s="1724">
        <f>'Assets-Liab 5-6'!G5</f>
        <v>11861</v>
      </c>
      <c r="D177" s="2" t="str">
        <f t="shared" si="1"/>
        <v>Error?</v>
      </c>
    </row>
    <row r="178" spans="1:4">
      <c r="A178" s="10">
        <v>117</v>
      </c>
      <c r="B178" s="1724"/>
      <c r="D178" s="2" t="str">
        <f t="shared" si="1"/>
        <v>OK</v>
      </c>
    </row>
    <row r="179" spans="1:4">
      <c r="A179" s="5">
        <v>118</v>
      </c>
      <c r="B179" s="1724">
        <f>'Assets-Liab 5-6'!G12</f>
        <v>0</v>
      </c>
      <c r="D179" s="2" t="str">
        <f t="shared" si="1"/>
        <v>Error?</v>
      </c>
    </row>
    <row r="180" spans="1:4">
      <c r="A180" s="5">
        <v>119</v>
      </c>
      <c r="B180" s="1724">
        <f>'Assets-Liab 5-6'!G13</f>
        <v>1251207</v>
      </c>
      <c r="C180" s="2" t="s">
        <v>569</v>
      </c>
      <c r="D180" s="2" t="str">
        <f t="shared" si="1"/>
        <v>Error?</v>
      </c>
    </row>
    <row r="181" spans="1:4">
      <c r="A181" s="10">
        <v>120</v>
      </c>
      <c r="B181" s="1724"/>
      <c r="D181" s="2" t="str">
        <f t="shared" si="1"/>
        <v>OK</v>
      </c>
    </row>
    <row r="182" spans="1:4">
      <c r="A182" s="10">
        <v>121</v>
      </c>
      <c r="B182" s="1724"/>
      <c r="D182" s="2" t="str">
        <f t="shared" si="1"/>
        <v>OK</v>
      </c>
    </row>
    <row r="183" spans="1:4">
      <c r="A183" s="10">
        <v>122</v>
      </c>
      <c r="B183" s="1724"/>
      <c r="D183" s="2" t="str">
        <f t="shared" si="1"/>
        <v>OK</v>
      </c>
    </row>
    <row r="184" spans="1:4">
      <c r="A184" s="5">
        <v>123</v>
      </c>
      <c r="B184" s="1724">
        <f>'Assets-Liab 5-6'!G31</f>
        <v>56</v>
      </c>
      <c r="D184" s="2" t="str">
        <f t="shared" si="1"/>
        <v>Error?</v>
      </c>
    </row>
    <row r="185" spans="1:4">
      <c r="A185" s="5">
        <v>124</v>
      </c>
      <c r="B185" s="1724">
        <f>'Assets-Liab 5-6'!G32</f>
        <v>0</v>
      </c>
      <c r="D185" s="2" t="str">
        <f t="shared" si="1"/>
        <v>Error?</v>
      </c>
    </row>
    <row r="186" spans="1:4">
      <c r="A186" s="10">
        <v>125</v>
      </c>
      <c r="B186" s="1724"/>
      <c r="D186" s="2" t="str">
        <f t="shared" si="1"/>
        <v>OK</v>
      </c>
    </row>
    <row r="187" spans="1:4">
      <c r="A187" s="10">
        <v>126</v>
      </c>
      <c r="B187" s="1724"/>
      <c r="D187" s="2" t="str">
        <f t="shared" si="1"/>
        <v>OK</v>
      </c>
    </row>
    <row r="188" spans="1:4">
      <c r="A188" s="5">
        <v>127</v>
      </c>
      <c r="B188" s="1724">
        <f>'Assets-Liab 5-6'!G34</f>
        <v>56</v>
      </c>
      <c r="C188" s="2" t="s">
        <v>569</v>
      </c>
      <c r="D188" s="2" t="str">
        <f t="shared" si="1"/>
        <v>Error?</v>
      </c>
    </row>
    <row r="189" spans="1:4">
      <c r="A189" s="5">
        <v>128</v>
      </c>
      <c r="B189" s="1724">
        <f>'Assets-Liab 5-6'!G39</f>
        <v>1251151</v>
      </c>
      <c r="D189" s="2" t="str">
        <f t="shared" si="1"/>
        <v>Error?</v>
      </c>
    </row>
    <row r="190" spans="1:4">
      <c r="A190" s="5">
        <v>129</v>
      </c>
      <c r="B190" s="1724">
        <f>'Assets-Liab 5-6'!G41</f>
        <v>1251207</v>
      </c>
      <c r="C190" s="2" t="s">
        <v>569</v>
      </c>
      <c r="D190" s="2" t="str">
        <f t="shared" si="1"/>
        <v>Error?</v>
      </c>
    </row>
    <row r="191" spans="1:4">
      <c r="A191" s="10">
        <v>130</v>
      </c>
      <c r="B191" s="1724"/>
      <c r="D191" s="2" t="str">
        <f t="shared" ref="D191:D254" si="2">IF(ISBLANK(B191),"OK",IF(A191-B191=0,"OK","Error?"))</f>
        <v>OK</v>
      </c>
    </row>
    <row r="192" spans="1:4">
      <c r="A192" s="10">
        <v>131</v>
      </c>
      <c r="B192" s="1724"/>
      <c r="D192" s="2" t="str">
        <f t="shared" si="2"/>
        <v>OK</v>
      </c>
    </row>
    <row r="193" spans="1:4">
      <c r="A193" s="10">
        <v>132</v>
      </c>
      <c r="B193" s="1724"/>
      <c r="D193" s="2" t="str">
        <f t="shared" si="2"/>
        <v>OK</v>
      </c>
    </row>
    <row r="194" spans="1:4">
      <c r="A194" s="10">
        <v>133</v>
      </c>
      <c r="B194" s="1724"/>
      <c r="D194" s="2" t="str">
        <f t="shared" si="2"/>
        <v>OK</v>
      </c>
    </row>
    <row r="195" spans="1:4">
      <c r="A195" s="10">
        <v>134</v>
      </c>
      <c r="B195" s="1724"/>
      <c r="D195" s="2" t="str">
        <f t="shared" si="2"/>
        <v>OK</v>
      </c>
    </row>
    <row r="196" spans="1:4">
      <c r="A196" s="10">
        <v>135</v>
      </c>
      <c r="B196" s="1724"/>
      <c r="D196" s="2" t="str">
        <f t="shared" si="2"/>
        <v>OK</v>
      </c>
    </row>
    <row r="197" spans="1:4">
      <c r="A197" s="10">
        <v>136</v>
      </c>
      <c r="B197" s="1724"/>
      <c r="D197" s="2" t="str">
        <f t="shared" si="2"/>
        <v>OK</v>
      </c>
    </row>
    <row r="198" spans="1:4">
      <c r="A198" s="5">
        <v>137</v>
      </c>
      <c r="B198" s="1724">
        <f>'Assets-Liab 5-6'!H10</f>
        <v>0</v>
      </c>
      <c r="D198" s="2" t="str">
        <f t="shared" si="2"/>
        <v>Error?</v>
      </c>
    </row>
    <row r="199" spans="1:4">
      <c r="A199" s="5">
        <v>138</v>
      </c>
      <c r="B199" s="1724">
        <f>'Assets-Liab 5-6'!H5</f>
        <v>22923822</v>
      </c>
      <c r="D199" s="2" t="str">
        <f t="shared" si="2"/>
        <v>Error?</v>
      </c>
    </row>
    <row r="200" spans="1:4">
      <c r="A200" s="10">
        <v>139</v>
      </c>
      <c r="B200" s="1724"/>
      <c r="D200" s="2" t="str">
        <f t="shared" si="2"/>
        <v>OK</v>
      </c>
    </row>
    <row r="201" spans="1:4">
      <c r="A201" s="10">
        <v>140</v>
      </c>
      <c r="B201" s="1724"/>
      <c r="D201" s="2" t="str">
        <f t="shared" si="2"/>
        <v>OK</v>
      </c>
    </row>
    <row r="202" spans="1:4">
      <c r="A202" s="5">
        <v>141</v>
      </c>
      <c r="B202" s="1724">
        <f>'Assets-Liab 5-6'!H12</f>
        <v>0</v>
      </c>
      <c r="D202" s="2" t="str">
        <f t="shared" si="2"/>
        <v>Error?</v>
      </c>
    </row>
    <row r="203" spans="1:4">
      <c r="A203" s="5">
        <v>142</v>
      </c>
      <c r="B203" s="1724">
        <f>'Assets-Liab 5-6'!H13</f>
        <v>23041305</v>
      </c>
      <c r="C203" s="2" t="s">
        <v>569</v>
      </c>
      <c r="D203" s="2" t="str">
        <f t="shared" si="2"/>
        <v>Error?</v>
      </c>
    </row>
    <row r="204" spans="1:4">
      <c r="A204" s="10">
        <v>143</v>
      </c>
      <c r="B204" s="1724"/>
      <c r="D204" s="2" t="str">
        <f t="shared" si="2"/>
        <v>OK</v>
      </c>
    </row>
    <row r="205" spans="1:4">
      <c r="A205" s="10">
        <v>144</v>
      </c>
      <c r="B205" s="1724"/>
      <c r="D205" s="2" t="str">
        <f t="shared" si="2"/>
        <v>OK</v>
      </c>
    </row>
    <row r="206" spans="1:4">
      <c r="A206" s="5">
        <v>145</v>
      </c>
      <c r="B206" s="1724">
        <f>'Assets-Liab 5-6'!H31</f>
        <v>0</v>
      </c>
      <c r="D206" s="2" t="str">
        <f t="shared" si="2"/>
        <v>Error?</v>
      </c>
    </row>
    <row r="207" spans="1:4">
      <c r="A207" s="10">
        <v>146</v>
      </c>
      <c r="B207" s="1724"/>
      <c r="D207" s="2" t="str">
        <f t="shared" si="2"/>
        <v>OK</v>
      </c>
    </row>
    <row r="208" spans="1:4">
      <c r="A208" s="5">
        <v>147</v>
      </c>
      <c r="B208" s="1724">
        <f>'Assets-Liab 5-6'!H32</f>
        <v>0</v>
      </c>
      <c r="D208" s="2" t="str">
        <f t="shared" si="2"/>
        <v>Error?</v>
      </c>
    </row>
    <row r="209" spans="1:4">
      <c r="A209" s="10">
        <v>148</v>
      </c>
      <c r="B209" s="1724"/>
      <c r="D209" s="2" t="str">
        <f t="shared" si="2"/>
        <v>OK</v>
      </c>
    </row>
    <row r="210" spans="1:4">
      <c r="A210" s="10">
        <v>149</v>
      </c>
      <c r="B210" s="1724"/>
      <c r="D210" s="2" t="str">
        <f t="shared" si="2"/>
        <v>OK</v>
      </c>
    </row>
    <row r="211" spans="1:4">
      <c r="A211" s="5">
        <v>150</v>
      </c>
      <c r="B211" s="1724">
        <f>'Assets-Liab 5-6'!H34</f>
        <v>0</v>
      </c>
      <c r="C211" s="2" t="s">
        <v>569</v>
      </c>
      <c r="D211" s="2" t="str">
        <f t="shared" si="2"/>
        <v>Error?</v>
      </c>
    </row>
    <row r="212" spans="1:4">
      <c r="A212" s="5">
        <v>151</v>
      </c>
      <c r="B212" s="1724">
        <f>'Assets-Liab 5-6'!H39</f>
        <v>23041305</v>
      </c>
      <c r="D212" s="2" t="str">
        <f t="shared" si="2"/>
        <v>Error?</v>
      </c>
    </row>
    <row r="213" spans="1:4">
      <c r="A213" s="12">
        <v>152</v>
      </c>
      <c r="B213" s="1724">
        <f>'Assets-Liab 5-6'!H41</f>
        <v>23041305</v>
      </c>
      <c r="C213" s="2" t="s">
        <v>569</v>
      </c>
      <c r="D213" s="2" t="str">
        <f t="shared" si="2"/>
        <v>Error?</v>
      </c>
    </row>
    <row r="214" spans="1:4">
      <c r="A214" s="10">
        <v>153</v>
      </c>
      <c r="B214" s="1724"/>
      <c r="D214" s="2" t="str">
        <f t="shared" si="2"/>
        <v>OK</v>
      </c>
    </row>
    <row r="215" spans="1:4">
      <c r="A215" s="10">
        <v>154</v>
      </c>
      <c r="B215" s="1724"/>
      <c r="D215" s="2" t="str">
        <f t="shared" si="2"/>
        <v>OK</v>
      </c>
    </row>
    <row r="216" spans="1:4">
      <c r="A216" s="10">
        <v>155</v>
      </c>
      <c r="B216" s="1724"/>
      <c r="D216" s="2" t="str">
        <f t="shared" si="2"/>
        <v>OK</v>
      </c>
    </row>
    <row r="217" spans="1:4">
      <c r="A217" s="10">
        <v>156</v>
      </c>
      <c r="B217" s="1724"/>
      <c r="D217" s="2" t="str">
        <f t="shared" si="2"/>
        <v>OK</v>
      </c>
    </row>
    <row r="218" spans="1:4">
      <c r="A218" s="10">
        <v>157</v>
      </c>
      <c r="B218" s="1724"/>
      <c r="D218" s="2" t="str">
        <f t="shared" si="2"/>
        <v>OK</v>
      </c>
    </row>
    <row r="219" spans="1:4">
      <c r="A219" s="10">
        <v>158</v>
      </c>
      <c r="B219" s="1724"/>
      <c r="D219" s="2" t="str">
        <f t="shared" si="2"/>
        <v>OK</v>
      </c>
    </row>
    <row r="220" spans="1:4">
      <c r="A220" s="10">
        <v>159</v>
      </c>
      <c r="B220" s="1724"/>
      <c r="D220" s="2" t="str">
        <f t="shared" si="2"/>
        <v>OK</v>
      </c>
    </row>
    <row r="221" spans="1:4">
      <c r="A221" s="10">
        <v>160</v>
      </c>
      <c r="B221" s="1724"/>
      <c r="D221" s="2" t="str">
        <f t="shared" si="2"/>
        <v>OK</v>
      </c>
    </row>
    <row r="222" spans="1:4">
      <c r="A222" s="10">
        <v>161</v>
      </c>
      <c r="B222" s="1724"/>
      <c r="D222" s="2" t="str">
        <f t="shared" si="2"/>
        <v>OK</v>
      </c>
    </row>
    <row r="223" spans="1:4">
      <c r="A223" s="10">
        <v>162</v>
      </c>
      <c r="B223" s="1724"/>
      <c r="D223" s="2" t="str">
        <f t="shared" si="2"/>
        <v>OK</v>
      </c>
    </row>
    <row r="224" spans="1:4">
      <c r="A224" s="10">
        <v>163</v>
      </c>
      <c r="B224" s="1724"/>
      <c r="D224" s="2" t="str">
        <f t="shared" si="2"/>
        <v>OK</v>
      </c>
    </row>
    <row r="225" spans="1:4">
      <c r="A225" s="10">
        <v>164</v>
      </c>
      <c r="B225" s="1724"/>
      <c r="D225" s="2" t="str">
        <f t="shared" si="2"/>
        <v>OK</v>
      </c>
    </row>
    <row r="226" spans="1:4">
      <c r="A226" s="10">
        <v>165</v>
      </c>
      <c r="B226" s="1724"/>
      <c r="D226" s="2" t="str">
        <f t="shared" si="2"/>
        <v>OK</v>
      </c>
    </row>
    <row r="227" spans="1:4">
      <c r="A227" s="10">
        <v>166</v>
      </c>
      <c r="B227" s="1724"/>
      <c r="D227" s="2" t="str">
        <f t="shared" si="2"/>
        <v>OK</v>
      </c>
    </row>
    <row r="228" spans="1:4">
      <c r="A228" s="10">
        <v>167</v>
      </c>
      <c r="B228" s="1724"/>
      <c r="D228" s="2" t="str">
        <f t="shared" si="2"/>
        <v>OK</v>
      </c>
    </row>
    <row r="229" spans="1:4">
      <c r="A229" s="10">
        <v>168</v>
      </c>
      <c r="B229" s="1724"/>
      <c r="D229" s="2" t="str">
        <f t="shared" si="2"/>
        <v>OK</v>
      </c>
    </row>
    <row r="230" spans="1:4">
      <c r="A230" s="10">
        <v>169</v>
      </c>
      <c r="B230" s="1724"/>
      <c r="D230" s="2" t="str">
        <f t="shared" si="2"/>
        <v>OK</v>
      </c>
    </row>
    <row r="231" spans="1:4">
      <c r="A231" s="10">
        <v>170</v>
      </c>
      <c r="B231" s="1724"/>
      <c r="D231" s="2" t="str">
        <f t="shared" si="2"/>
        <v>OK</v>
      </c>
    </row>
    <row r="232" spans="1:4">
      <c r="A232" s="10">
        <v>171</v>
      </c>
      <c r="B232" s="1724"/>
      <c r="D232" s="2" t="str">
        <f t="shared" si="2"/>
        <v>OK</v>
      </c>
    </row>
    <row r="233" spans="1:4">
      <c r="A233" s="10">
        <v>172</v>
      </c>
      <c r="B233" s="1724"/>
      <c r="D233" s="2" t="str">
        <f t="shared" si="2"/>
        <v>OK</v>
      </c>
    </row>
    <row r="234" spans="1:4">
      <c r="A234" s="10">
        <v>173</v>
      </c>
      <c r="B234" s="1724"/>
      <c r="D234" s="2" t="str">
        <f t="shared" si="2"/>
        <v>OK</v>
      </c>
    </row>
    <row r="235" spans="1:4">
      <c r="A235" s="10">
        <v>174</v>
      </c>
      <c r="B235" s="1724"/>
      <c r="D235" s="2" t="str">
        <f t="shared" si="2"/>
        <v>OK</v>
      </c>
    </row>
    <row r="236" spans="1:4">
      <c r="A236" s="10">
        <v>175</v>
      </c>
      <c r="B236" s="1724"/>
      <c r="D236" s="2" t="str">
        <f t="shared" si="2"/>
        <v>OK</v>
      </c>
    </row>
    <row r="237" spans="1:4">
      <c r="A237" s="10">
        <v>176</v>
      </c>
      <c r="B237" s="1724"/>
      <c r="D237" s="2" t="str">
        <f t="shared" si="2"/>
        <v>OK</v>
      </c>
    </row>
    <row r="238" spans="1:4">
      <c r="A238" s="10">
        <v>177</v>
      </c>
      <c r="B238" s="1724"/>
      <c r="D238" s="2" t="str">
        <f t="shared" si="2"/>
        <v>OK</v>
      </c>
    </row>
    <row r="239" spans="1:4">
      <c r="A239" s="10">
        <v>178</v>
      </c>
      <c r="B239" s="1724"/>
      <c r="D239" s="2" t="str">
        <f t="shared" si="2"/>
        <v>OK</v>
      </c>
    </row>
    <row r="240" spans="1:4">
      <c r="A240" s="10">
        <v>179</v>
      </c>
      <c r="B240" s="1724"/>
      <c r="D240" s="2" t="str">
        <f t="shared" si="2"/>
        <v>OK</v>
      </c>
    </row>
    <row r="241" spans="1:4">
      <c r="A241" s="10">
        <v>180</v>
      </c>
      <c r="B241" s="1724"/>
      <c r="C241" s="2" t="s">
        <v>569</v>
      </c>
      <c r="D241" s="2" t="str">
        <f t="shared" si="2"/>
        <v>OK</v>
      </c>
    </row>
    <row r="242" spans="1:4">
      <c r="A242" s="10">
        <v>181</v>
      </c>
      <c r="B242" s="1724"/>
      <c r="D242" s="2" t="str">
        <f t="shared" si="2"/>
        <v>OK</v>
      </c>
    </row>
    <row r="243" spans="1:4">
      <c r="A243" s="10">
        <v>182</v>
      </c>
      <c r="B243" s="1724"/>
      <c r="D243" s="2" t="str">
        <f t="shared" si="2"/>
        <v>OK</v>
      </c>
    </row>
    <row r="244" spans="1:4">
      <c r="A244" s="10">
        <v>183</v>
      </c>
      <c r="B244" s="1724"/>
      <c r="D244" s="2" t="str">
        <f t="shared" si="2"/>
        <v>OK</v>
      </c>
    </row>
    <row r="245" spans="1:4">
      <c r="A245" s="10">
        <v>184</v>
      </c>
      <c r="B245" s="1724"/>
      <c r="D245" s="2" t="str">
        <f t="shared" si="2"/>
        <v>OK</v>
      </c>
    </row>
    <row r="246" spans="1:4">
      <c r="A246" s="10">
        <v>185</v>
      </c>
      <c r="B246" s="1724"/>
      <c r="D246" s="2" t="str">
        <f t="shared" si="2"/>
        <v>OK</v>
      </c>
    </row>
    <row r="247" spans="1:4">
      <c r="A247" s="10">
        <v>186</v>
      </c>
      <c r="B247" s="1724"/>
      <c r="C247" s="2" t="s">
        <v>569</v>
      </c>
      <c r="D247" s="2" t="str">
        <f t="shared" si="2"/>
        <v>OK</v>
      </c>
    </row>
    <row r="248" spans="1:4">
      <c r="A248" s="10">
        <v>187</v>
      </c>
      <c r="B248" s="1724"/>
      <c r="D248" s="2" t="str">
        <f t="shared" si="2"/>
        <v>OK</v>
      </c>
    </row>
    <row r="249" spans="1:4">
      <c r="A249" s="10">
        <v>188</v>
      </c>
      <c r="B249" s="1724"/>
      <c r="C249" s="2" t="s">
        <v>569</v>
      </c>
      <c r="D249" s="2" t="str">
        <f t="shared" si="2"/>
        <v>OK</v>
      </c>
    </row>
    <row r="250" spans="1:4">
      <c r="A250" s="10">
        <v>189</v>
      </c>
      <c r="B250" s="1724"/>
      <c r="D250" s="2" t="str">
        <f t="shared" si="2"/>
        <v>OK</v>
      </c>
    </row>
    <row r="251" spans="1:4">
      <c r="A251" s="10">
        <v>190</v>
      </c>
      <c r="B251" s="1724"/>
      <c r="D251" s="2" t="str">
        <f t="shared" si="2"/>
        <v>OK</v>
      </c>
    </row>
    <row r="252" spans="1:4">
      <c r="A252" s="10">
        <v>191</v>
      </c>
      <c r="B252" s="1724"/>
      <c r="D252" s="2" t="str">
        <f t="shared" si="2"/>
        <v>OK</v>
      </c>
    </row>
    <row r="253" spans="1:4">
      <c r="A253" s="10">
        <v>192</v>
      </c>
      <c r="B253" s="1724"/>
      <c r="D253" s="2" t="str">
        <f t="shared" si="2"/>
        <v>OK</v>
      </c>
    </row>
    <row r="254" spans="1:4">
      <c r="A254" s="10">
        <v>193</v>
      </c>
      <c r="B254" s="1724"/>
      <c r="D254" s="2" t="str">
        <f t="shared" si="2"/>
        <v>OK</v>
      </c>
    </row>
    <row r="255" spans="1:4">
      <c r="A255" s="10">
        <v>194</v>
      </c>
      <c r="B255" s="1724"/>
      <c r="D255" s="2" t="str">
        <f t="shared" ref="D255:D318" si="3">IF(ISBLANK(B255),"OK",IF(A255-B255=0,"OK","Error?"))</f>
        <v>OK</v>
      </c>
    </row>
    <row r="256" spans="1:4">
      <c r="A256" s="10">
        <v>195</v>
      </c>
      <c r="B256" s="1724"/>
      <c r="D256" s="2" t="str">
        <f t="shared" si="3"/>
        <v>OK</v>
      </c>
    </row>
    <row r="257" spans="1:4">
      <c r="A257" s="10">
        <v>196</v>
      </c>
      <c r="B257" s="1724"/>
      <c r="D257" s="2" t="str">
        <f t="shared" si="3"/>
        <v>OK</v>
      </c>
    </row>
    <row r="258" spans="1:4">
      <c r="A258" s="10">
        <v>197</v>
      </c>
      <c r="B258" s="1724"/>
      <c r="D258" s="2" t="str">
        <f t="shared" si="3"/>
        <v>OK</v>
      </c>
    </row>
    <row r="259" spans="1:4">
      <c r="A259" s="10">
        <v>198</v>
      </c>
      <c r="B259" s="1724"/>
      <c r="D259" s="2" t="str">
        <f t="shared" si="3"/>
        <v>OK</v>
      </c>
    </row>
    <row r="260" spans="1:4">
      <c r="A260" s="10">
        <v>199</v>
      </c>
      <c r="B260" s="1724"/>
      <c r="D260" s="2" t="str">
        <f t="shared" si="3"/>
        <v>OK</v>
      </c>
    </row>
    <row r="261" spans="1:4">
      <c r="A261" s="10">
        <v>200</v>
      </c>
      <c r="B261" s="1724"/>
      <c r="D261" s="2" t="str">
        <f t="shared" si="3"/>
        <v>OK</v>
      </c>
    </row>
    <row r="262" spans="1:4">
      <c r="A262" s="10">
        <v>201</v>
      </c>
      <c r="B262" s="1724"/>
      <c r="D262" s="2" t="str">
        <f t="shared" si="3"/>
        <v>OK</v>
      </c>
    </row>
    <row r="263" spans="1:4">
      <c r="A263" s="10">
        <v>202</v>
      </c>
      <c r="B263" s="1724"/>
      <c r="D263" s="2" t="str">
        <f t="shared" si="3"/>
        <v>OK</v>
      </c>
    </row>
    <row r="264" spans="1:4">
      <c r="A264" s="10">
        <v>203</v>
      </c>
      <c r="B264" s="1724"/>
      <c r="D264" s="2" t="str">
        <f t="shared" si="3"/>
        <v>OK</v>
      </c>
    </row>
    <row r="265" spans="1:4">
      <c r="A265" s="10">
        <v>204</v>
      </c>
      <c r="B265" s="1724"/>
      <c r="D265" s="2" t="str">
        <f t="shared" si="3"/>
        <v>OK</v>
      </c>
    </row>
    <row r="266" spans="1:4">
      <c r="A266" s="10">
        <v>205</v>
      </c>
      <c r="B266" s="1724"/>
      <c r="D266" s="2" t="str">
        <f t="shared" si="3"/>
        <v>OK</v>
      </c>
    </row>
    <row r="267" spans="1:4">
      <c r="A267" s="10">
        <v>206</v>
      </c>
      <c r="B267" s="1724"/>
      <c r="D267" s="2" t="str">
        <f t="shared" si="3"/>
        <v>OK</v>
      </c>
    </row>
    <row r="268" spans="1:4">
      <c r="A268" s="10">
        <v>207</v>
      </c>
      <c r="B268" s="1724"/>
      <c r="D268" s="2" t="str">
        <f t="shared" si="3"/>
        <v>OK</v>
      </c>
    </row>
    <row r="269" spans="1:4">
      <c r="A269" s="10">
        <v>208</v>
      </c>
      <c r="B269" s="1724"/>
      <c r="D269" s="2" t="str">
        <f t="shared" si="3"/>
        <v>OK</v>
      </c>
    </row>
    <row r="270" spans="1:4">
      <c r="A270" s="10">
        <v>209</v>
      </c>
      <c r="B270" s="1724"/>
      <c r="D270" s="2" t="str">
        <f t="shared" si="3"/>
        <v>OK</v>
      </c>
    </row>
    <row r="271" spans="1:4">
      <c r="A271" s="10">
        <v>210</v>
      </c>
      <c r="B271" s="1724"/>
      <c r="D271" s="2" t="str">
        <f t="shared" si="3"/>
        <v>OK</v>
      </c>
    </row>
    <row r="272" spans="1:4">
      <c r="A272" s="10">
        <v>211</v>
      </c>
      <c r="B272" s="1724"/>
      <c r="D272" s="2" t="str">
        <f t="shared" si="3"/>
        <v>OK</v>
      </c>
    </row>
    <row r="273" spans="1:4">
      <c r="A273" s="5">
        <v>212</v>
      </c>
      <c r="B273" s="1724">
        <f>'Assets-Liab 5-6'!M16</f>
        <v>1637802</v>
      </c>
      <c r="D273" s="2" t="str">
        <f t="shared" si="3"/>
        <v>Error?</v>
      </c>
    </row>
    <row r="274" spans="1:4">
      <c r="A274" s="5">
        <v>213</v>
      </c>
      <c r="B274" s="1724">
        <f>'Assets-Liab 5-6'!M17</f>
        <v>189962363</v>
      </c>
      <c r="D274" s="2" t="str">
        <f t="shared" si="3"/>
        <v>Error?</v>
      </c>
    </row>
    <row r="275" spans="1:4">
      <c r="A275" s="5">
        <v>214</v>
      </c>
      <c r="B275" s="1724">
        <f>'Assets-Liab 5-6'!M18</f>
        <v>14508121</v>
      </c>
      <c r="D275" s="2" t="str">
        <f t="shared" si="3"/>
        <v>Error?</v>
      </c>
    </row>
    <row r="276" spans="1:4">
      <c r="A276" s="5">
        <v>215</v>
      </c>
      <c r="B276" s="1724">
        <f>'Assets-Liab 5-6'!M19</f>
        <v>8670795</v>
      </c>
      <c r="D276" s="2" t="str">
        <f t="shared" si="3"/>
        <v>Error?</v>
      </c>
    </row>
    <row r="277" spans="1:4">
      <c r="A277" s="10">
        <v>216</v>
      </c>
      <c r="B277" s="1724"/>
      <c r="D277" s="2" t="str">
        <f t="shared" si="3"/>
        <v>OK</v>
      </c>
    </row>
    <row r="278" spans="1:4">
      <c r="A278" s="10">
        <v>217</v>
      </c>
      <c r="B278" s="1724"/>
      <c r="D278" s="2" t="str">
        <f t="shared" si="3"/>
        <v>OK</v>
      </c>
    </row>
    <row r="279" spans="1:4">
      <c r="A279" s="5">
        <v>218</v>
      </c>
      <c r="B279" s="1724">
        <f>'Assets-Liab 5-6'!M23</f>
        <v>217597943</v>
      </c>
      <c r="C279" s="2" t="s">
        <v>569</v>
      </c>
      <c r="D279" s="2" t="str">
        <f t="shared" si="3"/>
        <v>Error?</v>
      </c>
    </row>
    <row r="280" spans="1:4">
      <c r="A280" s="5">
        <v>219</v>
      </c>
      <c r="B280" s="1724">
        <f>'Assets-Liab 5-6'!M40</f>
        <v>217597943</v>
      </c>
      <c r="D280" s="2" t="str">
        <f t="shared" si="3"/>
        <v>Error?</v>
      </c>
    </row>
    <row r="281" spans="1:4">
      <c r="A281" s="5">
        <v>220</v>
      </c>
      <c r="B281" s="1724">
        <f>'Assets-Liab 5-6'!M41</f>
        <v>217597943</v>
      </c>
      <c r="C281" s="2" t="s">
        <v>569</v>
      </c>
      <c r="D281" s="2" t="str">
        <f t="shared" si="3"/>
        <v>Error?</v>
      </c>
    </row>
    <row r="282" spans="1:4">
      <c r="A282" s="5">
        <v>221</v>
      </c>
      <c r="B282" s="1724">
        <f>'Assets-Liab 5-6'!N21</f>
        <v>1458292</v>
      </c>
      <c r="D282" s="2" t="str">
        <f t="shared" si="3"/>
        <v>Error?</v>
      </c>
    </row>
    <row r="283" spans="1:4">
      <c r="A283" s="5">
        <v>222</v>
      </c>
      <c r="B283" s="1724">
        <f>'Assets-Liab 5-6'!N22</f>
        <v>27326708</v>
      </c>
      <c r="D283" s="2" t="str">
        <f t="shared" si="3"/>
        <v>Error?</v>
      </c>
    </row>
    <row r="284" spans="1:4">
      <c r="A284" s="5">
        <v>223</v>
      </c>
      <c r="B284" s="1724">
        <f>'Assets-Liab 5-6'!N23</f>
        <v>28785000</v>
      </c>
      <c r="C284" s="2" t="s">
        <v>569</v>
      </c>
      <c r="D284" s="2" t="str">
        <f t="shared" si="3"/>
        <v>Error?</v>
      </c>
    </row>
    <row r="285" spans="1:4">
      <c r="A285" s="5">
        <v>224</v>
      </c>
      <c r="B285" s="1724">
        <f>'Assets-Liab 5-6'!N36</f>
        <v>28785000</v>
      </c>
      <c r="D285" s="2" t="str">
        <f t="shared" si="3"/>
        <v>Error?</v>
      </c>
    </row>
    <row r="286" spans="1:4">
      <c r="A286" s="10">
        <v>225</v>
      </c>
      <c r="B286" s="1724"/>
      <c r="D286" s="2" t="str">
        <f t="shared" si="3"/>
        <v>OK</v>
      </c>
    </row>
    <row r="287" spans="1:4">
      <c r="A287" s="5">
        <v>226</v>
      </c>
      <c r="B287" s="1724">
        <f>'Assets-Liab 5-6'!N37</f>
        <v>28785000</v>
      </c>
      <c r="C287" s="2" t="s">
        <v>569</v>
      </c>
      <c r="D287" s="2" t="str">
        <f t="shared" si="3"/>
        <v>Error?</v>
      </c>
    </row>
    <row r="288" spans="1:4">
      <c r="A288" s="5">
        <v>227</v>
      </c>
      <c r="B288" s="1724">
        <f>'Assets-Liab 5-6'!N41</f>
        <v>28785000</v>
      </c>
      <c r="C288" s="2" t="s">
        <v>569</v>
      </c>
      <c r="D288" s="2" t="str">
        <f t="shared" si="3"/>
        <v>Error?</v>
      </c>
    </row>
    <row r="289" spans="1:4">
      <c r="A289" s="10">
        <v>228</v>
      </c>
      <c r="B289" s="1724"/>
      <c r="D289" s="2" t="str">
        <f t="shared" si="3"/>
        <v>OK</v>
      </c>
    </row>
    <row r="290" spans="1:4">
      <c r="A290" s="10">
        <v>229</v>
      </c>
      <c r="B290" s="1724"/>
      <c r="D290" s="2" t="str">
        <f t="shared" si="3"/>
        <v>OK</v>
      </c>
    </row>
    <row r="291" spans="1:4">
      <c r="A291" s="10">
        <v>230</v>
      </c>
      <c r="B291" s="1724"/>
      <c r="D291" s="2" t="str">
        <f t="shared" si="3"/>
        <v>OK</v>
      </c>
    </row>
    <row r="292" spans="1:4">
      <c r="A292" s="10">
        <v>231</v>
      </c>
      <c r="B292" s="1724"/>
      <c r="D292" s="2" t="str">
        <f t="shared" si="3"/>
        <v>OK</v>
      </c>
    </row>
    <row r="293" spans="1:4">
      <c r="A293" s="10">
        <v>232</v>
      </c>
      <c r="B293" s="1724"/>
      <c r="D293" s="2" t="str">
        <f t="shared" si="3"/>
        <v>OK</v>
      </c>
    </row>
    <row r="294" spans="1:4">
      <c r="A294" s="10">
        <v>233</v>
      </c>
      <c r="B294" s="1724"/>
      <c r="D294" s="2" t="str">
        <f t="shared" si="3"/>
        <v>OK</v>
      </c>
    </row>
    <row r="295" spans="1:4">
      <c r="A295" s="10">
        <v>234</v>
      </c>
      <c r="B295" s="1724"/>
      <c r="D295" s="2" t="str">
        <f t="shared" si="3"/>
        <v>OK</v>
      </c>
    </row>
    <row r="296" spans="1:4">
      <c r="A296" s="10">
        <v>235</v>
      </c>
      <c r="B296" s="1724"/>
      <c r="D296" s="2" t="str">
        <f t="shared" si="3"/>
        <v>OK</v>
      </c>
    </row>
    <row r="297" spans="1:4">
      <c r="A297" s="10">
        <v>236</v>
      </c>
      <c r="B297" s="1724"/>
      <c r="D297" s="2" t="str">
        <f t="shared" si="3"/>
        <v>OK</v>
      </c>
    </row>
    <row r="298" spans="1:4">
      <c r="A298" s="10">
        <v>237</v>
      </c>
      <c r="B298" s="1724"/>
      <c r="D298" s="2" t="str">
        <f t="shared" si="3"/>
        <v>OK</v>
      </c>
    </row>
    <row r="299" spans="1:4">
      <c r="A299" s="10">
        <v>238</v>
      </c>
      <c r="B299" s="1724"/>
      <c r="D299" s="2" t="str">
        <f t="shared" si="3"/>
        <v>OK</v>
      </c>
    </row>
    <row r="300" spans="1:4">
      <c r="A300" s="10">
        <v>239</v>
      </c>
      <c r="B300" s="1724"/>
      <c r="D300" s="2" t="str">
        <f t="shared" si="3"/>
        <v>OK</v>
      </c>
    </row>
    <row r="301" spans="1:4">
      <c r="A301" s="10">
        <v>240</v>
      </c>
      <c r="B301" s="1724"/>
      <c r="D301" s="2" t="str">
        <f t="shared" si="3"/>
        <v>OK</v>
      </c>
    </row>
    <row r="302" spans="1:4">
      <c r="A302" s="10">
        <v>241</v>
      </c>
      <c r="B302" s="1724"/>
      <c r="D302" s="2" t="str">
        <f t="shared" si="3"/>
        <v>OK</v>
      </c>
    </row>
    <row r="303" spans="1:4">
      <c r="A303" s="10">
        <v>242</v>
      </c>
      <c r="B303" s="1724"/>
      <c r="D303" s="2" t="str">
        <f t="shared" si="3"/>
        <v>OK</v>
      </c>
    </row>
    <row r="304" spans="1:4">
      <c r="A304" s="10">
        <v>243</v>
      </c>
      <c r="B304" s="1724"/>
      <c r="D304" s="2" t="str">
        <f t="shared" si="3"/>
        <v>OK</v>
      </c>
    </row>
    <row r="305" spans="1:4">
      <c r="A305" s="10">
        <v>244</v>
      </c>
      <c r="B305" s="1724"/>
      <c r="D305" s="2" t="str">
        <f t="shared" si="3"/>
        <v>OK</v>
      </c>
    </row>
    <row r="306" spans="1:4">
      <c r="A306" s="10">
        <v>245</v>
      </c>
      <c r="B306" s="1724"/>
      <c r="D306" s="2" t="str">
        <f t="shared" si="3"/>
        <v>OK</v>
      </c>
    </row>
    <row r="307" spans="1:4">
      <c r="A307" s="10">
        <v>246</v>
      </c>
      <c r="B307" s="1724"/>
      <c r="D307" s="2" t="str">
        <f t="shared" si="3"/>
        <v>OK</v>
      </c>
    </row>
    <row r="308" spans="1:4">
      <c r="A308" s="10">
        <v>247</v>
      </c>
      <c r="B308" s="1724"/>
      <c r="D308" s="2" t="str">
        <f t="shared" si="3"/>
        <v>OK</v>
      </c>
    </row>
    <row r="309" spans="1:4">
      <c r="A309" s="10">
        <v>248</v>
      </c>
      <c r="B309" s="1724"/>
      <c r="D309" s="2" t="str">
        <f t="shared" si="3"/>
        <v>OK</v>
      </c>
    </row>
    <row r="310" spans="1:4">
      <c r="A310" s="10">
        <v>249</v>
      </c>
      <c r="B310" s="1724"/>
      <c r="D310" s="2" t="str">
        <f t="shared" si="3"/>
        <v>OK</v>
      </c>
    </row>
    <row r="311" spans="1:4">
      <c r="A311" s="10">
        <v>250</v>
      </c>
      <c r="B311" s="1724"/>
      <c r="D311" s="2" t="str">
        <f t="shared" si="3"/>
        <v>OK</v>
      </c>
    </row>
    <row r="312" spans="1:4">
      <c r="A312" s="10">
        <v>251</v>
      </c>
      <c r="B312" s="1724"/>
      <c r="D312" s="2" t="str">
        <f t="shared" si="3"/>
        <v>OK</v>
      </c>
    </row>
    <row r="313" spans="1:4">
      <c r="A313" s="10">
        <v>252</v>
      </c>
      <c r="B313" s="1724"/>
      <c r="D313" s="2" t="str">
        <f t="shared" si="3"/>
        <v>OK</v>
      </c>
    </row>
    <row r="314" spans="1:4">
      <c r="A314" s="10">
        <v>253</v>
      </c>
      <c r="B314" s="1724"/>
      <c r="D314" s="2" t="str">
        <f t="shared" si="3"/>
        <v>OK</v>
      </c>
    </row>
    <row r="315" spans="1:4">
      <c r="A315" s="10">
        <v>254</v>
      </c>
      <c r="B315" s="1724"/>
      <c r="D315" s="2" t="str">
        <f t="shared" si="3"/>
        <v>OK</v>
      </c>
    </row>
    <row r="316" spans="1:4">
      <c r="A316" s="10">
        <v>255</v>
      </c>
      <c r="B316" s="1724"/>
      <c r="D316" s="2" t="str">
        <f t="shared" si="3"/>
        <v>OK</v>
      </c>
    </row>
    <row r="317" spans="1:4">
      <c r="A317" s="10">
        <v>256</v>
      </c>
      <c r="B317" s="1724"/>
      <c r="D317" s="2" t="str">
        <f t="shared" si="3"/>
        <v>OK</v>
      </c>
    </row>
    <row r="318" spans="1:4">
      <c r="A318" s="10">
        <v>257</v>
      </c>
      <c r="B318" s="1724"/>
      <c r="D318" s="2" t="str">
        <f t="shared" si="3"/>
        <v>OK</v>
      </c>
    </row>
    <row r="319" spans="1:4">
      <c r="A319" s="10">
        <v>258</v>
      </c>
      <c r="B319" s="1724"/>
      <c r="D319" s="2" t="str">
        <f t="shared" ref="D319:D382" si="4">IF(ISBLANK(B319),"OK",IF(A319-B319=0,"OK","Error?"))</f>
        <v>OK</v>
      </c>
    </row>
    <row r="320" spans="1:4">
      <c r="A320" s="5">
        <v>259</v>
      </c>
      <c r="B320" s="1724">
        <f>'Acct Summary 7-8'!C24</f>
        <v>0</v>
      </c>
      <c r="D320" s="2" t="str">
        <f t="shared" si="4"/>
        <v>Error?</v>
      </c>
    </row>
    <row r="321" spans="1:4">
      <c r="A321" s="5">
        <v>260</v>
      </c>
      <c r="B321" s="1724">
        <f>'Acct Summary 7-8'!C26</f>
        <v>0</v>
      </c>
      <c r="D321" s="2" t="str">
        <f t="shared" si="4"/>
        <v>Error?</v>
      </c>
    </row>
    <row r="322" spans="1:4">
      <c r="A322" s="10">
        <v>261</v>
      </c>
      <c r="B322" s="1724"/>
      <c r="D322" s="2" t="str">
        <f t="shared" si="4"/>
        <v>OK</v>
      </c>
    </row>
    <row r="323" spans="1:4">
      <c r="A323" s="5">
        <v>262</v>
      </c>
      <c r="B323" s="1724">
        <f>'Acct Summary 7-8'!C33</f>
        <v>0</v>
      </c>
      <c r="D323" s="2" t="str">
        <f t="shared" si="4"/>
        <v>Error?</v>
      </c>
    </row>
    <row r="324" spans="1:4">
      <c r="A324" s="5">
        <v>263</v>
      </c>
      <c r="B324" s="1724">
        <f>'Acct Summary 7-8'!C34</f>
        <v>0</v>
      </c>
      <c r="D324" s="2" t="str">
        <f t="shared" si="4"/>
        <v>Error?</v>
      </c>
    </row>
    <row r="325" spans="1:4">
      <c r="A325" s="5">
        <v>264</v>
      </c>
      <c r="B325" s="1724">
        <f>'Acct Summary 7-8'!C35</f>
        <v>0</v>
      </c>
      <c r="D325" s="2" t="str">
        <f t="shared" si="4"/>
        <v>Error?</v>
      </c>
    </row>
    <row r="326" spans="1:4">
      <c r="A326" s="10">
        <v>265</v>
      </c>
      <c r="B326" s="1724"/>
      <c r="D326" s="2" t="str">
        <f t="shared" si="4"/>
        <v>OK</v>
      </c>
    </row>
    <row r="327" spans="1:4">
      <c r="A327" s="10">
        <v>266</v>
      </c>
      <c r="B327" s="1724"/>
      <c r="D327" s="2" t="str">
        <f t="shared" si="4"/>
        <v>OK</v>
      </c>
    </row>
    <row r="328" spans="1:4">
      <c r="A328" s="10">
        <v>267</v>
      </c>
      <c r="B328" s="1724"/>
      <c r="D328" s="2" t="str">
        <f t="shared" si="4"/>
        <v>OK</v>
      </c>
    </row>
    <row r="329" spans="1:4">
      <c r="A329" s="10">
        <v>268</v>
      </c>
      <c r="B329" s="1724"/>
      <c r="D329" s="2" t="str">
        <f t="shared" si="4"/>
        <v>OK</v>
      </c>
    </row>
    <row r="330" spans="1:4">
      <c r="A330" s="10">
        <v>269</v>
      </c>
      <c r="B330" s="1724"/>
      <c r="D330" s="2" t="str">
        <f t="shared" si="4"/>
        <v>OK</v>
      </c>
    </row>
    <row r="331" spans="1:4">
      <c r="A331" s="10">
        <v>270</v>
      </c>
      <c r="B331" s="1724"/>
      <c r="D331" s="2" t="str">
        <f t="shared" si="4"/>
        <v>OK</v>
      </c>
    </row>
    <row r="332" spans="1:4">
      <c r="A332" s="10">
        <v>271</v>
      </c>
      <c r="B332" s="1724"/>
      <c r="D332" s="2" t="str">
        <f t="shared" si="4"/>
        <v>OK</v>
      </c>
    </row>
    <row r="333" spans="1:4">
      <c r="A333" s="10">
        <v>272</v>
      </c>
      <c r="B333" s="1724"/>
      <c r="D333" s="2" t="str">
        <f t="shared" si="4"/>
        <v>OK</v>
      </c>
    </row>
    <row r="334" spans="1:4">
      <c r="A334" s="10">
        <v>273</v>
      </c>
      <c r="B334" s="1724"/>
      <c r="D334" s="2" t="str">
        <f t="shared" si="4"/>
        <v>OK</v>
      </c>
    </row>
    <row r="335" spans="1:4">
      <c r="A335" s="10">
        <v>274</v>
      </c>
      <c r="B335" s="1724"/>
      <c r="D335" s="2" t="str">
        <f t="shared" si="4"/>
        <v>OK</v>
      </c>
    </row>
    <row r="336" spans="1:4">
      <c r="A336" s="10">
        <v>275</v>
      </c>
      <c r="B336" s="1724"/>
      <c r="D336" s="2" t="str">
        <f t="shared" si="4"/>
        <v>OK</v>
      </c>
    </row>
    <row r="337" spans="1:4">
      <c r="A337" s="10">
        <v>276</v>
      </c>
      <c r="B337" s="1724"/>
      <c r="D337" s="2" t="str">
        <f t="shared" si="4"/>
        <v>OK</v>
      </c>
    </row>
    <row r="338" spans="1:4">
      <c r="A338" s="10">
        <v>277</v>
      </c>
      <c r="B338" s="1724"/>
      <c r="D338" s="2" t="str">
        <f t="shared" si="4"/>
        <v>OK</v>
      </c>
    </row>
    <row r="339" spans="1:4">
      <c r="A339" s="10">
        <v>278</v>
      </c>
      <c r="B339" s="1724"/>
      <c r="D339" s="2" t="str">
        <f t="shared" si="4"/>
        <v>OK</v>
      </c>
    </row>
    <row r="340" spans="1:4">
      <c r="A340" s="10">
        <v>279</v>
      </c>
      <c r="B340" s="1724"/>
      <c r="D340" s="2" t="str">
        <f t="shared" si="4"/>
        <v>OK</v>
      </c>
    </row>
    <row r="341" spans="1:4">
      <c r="A341" s="10">
        <v>280</v>
      </c>
      <c r="B341" s="1724"/>
      <c r="D341" s="2" t="str">
        <f t="shared" si="4"/>
        <v>OK</v>
      </c>
    </row>
    <row r="342" spans="1:4">
      <c r="A342" s="10">
        <v>281</v>
      </c>
      <c r="B342" s="1724"/>
      <c r="D342" s="2" t="str">
        <f t="shared" si="4"/>
        <v>OK</v>
      </c>
    </row>
    <row r="343" spans="1:4">
      <c r="A343" s="10">
        <v>282</v>
      </c>
      <c r="B343" s="1724"/>
      <c r="D343" s="2" t="str">
        <f t="shared" si="4"/>
        <v>OK</v>
      </c>
    </row>
    <row r="344" spans="1:4">
      <c r="A344" s="10">
        <v>283</v>
      </c>
      <c r="B344" s="1724"/>
      <c r="D344" s="2" t="str">
        <f t="shared" si="4"/>
        <v>OK</v>
      </c>
    </row>
    <row r="345" spans="1:4">
      <c r="A345" s="10">
        <v>284</v>
      </c>
      <c r="B345" s="1724"/>
      <c r="D345" s="2" t="str">
        <f t="shared" si="4"/>
        <v>OK</v>
      </c>
    </row>
    <row r="346" spans="1:4">
      <c r="A346" s="10">
        <v>285</v>
      </c>
      <c r="B346" s="1724"/>
      <c r="D346" s="2" t="str">
        <f t="shared" si="4"/>
        <v>OK</v>
      </c>
    </row>
    <row r="347" spans="1:4">
      <c r="A347" s="10">
        <v>286</v>
      </c>
      <c r="B347" s="1724"/>
      <c r="D347" s="2" t="str">
        <f t="shared" si="4"/>
        <v>OK</v>
      </c>
    </row>
    <row r="348" spans="1:4">
      <c r="A348" s="10">
        <v>287</v>
      </c>
      <c r="B348" s="1724"/>
      <c r="D348" s="2" t="str">
        <f t="shared" si="4"/>
        <v>OK</v>
      </c>
    </row>
    <row r="349" spans="1:4">
      <c r="A349" s="10">
        <v>288</v>
      </c>
      <c r="B349" s="1724"/>
      <c r="D349" s="2" t="str">
        <f t="shared" si="4"/>
        <v>OK</v>
      </c>
    </row>
    <row r="350" spans="1:4">
      <c r="A350" s="10">
        <v>289</v>
      </c>
      <c r="B350" s="1724"/>
      <c r="D350" s="2" t="str">
        <f t="shared" si="4"/>
        <v>OK</v>
      </c>
    </row>
    <row r="351" spans="1:4">
      <c r="A351" s="10">
        <v>290</v>
      </c>
      <c r="B351" s="1724"/>
      <c r="D351" s="2" t="str">
        <f t="shared" si="4"/>
        <v>OK</v>
      </c>
    </row>
    <row r="352" spans="1:4">
      <c r="A352" s="10">
        <v>291</v>
      </c>
      <c r="B352" s="1724"/>
      <c r="D352" s="2" t="str">
        <f t="shared" si="4"/>
        <v>OK</v>
      </c>
    </row>
    <row r="353" spans="1:4">
      <c r="A353" s="10">
        <v>292</v>
      </c>
      <c r="B353" s="1724"/>
      <c r="D353" s="2" t="str">
        <f t="shared" si="4"/>
        <v>OK</v>
      </c>
    </row>
    <row r="354" spans="1:4">
      <c r="A354" s="10">
        <v>293</v>
      </c>
      <c r="B354" s="1724"/>
      <c r="D354" s="2" t="str">
        <f t="shared" si="4"/>
        <v>OK</v>
      </c>
    </row>
    <row r="355" spans="1:4">
      <c r="A355" s="10">
        <v>294</v>
      </c>
      <c r="B355" s="1724"/>
      <c r="D355" s="2" t="str">
        <f t="shared" si="4"/>
        <v>OK</v>
      </c>
    </row>
    <row r="356" spans="1:4">
      <c r="A356" s="10">
        <v>295</v>
      </c>
      <c r="B356" s="1724"/>
      <c r="D356" s="2" t="str">
        <f t="shared" si="4"/>
        <v>OK</v>
      </c>
    </row>
    <row r="357" spans="1:4">
      <c r="A357" s="10">
        <v>296</v>
      </c>
      <c r="B357" s="1724"/>
      <c r="D357" s="2" t="str">
        <f t="shared" si="4"/>
        <v>OK</v>
      </c>
    </row>
    <row r="358" spans="1:4">
      <c r="A358" s="10">
        <v>297</v>
      </c>
      <c r="B358" s="1724"/>
      <c r="D358" s="2" t="str">
        <f t="shared" si="4"/>
        <v>OK</v>
      </c>
    </row>
    <row r="359" spans="1:4">
      <c r="A359" s="10">
        <v>298</v>
      </c>
      <c r="B359" s="1724"/>
      <c r="D359" s="2" t="str">
        <f t="shared" si="4"/>
        <v>OK</v>
      </c>
    </row>
    <row r="360" spans="1:4">
      <c r="A360" s="10">
        <v>299</v>
      </c>
      <c r="B360" s="1724"/>
      <c r="D360" s="2" t="str">
        <f t="shared" si="4"/>
        <v>OK</v>
      </c>
    </row>
    <row r="361" spans="1:4">
      <c r="A361" s="10">
        <v>300</v>
      </c>
      <c r="B361" s="1724"/>
      <c r="D361" s="2" t="str">
        <f t="shared" si="4"/>
        <v>OK</v>
      </c>
    </row>
    <row r="362" spans="1:4">
      <c r="A362" s="10">
        <v>301</v>
      </c>
      <c r="B362" s="1724"/>
      <c r="D362" s="2" t="str">
        <f t="shared" si="4"/>
        <v>OK</v>
      </c>
    </row>
    <row r="363" spans="1:4">
      <c r="A363" s="10">
        <v>302</v>
      </c>
      <c r="B363" s="1724"/>
      <c r="D363" s="2" t="str">
        <f t="shared" si="4"/>
        <v>OK</v>
      </c>
    </row>
    <row r="364" spans="1:4">
      <c r="A364" s="10">
        <v>303</v>
      </c>
      <c r="B364" s="1724"/>
      <c r="D364" s="2" t="str">
        <f t="shared" si="4"/>
        <v>OK</v>
      </c>
    </row>
    <row r="365" spans="1:4">
      <c r="A365" s="10">
        <v>304</v>
      </c>
      <c r="B365" s="1724"/>
      <c r="D365" s="2" t="str">
        <f t="shared" si="4"/>
        <v>OK</v>
      </c>
    </row>
    <row r="366" spans="1:4">
      <c r="A366" s="10">
        <v>305</v>
      </c>
      <c r="B366" s="1724"/>
      <c r="D366" s="2" t="str">
        <f t="shared" si="4"/>
        <v>OK</v>
      </c>
    </row>
    <row r="367" spans="1:4">
      <c r="A367" s="10">
        <v>306</v>
      </c>
      <c r="B367" s="1724"/>
      <c r="D367" s="2" t="str">
        <f t="shared" si="4"/>
        <v>OK</v>
      </c>
    </row>
    <row r="368" spans="1:4">
      <c r="A368" s="10">
        <v>307</v>
      </c>
      <c r="B368" s="1724"/>
      <c r="D368" s="2" t="str">
        <f t="shared" si="4"/>
        <v>OK</v>
      </c>
    </row>
    <row r="369" spans="1:4">
      <c r="A369" s="10">
        <v>308</v>
      </c>
      <c r="B369" s="1724"/>
      <c r="D369" s="2" t="str">
        <f t="shared" si="4"/>
        <v>OK</v>
      </c>
    </row>
    <row r="370" spans="1:4">
      <c r="A370" s="10">
        <v>309</v>
      </c>
      <c r="B370" s="1724"/>
      <c r="D370" s="2" t="str">
        <f t="shared" si="4"/>
        <v>OK</v>
      </c>
    </row>
    <row r="371" spans="1:4">
      <c r="A371" s="10">
        <v>310</v>
      </c>
      <c r="B371" s="1724"/>
      <c r="D371" s="2" t="str">
        <f t="shared" si="4"/>
        <v>OK</v>
      </c>
    </row>
    <row r="372" spans="1:4">
      <c r="A372" s="10">
        <v>311</v>
      </c>
      <c r="B372" s="1724"/>
      <c r="D372" s="2" t="str">
        <f t="shared" si="4"/>
        <v>OK</v>
      </c>
    </row>
    <row r="373" spans="1:4">
      <c r="A373" s="10">
        <v>312</v>
      </c>
      <c r="B373" s="1724"/>
      <c r="D373" s="2" t="str">
        <f t="shared" si="4"/>
        <v>OK</v>
      </c>
    </row>
    <row r="374" spans="1:4">
      <c r="A374" s="10">
        <v>313</v>
      </c>
      <c r="B374" s="1724"/>
      <c r="D374" s="2" t="str">
        <f t="shared" si="4"/>
        <v>OK</v>
      </c>
    </row>
    <row r="375" spans="1:4">
      <c r="A375" s="10">
        <v>314</v>
      </c>
      <c r="B375" s="1724"/>
      <c r="D375" s="2" t="str">
        <f t="shared" si="4"/>
        <v>OK</v>
      </c>
    </row>
    <row r="376" spans="1:4">
      <c r="A376" s="10">
        <v>315</v>
      </c>
      <c r="B376" s="1724"/>
      <c r="D376" s="2" t="str">
        <f t="shared" si="4"/>
        <v>OK</v>
      </c>
    </row>
    <row r="377" spans="1:4">
      <c r="A377" s="10">
        <v>316</v>
      </c>
      <c r="B377" s="1724"/>
      <c r="D377" s="2" t="str">
        <f t="shared" si="4"/>
        <v>OK</v>
      </c>
    </row>
    <row r="378" spans="1:4">
      <c r="A378" s="10">
        <v>317</v>
      </c>
      <c r="B378" s="1724"/>
      <c r="D378" s="2" t="str">
        <f t="shared" si="4"/>
        <v>OK</v>
      </c>
    </row>
    <row r="379" spans="1:4">
      <c r="A379" s="10">
        <v>318</v>
      </c>
      <c r="B379" s="1724"/>
      <c r="D379" s="2" t="str">
        <f t="shared" si="4"/>
        <v>OK</v>
      </c>
    </row>
    <row r="380" spans="1:4">
      <c r="A380" s="10">
        <v>319</v>
      </c>
      <c r="B380" s="1724"/>
      <c r="D380" s="2" t="str">
        <f t="shared" si="4"/>
        <v>OK</v>
      </c>
    </row>
    <row r="381" spans="1:4">
      <c r="A381" s="10">
        <v>320</v>
      </c>
      <c r="B381" s="1724"/>
      <c r="D381" s="2" t="str">
        <f t="shared" si="4"/>
        <v>OK</v>
      </c>
    </row>
    <row r="382" spans="1:4">
      <c r="A382" s="10">
        <v>321</v>
      </c>
      <c r="B382" s="1724"/>
      <c r="D382" s="2" t="str">
        <f t="shared" si="4"/>
        <v>OK</v>
      </c>
    </row>
    <row r="383" spans="1:4">
      <c r="A383" s="10">
        <v>322</v>
      </c>
      <c r="B383" s="1724"/>
      <c r="D383" s="2" t="str">
        <f t="shared" ref="D383:D446" si="5">IF(ISBLANK(B383),"OK",IF(A383-B383=0,"OK","Error?"))</f>
        <v>OK</v>
      </c>
    </row>
    <row r="384" spans="1:4">
      <c r="A384" s="10">
        <v>323</v>
      </c>
      <c r="B384" s="1724"/>
      <c r="D384" s="2" t="str">
        <f t="shared" si="5"/>
        <v>OK</v>
      </c>
    </row>
    <row r="385" spans="1:4">
      <c r="A385" s="10">
        <v>324</v>
      </c>
      <c r="B385" s="1724"/>
      <c r="D385" s="2" t="str">
        <f t="shared" si="5"/>
        <v>OK</v>
      </c>
    </row>
    <row r="386" spans="1:4">
      <c r="A386" s="10">
        <v>325</v>
      </c>
      <c r="B386" s="1724"/>
      <c r="D386" s="2" t="str">
        <f t="shared" si="5"/>
        <v>OK</v>
      </c>
    </row>
    <row r="387" spans="1:4">
      <c r="A387" s="10">
        <v>326</v>
      </c>
      <c r="B387" s="1724"/>
      <c r="D387" s="2" t="str">
        <f t="shared" si="5"/>
        <v>OK</v>
      </c>
    </row>
    <row r="388" spans="1:4">
      <c r="A388" s="10">
        <v>327</v>
      </c>
      <c r="B388" s="1724"/>
      <c r="D388" s="2" t="str">
        <f t="shared" si="5"/>
        <v>OK</v>
      </c>
    </row>
    <row r="389" spans="1:4">
      <c r="A389" s="10">
        <v>328</v>
      </c>
      <c r="B389" s="1724"/>
      <c r="D389" s="2" t="str">
        <f t="shared" si="5"/>
        <v>OK</v>
      </c>
    </row>
    <row r="390" spans="1:4">
      <c r="A390" s="10">
        <v>329</v>
      </c>
      <c r="B390" s="1724"/>
      <c r="D390" s="2" t="str">
        <f t="shared" si="5"/>
        <v>OK</v>
      </c>
    </row>
    <row r="391" spans="1:4">
      <c r="A391" s="10">
        <v>330</v>
      </c>
      <c r="B391" s="1724"/>
      <c r="D391" s="2" t="str">
        <f t="shared" si="5"/>
        <v>OK</v>
      </c>
    </row>
    <row r="392" spans="1:4">
      <c r="A392" s="10">
        <v>331</v>
      </c>
      <c r="B392" s="1724"/>
      <c r="D392" s="2" t="str">
        <f t="shared" si="5"/>
        <v>OK</v>
      </c>
    </row>
    <row r="393" spans="1:4">
      <c r="A393" s="10">
        <v>332</v>
      </c>
      <c r="B393" s="1724"/>
      <c r="D393" s="2" t="str">
        <f t="shared" si="5"/>
        <v>OK</v>
      </c>
    </row>
    <row r="394" spans="1:4">
      <c r="A394" s="10">
        <v>333</v>
      </c>
      <c r="B394" s="1724"/>
      <c r="D394" s="2" t="str">
        <f t="shared" si="5"/>
        <v>OK</v>
      </c>
    </row>
    <row r="395" spans="1:4">
      <c r="A395" s="10">
        <v>334</v>
      </c>
      <c r="B395" s="1724"/>
      <c r="D395" s="2" t="str">
        <f t="shared" si="5"/>
        <v>OK</v>
      </c>
    </row>
    <row r="396" spans="1:4">
      <c r="A396" s="10">
        <v>335</v>
      </c>
      <c r="B396" s="1724"/>
      <c r="D396" s="2" t="str">
        <f t="shared" si="5"/>
        <v>OK</v>
      </c>
    </row>
    <row r="397" spans="1:4">
      <c r="A397" s="10">
        <v>336</v>
      </c>
      <c r="B397" s="1724"/>
      <c r="D397" s="2" t="str">
        <f t="shared" si="5"/>
        <v>OK</v>
      </c>
    </row>
    <row r="398" spans="1:4">
      <c r="A398" s="10">
        <v>337</v>
      </c>
      <c r="B398" s="1724"/>
      <c r="D398" s="2" t="str">
        <f t="shared" si="5"/>
        <v>OK</v>
      </c>
    </row>
    <row r="399" spans="1:4">
      <c r="A399" s="10">
        <v>338</v>
      </c>
      <c r="B399" s="1724"/>
      <c r="D399" s="2" t="str">
        <f t="shared" si="5"/>
        <v>OK</v>
      </c>
    </row>
    <row r="400" spans="1:4">
      <c r="A400" s="10">
        <v>339</v>
      </c>
      <c r="B400" s="1724"/>
      <c r="D400" s="2" t="str">
        <f t="shared" si="5"/>
        <v>OK</v>
      </c>
    </row>
    <row r="401" spans="1:4">
      <c r="A401" s="10">
        <v>340</v>
      </c>
      <c r="B401" s="1724"/>
      <c r="D401" s="2" t="str">
        <f t="shared" si="5"/>
        <v>OK</v>
      </c>
    </row>
    <row r="402" spans="1:4">
      <c r="A402" s="10">
        <v>341</v>
      </c>
      <c r="B402" s="1724"/>
      <c r="D402" s="2" t="str">
        <f t="shared" si="5"/>
        <v>OK</v>
      </c>
    </row>
    <row r="403" spans="1:4">
      <c r="A403" s="10">
        <v>342</v>
      </c>
      <c r="B403" s="1724"/>
      <c r="D403" s="2" t="str">
        <f t="shared" si="5"/>
        <v>OK</v>
      </c>
    </row>
    <row r="404" spans="1:4">
      <c r="A404" s="10">
        <v>343</v>
      </c>
      <c r="B404" s="1724"/>
      <c r="D404" s="2" t="str">
        <f t="shared" si="5"/>
        <v>OK</v>
      </c>
    </row>
    <row r="405" spans="1:4">
      <c r="A405" s="10">
        <v>344</v>
      </c>
      <c r="B405" s="1724"/>
      <c r="D405" s="2" t="str">
        <f t="shared" si="5"/>
        <v>OK</v>
      </c>
    </row>
    <row r="406" spans="1:4">
      <c r="A406" s="10">
        <v>345</v>
      </c>
      <c r="B406" s="1724"/>
      <c r="D406" s="2" t="str">
        <f t="shared" si="5"/>
        <v>OK</v>
      </c>
    </row>
    <row r="407" spans="1:4">
      <c r="A407" s="10">
        <v>346</v>
      </c>
      <c r="B407" s="1724"/>
      <c r="D407" s="2" t="str">
        <f t="shared" si="5"/>
        <v>OK</v>
      </c>
    </row>
    <row r="408" spans="1:4">
      <c r="A408" s="10">
        <v>347</v>
      </c>
      <c r="B408" s="1724"/>
      <c r="D408" s="2" t="str">
        <f t="shared" si="5"/>
        <v>OK</v>
      </c>
    </row>
    <row r="409" spans="1:4">
      <c r="A409" s="10">
        <v>348</v>
      </c>
      <c r="B409" s="1724"/>
      <c r="D409" s="2" t="str">
        <f t="shared" si="5"/>
        <v>OK</v>
      </c>
    </row>
    <row r="410" spans="1:4">
      <c r="A410" s="10">
        <v>349</v>
      </c>
      <c r="B410" s="1724"/>
      <c r="D410" s="2" t="str">
        <f t="shared" si="5"/>
        <v>OK</v>
      </c>
    </row>
    <row r="411" spans="1:4">
      <c r="A411" s="10">
        <v>350</v>
      </c>
      <c r="B411" s="1724"/>
      <c r="D411" s="2" t="str">
        <f t="shared" si="5"/>
        <v>OK</v>
      </c>
    </row>
    <row r="412" spans="1:4">
      <c r="A412" s="10">
        <v>351</v>
      </c>
      <c r="B412" s="1724"/>
      <c r="D412" s="2" t="str">
        <f t="shared" si="5"/>
        <v>OK</v>
      </c>
    </row>
    <row r="413" spans="1:4">
      <c r="A413" s="10">
        <v>352</v>
      </c>
      <c r="B413" s="1724"/>
      <c r="D413" s="2" t="str">
        <f t="shared" si="5"/>
        <v>OK</v>
      </c>
    </row>
    <row r="414" spans="1:4">
      <c r="A414" s="10">
        <v>353</v>
      </c>
      <c r="B414" s="1724"/>
      <c r="D414" s="2" t="str">
        <f t="shared" si="5"/>
        <v>OK</v>
      </c>
    </row>
    <row r="415" spans="1:4">
      <c r="A415" s="10">
        <v>354</v>
      </c>
      <c r="B415" s="1724"/>
      <c r="D415" s="2" t="str">
        <f t="shared" si="5"/>
        <v>OK</v>
      </c>
    </row>
    <row r="416" spans="1:4">
      <c r="A416" s="10">
        <v>355</v>
      </c>
      <c r="B416" s="1724"/>
      <c r="D416" s="2" t="str">
        <f t="shared" si="5"/>
        <v>OK</v>
      </c>
    </row>
    <row r="417" spans="1:4">
      <c r="A417" s="10">
        <v>356</v>
      </c>
      <c r="B417" s="1724"/>
      <c r="D417" s="2" t="str">
        <f t="shared" si="5"/>
        <v>OK</v>
      </c>
    </row>
    <row r="418" spans="1:4">
      <c r="A418" s="10">
        <v>357</v>
      </c>
      <c r="B418" s="1724"/>
      <c r="D418" s="2" t="str">
        <f t="shared" si="5"/>
        <v>OK</v>
      </c>
    </row>
    <row r="419" spans="1:4">
      <c r="A419" s="10">
        <v>358</v>
      </c>
      <c r="B419" s="1724"/>
      <c r="D419" s="2" t="str">
        <f t="shared" si="5"/>
        <v>OK</v>
      </c>
    </row>
    <row r="420" spans="1:4">
      <c r="A420" s="10">
        <v>359</v>
      </c>
      <c r="B420" s="1724"/>
      <c r="D420" s="2" t="str">
        <f t="shared" si="5"/>
        <v>OK</v>
      </c>
    </row>
    <row r="421" spans="1:4">
      <c r="A421" s="10">
        <v>360</v>
      </c>
      <c r="B421" s="1724"/>
      <c r="D421" s="2" t="str">
        <f t="shared" si="5"/>
        <v>OK</v>
      </c>
    </row>
    <row r="422" spans="1:4">
      <c r="A422" s="10">
        <v>361</v>
      </c>
      <c r="B422" s="1724"/>
      <c r="D422" s="2" t="str">
        <f t="shared" si="5"/>
        <v>OK</v>
      </c>
    </row>
    <row r="423" spans="1:4">
      <c r="A423" s="10">
        <v>362</v>
      </c>
      <c r="B423" s="1724"/>
      <c r="D423" s="2" t="str">
        <f t="shared" si="5"/>
        <v>OK</v>
      </c>
    </row>
    <row r="424" spans="1:4">
      <c r="A424" s="10">
        <v>363</v>
      </c>
      <c r="B424" s="1724"/>
      <c r="D424" s="2" t="str">
        <f t="shared" si="5"/>
        <v>OK</v>
      </c>
    </row>
    <row r="425" spans="1:4">
      <c r="A425" s="10">
        <v>364</v>
      </c>
      <c r="B425" s="1724"/>
      <c r="D425" s="2" t="str">
        <f t="shared" si="5"/>
        <v>OK</v>
      </c>
    </row>
    <row r="426" spans="1:4">
      <c r="A426" s="10">
        <v>365</v>
      </c>
      <c r="B426" s="1724"/>
      <c r="D426" s="2" t="str">
        <f t="shared" si="5"/>
        <v>OK</v>
      </c>
    </row>
    <row r="427" spans="1:4">
      <c r="A427" s="10">
        <v>366</v>
      </c>
      <c r="B427" s="1724"/>
      <c r="D427" s="2" t="str">
        <f t="shared" si="5"/>
        <v>OK</v>
      </c>
    </row>
    <row r="428" spans="1:4">
      <c r="A428" s="10">
        <v>367</v>
      </c>
      <c r="B428" s="1724"/>
      <c r="D428" s="2" t="str">
        <f t="shared" si="5"/>
        <v>OK</v>
      </c>
    </row>
    <row r="429" spans="1:4">
      <c r="A429" s="10">
        <v>368</v>
      </c>
      <c r="B429" s="1724"/>
      <c r="D429" s="2" t="str">
        <f t="shared" si="5"/>
        <v>OK</v>
      </c>
    </row>
    <row r="430" spans="1:4">
      <c r="A430" s="10">
        <v>369</v>
      </c>
      <c r="B430" s="1724"/>
      <c r="D430" s="2" t="str">
        <f t="shared" si="5"/>
        <v>OK</v>
      </c>
    </row>
    <row r="431" spans="1:4">
      <c r="A431" s="10">
        <v>370</v>
      </c>
      <c r="B431" s="1724"/>
      <c r="D431" s="2" t="str">
        <f t="shared" si="5"/>
        <v>OK</v>
      </c>
    </row>
    <row r="432" spans="1:4">
      <c r="A432" s="5">
        <v>371</v>
      </c>
      <c r="B432" s="1724">
        <f>'Acct Summary 7-8'!D26</f>
        <v>500000</v>
      </c>
      <c r="D432" s="2" t="str">
        <f t="shared" si="5"/>
        <v>Error?</v>
      </c>
    </row>
    <row r="433" spans="1:4">
      <c r="A433" s="10">
        <v>372</v>
      </c>
      <c r="B433" s="1724"/>
      <c r="D433" s="2" t="str">
        <f t="shared" si="5"/>
        <v>OK</v>
      </c>
    </row>
    <row r="434" spans="1:4">
      <c r="A434" s="10">
        <v>373</v>
      </c>
      <c r="B434" s="1724"/>
      <c r="D434" s="2" t="str">
        <f t="shared" si="5"/>
        <v>OK</v>
      </c>
    </row>
    <row r="435" spans="1:4">
      <c r="A435" s="10">
        <v>374</v>
      </c>
      <c r="B435" s="1724"/>
      <c r="D435" s="2" t="str">
        <f t="shared" si="5"/>
        <v>OK</v>
      </c>
    </row>
    <row r="436" spans="1:4">
      <c r="A436" s="10">
        <v>375</v>
      </c>
      <c r="B436" s="1724"/>
      <c r="D436" s="2" t="str">
        <f t="shared" si="5"/>
        <v>OK</v>
      </c>
    </row>
    <row r="437" spans="1:4">
      <c r="A437" s="10">
        <v>376</v>
      </c>
      <c r="B437" s="1724"/>
      <c r="D437" s="2" t="str">
        <f t="shared" si="5"/>
        <v>OK</v>
      </c>
    </row>
    <row r="438" spans="1:4">
      <c r="A438" s="10">
        <v>377</v>
      </c>
      <c r="B438" s="1724"/>
      <c r="D438" s="2" t="str">
        <f t="shared" si="5"/>
        <v>OK</v>
      </c>
    </row>
    <row r="439" spans="1:4">
      <c r="A439" s="10">
        <v>378</v>
      </c>
      <c r="B439" s="1724"/>
      <c r="D439" s="2" t="str">
        <f t="shared" si="5"/>
        <v>OK</v>
      </c>
    </row>
    <row r="440" spans="1:4">
      <c r="A440" s="10">
        <v>379</v>
      </c>
      <c r="B440" s="1724"/>
      <c r="D440" s="2" t="str">
        <f t="shared" si="5"/>
        <v>OK</v>
      </c>
    </row>
    <row r="441" spans="1:4">
      <c r="A441" s="10">
        <v>380</v>
      </c>
      <c r="B441" s="1724"/>
      <c r="D441" s="2" t="str">
        <f t="shared" si="5"/>
        <v>OK</v>
      </c>
    </row>
    <row r="442" spans="1:4">
      <c r="A442" s="10">
        <v>381</v>
      </c>
      <c r="B442" s="1724"/>
      <c r="D442" s="2" t="str">
        <f t="shared" si="5"/>
        <v>OK</v>
      </c>
    </row>
    <row r="443" spans="1:4">
      <c r="A443" s="10">
        <v>382</v>
      </c>
      <c r="B443" s="1724"/>
      <c r="D443" s="2" t="str">
        <f t="shared" si="5"/>
        <v>OK</v>
      </c>
    </row>
    <row r="444" spans="1:4">
      <c r="A444" s="10">
        <v>383</v>
      </c>
      <c r="B444" s="1724"/>
      <c r="D444" s="2" t="str">
        <f t="shared" si="5"/>
        <v>OK</v>
      </c>
    </row>
    <row r="445" spans="1:4">
      <c r="A445" s="10">
        <v>384</v>
      </c>
      <c r="B445" s="1724"/>
      <c r="D445" s="2" t="str">
        <f t="shared" si="5"/>
        <v>OK</v>
      </c>
    </row>
    <row r="446" spans="1:4">
      <c r="A446" s="10">
        <v>385</v>
      </c>
      <c r="B446" s="1724"/>
      <c r="D446" s="2" t="str">
        <f t="shared" si="5"/>
        <v>OK</v>
      </c>
    </row>
    <row r="447" spans="1:4">
      <c r="A447" s="10">
        <v>386</v>
      </c>
      <c r="B447" s="1724"/>
      <c r="D447" s="2" t="str">
        <f t="shared" ref="D447:D510" si="6">IF(ISBLANK(B447),"OK",IF(A447-B447=0,"OK","Error?"))</f>
        <v>OK</v>
      </c>
    </row>
    <row r="448" spans="1:4">
      <c r="A448" s="10">
        <v>387</v>
      </c>
      <c r="B448" s="1724"/>
      <c r="D448" s="2" t="str">
        <f t="shared" si="6"/>
        <v>OK</v>
      </c>
    </row>
    <row r="449" spans="1:4">
      <c r="A449" s="10">
        <v>388</v>
      </c>
      <c r="B449" s="1724"/>
      <c r="D449" s="2" t="str">
        <f t="shared" si="6"/>
        <v>OK</v>
      </c>
    </row>
    <row r="450" spans="1:4">
      <c r="A450" s="10">
        <v>389</v>
      </c>
      <c r="B450" s="1724"/>
      <c r="D450" s="2" t="str">
        <f t="shared" si="6"/>
        <v>OK</v>
      </c>
    </row>
    <row r="451" spans="1:4">
      <c r="A451" s="10">
        <v>390</v>
      </c>
      <c r="B451" s="1724"/>
      <c r="D451" s="2" t="str">
        <f t="shared" si="6"/>
        <v>OK</v>
      </c>
    </row>
    <row r="452" spans="1:4">
      <c r="A452" s="10">
        <v>391</v>
      </c>
      <c r="B452" s="1724"/>
      <c r="D452" s="2" t="str">
        <f t="shared" si="6"/>
        <v>OK</v>
      </c>
    </row>
    <row r="453" spans="1:4">
      <c r="A453" s="10">
        <v>392</v>
      </c>
      <c r="B453" s="1724"/>
      <c r="D453" s="2" t="str">
        <f t="shared" si="6"/>
        <v>OK</v>
      </c>
    </row>
    <row r="454" spans="1:4">
      <c r="A454" s="10">
        <v>393</v>
      </c>
      <c r="B454" s="1724"/>
      <c r="D454" s="2" t="str">
        <f t="shared" si="6"/>
        <v>OK</v>
      </c>
    </row>
    <row r="455" spans="1:4">
      <c r="A455" s="10">
        <v>394</v>
      </c>
      <c r="B455" s="1724"/>
      <c r="D455" s="2" t="str">
        <f t="shared" si="6"/>
        <v>OK</v>
      </c>
    </row>
    <row r="456" spans="1:4">
      <c r="A456" s="10">
        <v>395</v>
      </c>
      <c r="B456" s="1724"/>
      <c r="D456" s="2" t="str">
        <f t="shared" si="6"/>
        <v>OK</v>
      </c>
    </row>
    <row r="457" spans="1:4">
      <c r="A457" s="10">
        <v>396</v>
      </c>
      <c r="B457" s="1724"/>
      <c r="D457" s="2" t="str">
        <f t="shared" si="6"/>
        <v>OK</v>
      </c>
    </row>
    <row r="458" spans="1:4">
      <c r="A458" s="10">
        <v>397</v>
      </c>
      <c r="B458" s="1724"/>
      <c r="D458" s="2" t="str">
        <f t="shared" si="6"/>
        <v>OK</v>
      </c>
    </row>
    <row r="459" spans="1:4">
      <c r="A459" s="10">
        <v>398</v>
      </c>
      <c r="B459" s="1724"/>
      <c r="D459" s="2" t="str">
        <f t="shared" si="6"/>
        <v>OK</v>
      </c>
    </row>
    <row r="460" spans="1:4">
      <c r="A460" s="10">
        <v>399</v>
      </c>
      <c r="B460" s="1724"/>
      <c r="D460" s="2" t="str">
        <f t="shared" si="6"/>
        <v>OK</v>
      </c>
    </row>
    <row r="461" spans="1:4">
      <c r="A461" s="10">
        <v>400</v>
      </c>
      <c r="B461" s="1724"/>
      <c r="D461" s="2" t="str">
        <f t="shared" si="6"/>
        <v>OK</v>
      </c>
    </row>
    <row r="462" spans="1:4">
      <c r="A462" s="10">
        <v>401</v>
      </c>
      <c r="B462" s="1724"/>
      <c r="D462" s="2" t="str">
        <f t="shared" si="6"/>
        <v>OK</v>
      </c>
    </row>
    <row r="463" spans="1:4">
      <c r="A463" s="10">
        <v>402</v>
      </c>
      <c r="B463" s="1724"/>
      <c r="D463" s="2" t="str">
        <f t="shared" si="6"/>
        <v>OK</v>
      </c>
    </row>
    <row r="464" spans="1:4">
      <c r="A464" s="10">
        <v>403</v>
      </c>
      <c r="B464" s="1724"/>
      <c r="D464" s="2" t="str">
        <f t="shared" si="6"/>
        <v>OK</v>
      </c>
    </row>
    <row r="465" spans="1:4">
      <c r="A465" s="10">
        <v>404</v>
      </c>
      <c r="B465" s="1724"/>
      <c r="D465" s="2" t="str">
        <f t="shared" si="6"/>
        <v>OK</v>
      </c>
    </row>
    <row r="466" spans="1:4">
      <c r="A466" s="10">
        <v>405</v>
      </c>
      <c r="B466" s="1724"/>
      <c r="D466" s="2" t="str">
        <f t="shared" si="6"/>
        <v>OK</v>
      </c>
    </row>
    <row r="467" spans="1:4">
      <c r="A467" s="10">
        <v>406</v>
      </c>
      <c r="B467" s="1724"/>
      <c r="D467" s="2" t="str">
        <f t="shared" si="6"/>
        <v>OK</v>
      </c>
    </row>
    <row r="468" spans="1:4">
      <c r="A468" s="10">
        <v>407</v>
      </c>
      <c r="B468" s="1724"/>
      <c r="D468" s="2" t="str">
        <f t="shared" si="6"/>
        <v>OK</v>
      </c>
    </row>
    <row r="469" spans="1:4">
      <c r="A469" s="10">
        <v>408</v>
      </c>
      <c r="B469" s="1724"/>
      <c r="D469" s="2" t="str">
        <f t="shared" si="6"/>
        <v>OK</v>
      </c>
    </row>
    <row r="470" spans="1:4">
      <c r="A470" s="10">
        <v>409</v>
      </c>
      <c r="B470" s="1724"/>
      <c r="D470" s="2" t="str">
        <f t="shared" si="6"/>
        <v>OK</v>
      </c>
    </row>
    <row r="471" spans="1:4">
      <c r="A471" s="10">
        <v>410</v>
      </c>
      <c r="B471" s="1724"/>
      <c r="D471" s="2" t="str">
        <f t="shared" si="6"/>
        <v>OK</v>
      </c>
    </row>
    <row r="472" spans="1:4">
      <c r="A472" s="10">
        <v>411</v>
      </c>
      <c r="B472" s="1724"/>
      <c r="D472" s="2" t="str">
        <f t="shared" si="6"/>
        <v>OK</v>
      </c>
    </row>
    <row r="473" spans="1:4">
      <c r="A473" s="10">
        <v>412</v>
      </c>
      <c r="B473" s="1724"/>
      <c r="D473" s="2" t="str">
        <f t="shared" si="6"/>
        <v>OK</v>
      </c>
    </row>
    <row r="474" spans="1:4">
      <c r="A474" s="10">
        <v>413</v>
      </c>
      <c r="B474" s="1724"/>
      <c r="D474" s="2" t="str">
        <f t="shared" si="6"/>
        <v>OK</v>
      </c>
    </row>
    <row r="475" spans="1:4">
      <c r="A475" s="10">
        <v>414</v>
      </c>
      <c r="B475" s="1724"/>
      <c r="D475" s="2" t="str">
        <f t="shared" si="6"/>
        <v>OK</v>
      </c>
    </row>
    <row r="476" spans="1:4">
      <c r="A476" s="10">
        <v>415</v>
      </c>
      <c r="B476" s="1724"/>
      <c r="D476" s="2" t="str">
        <f t="shared" si="6"/>
        <v>OK</v>
      </c>
    </row>
    <row r="477" spans="1:4">
      <c r="A477" s="10">
        <v>416</v>
      </c>
      <c r="B477" s="1724"/>
      <c r="D477" s="2" t="str">
        <f t="shared" si="6"/>
        <v>OK</v>
      </c>
    </row>
    <row r="478" spans="1:4">
      <c r="A478" s="10">
        <v>417</v>
      </c>
      <c r="B478" s="1724"/>
      <c r="D478" s="2" t="str">
        <f t="shared" si="6"/>
        <v>OK</v>
      </c>
    </row>
    <row r="479" spans="1:4">
      <c r="A479" s="10">
        <v>418</v>
      </c>
      <c r="B479" s="1724"/>
      <c r="D479" s="2" t="str">
        <f t="shared" si="6"/>
        <v>OK</v>
      </c>
    </row>
    <row r="480" spans="1:4">
      <c r="A480" s="10">
        <v>419</v>
      </c>
      <c r="B480" s="1724"/>
      <c r="D480" s="2" t="str">
        <f t="shared" si="6"/>
        <v>OK</v>
      </c>
    </row>
    <row r="481" spans="1:4">
      <c r="A481" s="10">
        <v>420</v>
      </c>
      <c r="B481" s="1724"/>
      <c r="D481" s="2" t="str">
        <f t="shared" si="6"/>
        <v>OK</v>
      </c>
    </row>
    <row r="482" spans="1:4">
      <c r="A482" s="10">
        <v>421</v>
      </c>
      <c r="B482" s="1724"/>
      <c r="D482" s="2" t="str">
        <f t="shared" si="6"/>
        <v>OK</v>
      </c>
    </row>
    <row r="483" spans="1:4">
      <c r="A483" s="10">
        <v>422</v>
      </c>
      <c r="B483" s="1724"/>
      <c r="D483" s="2" t="str">
        <f t="shared" si="6"/>
        <v>OK</v>
      </c>
    </row>
    <row r="484" spans="1:4">
      <c r="A484" s="10">
        <v>423</v>
      </c>
      <c r="B484" s="1724"/>
      <c r="D484" s="2" t="str">
        <f t="shared" si="6"/>
        <v>OK</v>
      </c>
    </row>
    <row r="485" spans="1:4">
      <c r="A485" s="10">
        <v>424</v>
      </c>
      <c r="B485" s="1724"/>
      <c r="D485" s="2" t="str">
        <f t="shared" si="6"/>
        <v>OK</v>
      </c>
    </row>
    <row r="486" spans="1:4">
      <c r="A486" s="10">
        <v>425</v>
      </c>
      <c r="B486" s="1724"/>
      <c r="D486" s="2" t="str">
        <f t="shared" si="6"/>
        <v>OK</v>
      </c>
    </row>
    <row r="487" spans="1:4">
      <c r="A487" s="10">
        <v>426</v>
      </c>
      <c r="B487" s="1724"/>
      <c r="D487" s="2" t="str">
        <f t="shared" si="6"/>
        <v>OK</v>
      </c>
    </row>
    <row r="488" spans="1:4">
      <c r="A488" s="10">
        <v>427</v>
      </c>
      <c r="B488" s="1724"/>
      <c r="D488" s="2" t="str">
        <f t="shared" si="6"/>
        <v>OK</v>
      </c>
    </row>
    <row r="489" spans="1:4">
      <c r="A489" s="10">
        <v>428</v>
      </c>
      <c r="B489" s="1724"/>
      <c r="D489" s="2" t="str">
        <f t="shared" si="6"/>
        <v>OK</v>
      </c>
    </row>
    <row r="490" spans="1:4">
      <c r="A490" s="10">
        <v>429</v>
      </c>
      <c r="B490" s="1724"/>
      <c r="D490" s="2" t="str">
        <f t="shared" si="6"/>
        <v>OK</v>
      </c>
    </row>
    <row r="491" spans="1:4">
      <c r="A491" s="10">
        <v>430</v>
      </c>
      <c r="B491" s="1724"/>
      <c r="D491" s="2" t="str">
        <f t="shared" si="6"/>
        <v>OK</v>
      </c>
    </row>
    <row r="492" spans="1:4">
      <c r="A492" s="10">
        <v>431</v>
      </c>
      <c r="B492" s="1724"/>
      <c r="D492" s="2" t="str">
        <f t="shared" si="6"/>
        <v>OK</v>
      </c>
    </row>
    <row r="493" spans="1:4">
      <c r="A493" s="10">
        <v>432</v>
      </c>
      <c r="B493" s="1724"/>
      <c r="D493" s="2" t="str">
        <f t="shared" si="6"/>
        <v>OK</v>
      </c>
    </row>
    <row r="494" spans="1:4">
      <c r="A494" s="10">
        <v>433</v>
      </c>
      <c r="B494" s="1724"/>
      <c r="D494" s="2" t="str">
        <f t="shared" si="6"/>
        <v>OK</v>
      </c>
    </row>
    <row r="495" spans="1:4">
      <c r="A495" s="10">
        <v>434</v>
      </c>
      <c r="B495" s="1724"/>
      <c r="D495" s="2" t="str">
        <f t="shared" si="6"/>
        <v>OK</v>
      </c>
    </row>
    <row r="496" spans="1:4">
      <c r="A496" s="10">
        <v>435</v>
      </c>
      <c r="B496" s="1724"/>
      <c r="D496" s="2" t="str">
        <f t="shared" si="6"/>
        <v>OK</v>
      </c>
    </row>
    <row r="497" spans="1:4">
      <c r="A497" s="10">
        <v>436</v>
      </c>
      <c r="B497" s="1724"/>
      <c r="D497" s="2" t="str">
        <f t="shared" si="6"/>
        <v>OK</v>
      </c>
    </row>
    <row r="498" spans="1:4">
      <c r="A498" s="10">
        <v>437</v>
      </c>
      <c r="B498" s="1724"/>
      <c r="D498" s="2" t="str">
        <f t="shared" si="6"/>
        <v>OK</v>
      </c>
    </row>
    <row r="499" spans="1:4">
      <c r="A499" s="10">
        <v>438</v>
      </c>
      <c r="B499" s="1724"/>
      <c r="D499" s="2" t="str">
        <f t="shared" si="6"/>
        <v>OK</v>
      </c>
    </row>
    <row r="500" spans="1:4">
      <c r="A500" s="5">
        <v>439</v>
      </c>
      <c r="B500" s="1724">
        <f>'Acct Summary 7-8'!E34</f>
        <v>0</v>
      </c>
      <c r="D500" s="2" t="str">
        <f t="shared" si="6"/>
        <v>Error?</v>
      </c>
    </row>
    <row r="501" spans="1:4">
      <c r="A501" s="5">
        <v>440</v>
      </c>
      <c r="B501" s="1724">
        <f>'Acct Summary 7-8'!E35</f>
        <v>0</v>
      </c>
      <c r="D501" s="2" t="str">
        <f t="shared" si="6"/>
        <v>Error?</v>
      </c>
    </row>
    <row r="502" spans="1:4">
      <c r="A502" s="10">
        <v>441</v>
      </c>
      <c r="B502" s="1724"/>
      <c r="D502" s="2" t="str">
        <f t="shared" si="6"/>
        <v>OK</v>
      </c>
    </row>
    <row r="503" spans="1:4">
      <c r="A503" s="10">
        <v>442</v>
      </c>
      <c r="B503" s="1724"/>
      <c r="D503" s="2" t="str">
        <f t="shared" si="6"/>
        <v>OK</v>
      </c>
    </row>
    <row r="504" spans="1:4">
      <c r="A504" s="10">
        <v>443</v>
      </c>
      <c r="B504" s="1724"/>
      <c r="D504" s="2" t="str">
        <f t="shared" si="6"/>
        <v>OK</v>
      </c>
    </row>
    <row r="505" spans="1:4">
      <c r="A505" s="10">
        <v>444</v>
      </c>
      <c r="B505" s="1724"/>
      <c r="D505" s="2" t="str">
        <f t="shared" si="6"/>
        <v>OK</v>
      </c>
    </row>
    <row r="506" spans="1:4">
      <c r="A506" s="10">
        <v>445</v>
      </c>
      <c r="B506" s="1724"/>
      <c r="D506" s="2" t="str">
        <f t="shared" si="6"/>
        <v>OK</v>
      </c>
    </row>
    <row r="507" spans="1:4">
      <c r="A507" s="10">
        <v>446</v>
      </c>
      <c r="B507" s="1724"/>
      <c r="D507" s="2" t="str">
        <f t="shared" si="6"/>
        <v>OK</v>
      </c>
    </row>
    <row r="508" spans="1:4">
      <c r="A508" s="10">
        <v>447</v>
      </c>
      <c r="B508" s="1724"/>
      <c r="D508" s="2" t="str">
        <f t="shared" si="6"/>
        <v>OK</v>
      </c>
    </row>
    <row r="509" spans="1:4">
      <c r="A509" s="10">
        <v>448</v>
      </c>
      <c r="B509" s="1724"/>
      <c r="D509" s="2" t="str">
        <f t="shared" si="6"/>
        <v>OK</v>
      </c>
    </row>
    <row r="510" spans="1:4">
      <c r="A510" s="10">
        <v>449</v>
      </c>
      <c r="B510" s="1724"/>
      <c r="D510" s="2" t="str">
        <f t="shared" si="6"/>
        <v>OK</v>
      </c>
    </row>
    <row r="511" spans="1:4">
      <c r="A511" s="10">
        <v>450</v>
      </c>
      <c r="B511" s="1724"/>
      <c r="D511" s="2" t="str">
        <f t="shared" ref="D511:D574" si="7">IF(ISBLANK(B511),"OK",IF(A511-B511=0,"OK","Error?"))</f>
        <v>OK</v>
      </c>
    </row>
    <row r="512" spans="1:4">
      <c r="A512" s="10">
        <v>451</v>
      </c>
      <c r="B512" s="1724"/>
      <c r="D512" s="2" t="str">
        <f t="shared" si="7"/>
        <v>OK</v>
      </c>
    </row>
    <row r="513" spans="1:4">
      <c r="A513" s="10">
        <v>452</v>
      </c>
      <c r="B513" s="1724"/>
      <c r="D513" s="2" t="str">
        <f t="shared" si="7"/>
        <v>OK</v>
      </c>
    </row>
    <row r="514" spans="1:4">
      <c r="A514" s="10">
        <v>453</v>
      </c>
      <c r="B514" s="1724"/>
      <c r="D514" s="2" t="str">
        <f t="shared" si="7"/>
        <v>OK</v>
      </c>
    </row>
    <row r="515" spans="1:4">
      <c r="A515" s="10">
        <v>454</v>
      </c>
      <c r="B515" s="1724"/>
      <c r="D515" s="2" t="str">
        <f t="shared" si="7"/>
        <v>OK</v>
      </c>
    </row>
    <row r="516" spans="1:4">
      <c r="A516" s="10">
        <v>455</v>
      </c>
      <c r="B516" s="1724"/>
      <c r="D516" s="2" t="str">
        <f t="shared" si="7"/>
        <v>OK</v>
      </c>
    </row>
    <row r="517" spans="1:4">
      <c r="A517" s="10">
        <v>456</v>
      </c>
      <c r="B517" s="1724"/>
      <c r="D517" s="2" t="str">
        <f t="shared" si="7"/>
        <v>OK</v>
      </c>
    </row>
    <row r="518" spans="1:4">
      <c r="A518" s="10">
        <v>457</v>
      </c>
      <c r="B518" s="1724"/>
      <c r="D518" s="2" t="str">
        <f t="shared" si="7"/>
        <v>OK</v>
      </c>
    </row>
    <row r="519" spans="1:4">
      <c r="A519" s="10">
        <v>458</v>
      </c>
      <c r="B519" s="1724"/>
      <c r="D519" s="2" t="str">
        <f t="shared" si="7"/>
        <v>OK</v>
      </c>
    </row>
    <row r="520" spans="1:4">
      <c r="A520" s="10">
        <v>459</v>
      </c>
      <c r="B520" s="1724"/>
      <c r="D520" s="2" t="str">
        <f t="shared" si="7"/>
        <v>OK</v>
      </c>
    </row>
    <row r="521" spans="1:4">
      <c r="A521" s="10">
        <v>460</v>
      </c>
      <c r="B521" s="1724"/>
      <c r="D521" s="2" t="str">
        <f t="shared" si="7"/>
        <v>OK</v>
      </c>
    </row>
    <row r="522" spans="1:4">
      <c r="A522" s="10">
        <v>461</v>
      </c>
      <c r="B522" s="1724"/>
      <c r="D522" s="2" t="str">
        <f t="shared" si="7"/>
        <v>OK</v>
      </c>
    </row>
    <row r="523" spans="1:4">
      <c r="A523" s="10">
        <v>462</v>
      </c>
      <c r="B523" s="1724"/>
      <c r="D523" s="2" t="str">
        <f t="shared" si="7"/>
        <v>OK</v>
      </c>
    </row>
    <row r="524" spans="1:4">
      <c r="A524" s="10">
        <v>463</v>
      </c>
      <c r="B524" s="1724"/>
      <c r="D524" s="2" t="str">
        <f t="shared" si="7"/>
        <v>OK</v>
      </c>
    </row>
    <row r="525" spans="1:4">
      <c r="A525" s="10">
        <v>464</v>
      </c>
      <c r="B525" s="1724"/>
      <c r="D525" s="2" t="str">
        <f t="shared" si="7"/>
        <v>OK</v>
      </c>
    </row>
    <row r="526" spans="1:4">
      <c r="A526" s="10">
        <v>465</v>
      </c>
      <c r="B526" s="1724"/>
      <c r="D526" s="2" t="str">
        <f t="shared" si="7"/>
        <v>OK</v>
      </c>
    </row>
    <row r="527" spans="1:4">
      <c r="A527" s="10">
        <v>466</v>
      </c>
      <c r="B527" s="1724"/>
      <c r="D527" s="2" t="str">
        <f t="shared" si="7"/>
        <v>OK</v>
      </c>
    </row>
    <row r="528" spans="1:4">
      <c r="A528" s="10">
        <v>467</v>
      </c>
      <c r="B528" s="1724"/>
      <c r="D528" s="2" t="str">
        <f t="shared" si="7"/>
        <v>OK</v>
      </c>
    </row>
    <row r="529" spans="1:4">
      <c r="A529" s="10">
        <v>468</v>
      </c>
      <c r="B529" s="1724"/>
      <c r="D529" s="2" t="str">
        <f t="shared" si="7"/>
        <v>OK</v>
      </c>
    </row>
    <row r="530" spans="1:4">
      <c r="A530" s="10">
        <v>469</v>
      </c>
      <c r="B530" s="1724"/>
      <c r="D530" s="2" t="str">
        <f t="shared" si="7"/>
        <v>OK</v>
      </c>
    </row>
    <row r="531" spans="1:4">
      <c r="A531" s="10">
        <v>470</v>
      </c>
      <c r="B531" s="1724"/>
      <c r="D531" s="2" t="str">
        <f t="shared" si="7"/>
        <v>OK</v>
      </c>
    </row>
    <row r="532" spans="1:4">
      <c r="A532" s="10">
        <v>471</v>
      </c>
      <c r="B532" s="1724"/>
      <c r="D532" s="2" t="str">
        <f t="shared" si="7"/>
        <v>OK</v>
      </c>
    </row>
    <row r="533" spans="1:4">
      <c r="A533" s="10">
        <v>472</v>
      </c>
      <c r="B533" s="1724"/>
      <c r="D533" s="2" t="str">
        <f t="shared" si="7"/>
        <v>OK</v>
      </c>
    </row>
    <row r="534" spans="1:4">
      <c r="A534" s="10">
        <v>473</v>
      </c>
      <c r="B534" s="1724"/>
      <c r="D534" s="2" t="str">
        <f t="shared" si="7"/>
        <v>OK</v>
      </c>
    </row>
    <row r="535" spans="1:4">
      <c r="A535" s="10">
        <v>474</v>
      </c>
      <c r="B535" s="1724"/>
      <c r="D535" s="2" t="str">
        <f t="shared" si="7"/>
        <v>OK</v>
      </c>
    </row>
    <row r="536" spans="1:4">
      <c r="A536" s="10">
        <v>475</v>
      </c>
      <c r="B536" s="1724"/>
      <c r="D536" s="2" t="str">
        <f t="shared" si="7"/>
        <v>OK</v>
      </c>
    </row>
    <row r="537" spans="1:4">
      <c r="A537" s="10">
        <v>476</v>
      </c>
      <c r="B537" s="1724"/>
      <c r="D537" s="2" t="str">
        <f t="shared" si="7"/>
        <v>OK</v>
      </c>
    </row>
    <row r="538" spans="1:4">
      <c r="A538" s="10">
        <v>477</v>
      </c>
      <c r="B538" s="1724"/>
      <c r="D538" s="2" t="str">
        <f t="shared" si="7"/>
        <v>OK</v>
      </c>
    </row>
    <row r="539" spans="1:4">
      <c r="A539" s="10">
        <v>478</v>
      </c>
      <c r="B539" s="1724"/>
      <c r="D539" s="2" t="str">
        <f t="shared" si="7"/>
        <v>OK</v>
      </c>
    </row>
    <row r="540" spans="1:4">
      <c r="A540" s="10">
        <v>479</v>
      </c>
      <c r="B540" s="1724"/>
      <c r="D540" s="2" t="str">
        <f t="shared" si="7"/>
        <v>OK</v>
      </c>
    </row>
    <row r="541" spans="1:4">
      <c r="A541" s="10">
        <v>480</v>
      </c>
      <c r="B541" s="1724"/>
      <c r="D541" s="2" t="str">
        <f t="shared" si="7"/>
        <v>OK</v>
      </c>
    </row>
    <row r="542" spans="1:4">
      <c r="A542" s="10">
        <v>481</v>
      </c>
      <c r="B542" s="1724"/>
      <c r="D542" s="2" t="str">
        <f t="shared" si="7"/>
        <v>OK</v>
      </c>
    </row>
    <row r="543" spans="1:4">
      <c r="A543" s="10">
        <v>482</v>
      </c>
      <c r="B543" s="1724"/>
      <c r="D543" s="2" t="str">
        <f t="shared" si="7"/>
        <v>OK</v>
      </c>
    </row>
    <row r="544" spans="1:4">
      <c r="A544" s="10">
        <v>483</v>
      </c>
      <c r="B544" s="1724"/>
      <c r="D544" s="2" t="str">
        <f t="shared" si="7"/>
        <v>OK</v>
      </c>
    </row>
    <row r="545" spans="1:4">
      <c r="A545" s="10">
        <v>484</v>
      </c>
      <c r="B545" s="1724"/>
      <c r="D545" s="2" t="str">
        <f t="shared" si="7"/>
        <v>OK</v>
      </c>
    </row>
    <row r="546" spans="1:4">
      <c r="A546" s="10">
        <v>485</v>
      </c>
      <c r="B546" s="1724"/>
      <c r="D546" s="2" t="str">
        <f t="shared" si="7"/>
        <v>OK</v>
      </c>
    </row>
    <row r="547" spans="1:4">
      <c r="A547" s="10">
        <v>486</v>
      </c>
      <c r="B547" s="1724"/>
      <c r="D547" s="2" t="str">
        <f t="shared" si="7"/>
        <v>OK</v>
      </c>
    </row>
    <row r="548" spans="1:4">
      <c r="A548" s="10">
        <v>487</v>
      </c>
      <c r="B548" s="1724"/>
      <c r="D548" s="2" t="str">
        <f t="shared" si="7"/>
        <v>OK</v>
      </c>
    </row>
    <row r="549" spans="1:4">
      <c r="A549" s="10">
        <v>488</v>
      </c>
      <c r="B549" s="1724"/>
      <c r="D549" s="2" t="str">
        <f t="shared" si="7"/>
        <v>OK</v>
      </c>
    </row>
    <row r="550" spans="1:4">
      <c r="A550" s="10">
        <v>489</v>
      </c>
      <c r="B550" s="1724"/>
      <c r="D550" s="2" t="str">
        <f t="shared" si="7"/>
        <v>OK</v>
      </c>
    </row>
    <row r="551" spans="1:4">
      <c r="A551" s="10">
        <v>490</v>
      </c>
      <c r="B551" s="1724"/>
      <c r="D551" s="2" t="str">
        <f t="shared" si="7"/>
        <v>OK</v>
      </c>
    </row>
    <row r="552" spans="1:4">
      <c r="A552" s="10">
        <v>491</v>
      </c>
      <c r="B552" s="1724"/>
      <c r="D552" s="2" t="str">
        <f t="shared" si="7"/>
        <v>OK</v>
      </c>
    </row>
    <row r="553" spans="1:4">
      <c r="A553" s="10">
        <v>492</v>
      </c>
      <c r="B553" s="1724"/>
      <c r="D553" s="2" t="str">
        <f t="shared" si="7"/>
        <v>OK</v>
      </c>
    </row>
    <row r="554" spans="1:4">
      <c r="A554" s="10">
        <v>493</v>
      </c>
      <c r="B554" s="1724"/>
      <c r="D554" s="2" t="str">
        <f t="shared" si="7"/>
        <v>OK</v>
      </c>
    </row>
    <row r="555" spans="1:4">
      <c r="A555" s="10">
        <v>494</v>
      </c>
      <c r="B555" s="1724"/>
      <c r="D555" s="2" t="str">
        <f t="shared" si="7"/>
        <v>OK</v>
      </c>
    </row>
    <row r="556" spans="1:4">
      <c r="A556" s="10">
        <v>495</v>
      </c>
      <c r="B556" s="1724"/>
      <c r="D556" s="2" t="str">
        <f t="shared" si="7"/>
        <v>OK</v>
      </c>
    </row>
    <row r="557" spans="1:4">
      <c r="A557" s="10">
        <v>496</v>
      </c>
      <c r="B557" s="1724"/>
      <c r="D557" s="2" t="str">
        <f t="shared" si="7"/>
        <v>OK</v>
      </c>
    </row>
    <row r="558" spans="1:4">
      <c r="A558" s="10">
        <v>497</v>
      </c>
      <c r="B558" s="1724"/>
      <c r="D558" s="2" t="str">
        <f t="shared" si="7"/>
        <v>OK</v>
      </c>
    </row>
    <row r="559" spans="1:4">
      <c r="A559" s="10">
        <v>498</v>
      </c>
      <c r="B559" s="1724"/>
      <c r="D559" s="2" t="str">
        <f t="shared" si="7"/>
        <v>OK</v>
      </c>
    </row>
    <row r="560" spans="1:4">
      <c r="A560" s="10">
        <v>499</v>
      </c>
      <c r="B560" s="1724"/>
      <c r="D560" s="2" t="str">
        <f t="shared" si="7"/>
        <v>OK</v>
      </c>
    </row>
    <row r="561" spans="1:4">
      <c r="A561" s="10">
        <v>500</v>
      </c>
      <c r="B561" s="1724"/>
      <c r="D561" s="2" t="str">
        <f t="shared" si="7"/>
        <v>OK</v>
      </c>
    </row>
    <row r="562" spans="1:4">
      <c r="A562" s="10">
        <v>501</v>
      </c>
      <c r="B562" s="1724"/>
      <c r="D562" s="2" t="str">
        <f t="shared" si="7"/>
        <v>OK</v>
      </c>
    </row>
    <row r="563" spans="1:4">
      <c r="A563" s="10">
        <v>502</v>
      </c>
      <c r="B563" s="1724"/>
      <c r="D563" s="2" t="str">
        <f t="shared" si="7"/>
        <v>OK</v>
      </c>
    </row>
    <row r="564" spans="1:4">
      <c r="A564" s="10">
        <v>503</v>
      </c>
      <c r="B564" s="1724"/>
      <c r="D564" s="2" t="str">
        <f t="shared" si="7"/>
        <v>OK</v>
      </c>
    </row>
    <row r="565" spans="1:4">
      <c r="A565" s="10">
        <v>504</v>
      </c>
      <c r="B565" s="1724"/>
      <c r="D565" s="2" t="str">
        <f t="shared" si="7"/>
        <v>OK</v>
      </c>
    </row>
    <row r="566" spans="1:4">
      <c r="A566" s="10">
        <v>505</v>
      </c>
      <c r="B566" s="1724"/>
      <c r="D566" s="2" t="str">
        <f t="shared" si="7"/>
        <v>OK</v>
      </c>
    </row>
    <row r="567" spans="1:4">
      <c r="A567" s="10">
        <v>506</v>
      </c>
      <c r="B567" s="1724"/>
      <c r="D567" s="2" t="str">
        <f t="shared" si="7"/>
        <v>OK</v>
      </c>
    </row>
    <row r="568" spans="1:4">
      <c r="A568" s="10">
        <v>507</v>
      </c>
      <c r="B568" s="1724"/>
      <c r="D568" s="2" t="str">
        <f t="shared" si="7"/>
        <v>OK</v>
      </c>
    </row>
    <row r="569" spans="1:4">
      <c r="A569" s="10">
        <v>508</v>
      </c>
      <c r="B569" s="1724"/>
      <c r="D569" s="2" t="str">
        <f t="shared" si="7"/>
        <v>OK</v>
      </c>
    </row>
    <row r="570" spans="1:4">
      <c r="A570" s="10">
        <v>509</v>
      </c>
      <c r="B570" s="1724"/>
      <c r="D570" s="2" t="str">
        <f t="shared" si="7"/>
        <v>OK</v>
      </c>
    </row>
    <row r="571" spans="1:4">
      <c r="A571" s="10">
        <v>510</v>
      </c>
      <c r="B571" s="1724"/>
      <c r="D571" s="2" t="str">
        <f t="shared" si="7"/>
        <v>OK</v>
      </c>
    </row>
    <row r="572" spans="1:4">
      <c r="A572" s="10">
        <v>511</v>
      </c>
      <c r="B572" s="1724"/>
      <c r="D572" s="2" t="str">
        <f t="shared" si="7"/>
        <v>OK</v>
      </c>
    </row>
    <row r="573" spans="1:4">
      <c r="A573" s="10">
        <v>512</v>
      </c>
      <c r="B573" s="1724"/>
      <c r="D573" s="2" t="str">
        <f t="shared" si="7"/>
        <v>OK</v>
      </c>
    </row>
    <row r="574" spans="1:4">
      <c r="A574" s="10">
        <v>513</v>
      </c>
      <c r="B574" s="1724"/>
      <c r="D574" s="2" t="str">
        <f t="shared" si="7"/>
        <v>OK</v>
      </c>
    </row>
    <row r="575" spans="1:4">
      <c r="A575" s="10">
        <v>514</v>
      </c>
      <c r="B575" s="1724"/>
      <c r="D575" s="2" t="str">
        <f t="shared" ref="D575:D638" si="8">IF(ISBLANK(B575),"OK",IF(A575-B575=0,"OK","Error?"))</f>
        <v>OK</v>
      </c>
    </row>
    <row r="576" spans="1:4">
      <c r="A576" s="10">
        <v>515</v>
      </c>
      <c r="B576" s="1724"/>
      <c r="D576" s="2" t="str">
        <f t="shared" si="8"/>
        <v>OK</v>
      </c>
    </row>
    <row r="577" spans="1:4">
      <c r="A577" s="10">
        <v>516</v>
      </c>
      <c r="B577" s="1724"/>
      <c r="D577" s="2" t="str">
        <f t="shared" si="8"/>
        <v>OK</v>
      </c>
    </row>
    <row r="578" spans="1:4">
      <c r="A578" s="10">
        <v>517</v>
      </c>
      <c r="B578" s="1724"/>
      <c r="D578" s="2" t="str">
        <f t="shared" si="8"/>
        <v>OK</v>
      </c>
    </row>
    <row r="579" spans="1:4">
      <c r="A579" s="10">
        <v>518</v>
      </c>
      <c r="B579" s="1724"/>
      <c r="D579" s="2" t="str">
        <f t="shared" si="8"/>
        <v>OK</v>
      </c>
    </row>
    <row r="580" spans="1:4">
      <c r="A580" s="10">
        <v>519</v>
      </c>
      <c r="B580" s="1724"/>
      <c r="D580" s="2" t="str">
        <f t="shared" si="8"/>
        <v>OK</v>
      </c>
    </row>
    <row r="581" spans="1:4">
      <c r="A581" s="10">
        <v>520</v>
      </c>
      <c r="B581" s="1724"/>
      <c r="D581" s="2" t="str">
        <f t="shared" si="8"/>
        <v>OK</v>
      </c>
    </row>
    <row r="582" spans="1:4">
      <c r="A582" s="10">
        <v>521</v>
      </c>
      <c r="B582" s="1724"/>
      <c r="D582" s="2" t="str">
        <f t="shared" si="8"/>
        <v>OK</v>
      </c>
    </row>
    <row r="583" spans="1:4">
      <c r="A583" s="10">
        <v>522</v>
      </c>
      <c r="B583" s="1724"/>
      <c r="D583" s="2" t="str">
        <f t="shared" si="8"/>
        <v>OK</v>
      </c>
    </row>
    <row r="584" spans="1:4">
      <c r="A584" s="10">
        <v>523</v>
      </c>
      <c r="B584" s="1724"/>
      <c r="D584" s="2" t="str">
        <f t="shared" si="8"/>
        <v>OK</v>
      </c>
    </row>
    <row r="585" spans="1:4">
      <c r="A585" s="10">
        <v>524</v>
      </c>
      <c r="B585" s="1724"/>
      <c r="D585" s="2" t="str">
        <f t="shared" si="8"/>
        <v>OK</v>
      </c>
    </row>
    <row r="586" spans="1:4">
      <c r="A586" s="10">
        <v>525</v>
      </c>
      <c r="B586" s="1724"/>
      <c r="D586" s="2" t="str">
        <f t="shared" si="8"/>
        <v>OK</v>
      </c>
    </row>
    <row r="587" spans="1:4">
      <c r="A587" s="10">
        <v>526</v>
      </c>
      <c r="B587" s="1724"/>
      <c r="D587" s="2" t="str">
        <f t="shared" si="8"/>
        <v>OK</v>
      </c>
    </row>
    <row r="588" spans="1:4">
      <c r="A588" s="10">
        <v>527</v>
      </c>
      <c r="B588" s="1724"/>
      <c r="D588" s="2" t="str">
        <f t="shared" si="8"/>
        <v>OK</v>
      </c>
    </row>
    <row r="589" spans="1:4">
      <c r="A589" s="10">
        <v>528</v>
      </c>
      <c r="B589" s="1724"/>
      <c r="D589" s="2" t="str">
        <f t="shared" si="8"/>
        <v>OK</v>
      </c>
    </row>
    <row r="590" spans="1:4">
      <c r="A590" s="10">
        <v>529</v>
      </c>
      <c r="B590" s="1724"/>
      <c r="D590" s="2" t="str">
        <f t="shared" si="8"/>
        <v>OK</v>
      </c>
    </row>
    <row r="591" spans="1:4">
      <c r="A591" s="10">
        <v>530</v>
      </c>
      <c r="B591" s="1724"/>
      <c r="D591" s="2" t="str">
        <f t="shared" si="8"/>
        <v>OK</v>
      </c>
    </row>
    <row r="592" spans="1:4">
      <c r="A592" s="10">
        <v>531</v>
      </c>
      <c r="B592" s="1724"/>
      <c r="D592" s="2" t="str">
        <f t="shared" si="8"/>
        <v>OK</v>
      </c>
    </row>
    <row r="593" spans="1:4">
      <c r="A593" s="10">
        <v>532</v>
      </c>
      <c r="B593" s="1724"/>
      <c r="D593" s="2" t="str">
        <f t="shared" si="8"/>
        <v>OK</v>
      </c>
    </row>
    <row r="594" spans="1:4">
      <c r="A594" s="10">
        <v>533</v>
      </c>
      <c r="B594" s="1724"/>
      <c r="D594" s="2" t="str">
        <f t="shared" si="8"/>
        <v>OK</v>
      </c>
    </row>
    <row r="595" spans="1:4">
      <c r="A595" s="10">
        <v>534</v>
      </c>
      <c r="B595" s="1724"/>
      <c r="D595" s="2" t="str">
        <f t="shared" si="8"/>
        <v>OK</v>
      </c>
    </row>
    <row r="596" spans="1:4">
      <c r="A596" s="10">
        <v>535</v>
      </c>
      <c r="B596" s="1724"/>
      <c r="D596" s="2" t="str">
        <f t="shared" si="8"/>
        <v>OK</v>
      </c>
    </row>
    <row r="597" spans="1:4">
      <c r="A597" s="10">
        <v>536</v>
      </c>
      <c r="B597" s="1724"/>
      <c r="D597" s="2" t="str">
        <f t="shared" si="8"/>
        <v>OK</v>
      </c>
    </row>
    <row r="598" spans="1:4">
      <c r="A598" s="10">
        <v>537</v>
      </c>
      <c r="B598" s="1724"/>
      <c r="D598" s="2" t="str">
        <f t="shared" si="8"/>
        <v>OK</v>
      </c>
    </row>
    <row r="599" spans="1:4">
      <c r="A599" s="10">
        <v>538</v>
      </c>
      <c r="B599" s="1724"/>
      <c r="D599" s="2" t="str">
        <f t="shared" si="8"/>
        <v>OK</v>
      </c>
    </row>
    <row r="600" spans="1:4">
      <c r="A600" s="10">
        <v>539</v>
      </c>
      <c r="B600" s="1724"/>
      <c r="D600" s="2" t="str">
        <f t="shared" si="8"/>
        <v>OK</v>
      </c>
    </row>
    <row r="601" spans="1:4">
      <c r="A601" s="10">
        <v>540</v>
      </c>
      <c r="B601" s="1724"/>
      <c r="D601" s="2" t="str">
        <f t="shared" si="8"/>
        <v>OK</v>
      </c>
    </row>
    <row r="602" spans="1:4">
      <c r="A602" s="10">
        <v>541</v>
      </c>
      <c r="B602" s="1724"/>
      <c r="D602" s="2" t="str">
        <f t="shared" si="8"/>
        <v>OK</v>
      </c>
    </row>
    <row r="603" spans="1:4">
      <c r="A603" s="10">
        <v>542</v>
      </c>
      <c r="B603" s="1724"/>
      <c r="D603" s="2" t="str">
        <f t="shared" si="8"/>
        <v>OK</v>
      </c>
    </row>
    <row r="604" spans="1:4">
      <c r="A604" s="10">
        <v>543</v>
      </c>
      <c r="B604" s="1724"/>
      <c r="D604" s="2" t="str">
        <f t="shared" si="8"/>
        <v>OK</v>
      </c>
    </row>
    <row r="605" spans="1:4">
      <c r="A605" s="10">
        <v>544</v>
      </c>
      <c r="B605" s="1724"/>
      <c r="D605" s="2" t="str">
        <f t="shared" si="8"/>
        <v>OK</v>
      </c>
    </row>
    <row r="606" spans="1:4">
      <c r="A606" s="10">
        <v>545</v>
      </c>
      <c r="B606" s="1724"/>
      <c r="D606" s="2" t="str">
        <f t="shared" si="8"/>
        <v>OK</v>
      </c>
    </row>
    <row r="607" spans="1:4">
      <c r="A607" s="10">
        <v>546</v>
      </c>
      <c r="B607" s="1724"/>
      <c r="D607" s="2" t="str">
        <f t="shared" si="8"/>
        <v>OK</v>
      </c>
    </row>
    <row r="608" spans="1:4">
      <c r="A608" s="10">
        <v>547</v>
      </c>
      <c r="B608" s="1724"/>
      <c r="D608" s="2" t="str">
        <f t="shared" si="8"/>
        <v>OK</v>
      </c>
    </row>
    <row r="609" spans="1:4">
      <c r="A609" s="10">
        <v>548</v>
      </c>
      <c r="B609" s="1724"/>
      <c r="D609" s="2" t="str">
        <f t="shared" si="8"/>
        <v>OK</v>
      </c>
    </row>
    <row r="610" spans="1:4">
      <c r="A610" s="10">
        <v>549</v>
      </c>
      <c r="B610" s="1724"/>
      <c r="D610" s="2" t="str">
        <f t="shared" si="8"/>
        <v>OK</v>
      </c>
    </row>
    <row r="611" spans="1:4">
      <c r="A611" s="10">
        <v>550</v>
      </c>
      <c r="B611" s="1724"/>
      <c r="D611" s="2" t="str">
        <f t="shared" si="8"/>
        <v>OK</v>
      </c>
    </row>
    <row r="612" spans="1:4">
      <c r="A612" s="10">
        <v>551</v>
      </c>
      <c r="B612" s="1724"/>
      <c r="D612" s="2" t="str">
        <f t="shared" si="8"/>
        <v>OK</v>
      </c>
    </row>
    <row r="613" spans="1:4">
      <c r="A613" s="10">
        <v>552</v>
      </c>
      <c r="B613" s="1724"/>
      <c r="D613" s="2" t="str">
        <f t="shared" si="8"/>
        <v>OK</v>
      </c>
    </row>
    <row r="614" spans="1:4">
      <c r="A614" s="10">
        <v>553</v>
      </c>
      <c r="B614" s="1724"/>
      <c r="D614" s="2" t="str">
        <f t="shared" si="8"/>
        <v>OK</v>
      </c>
    </row>
    <row r="615" spans="1:4">
      <c r="A615" s="10">
        <v>554</v>
      </c>
      <c r="B615" s="1724"/>
      <c r="D615" s="2" t="str">
        <f t="shared" si="8"/>
        <v>OK</v>
      </c>
    </row>
    <row r="616" spans="1:4">
      <c r="A616" s="10">
        <v>555</v>
      </c>
      <c r="B616" s="1724"/>
      <c r="D616" s="2" t="str">
        <f t="shared" si="8"/>
        <v>OK</v>
      </c>
    </row>
    <row r="617" spans="1:4">
      <c r="A617" s="10">
        <v>556</v>
      </c>
      <c r="B617" s="1724"/>
      <c r="D617" s="2" t="str">
        <f t="shared" si="8"/>
        <v>OK</v>
      </c>
    </row>
    <row r="618" spans="1:4">
      <c r="A618" s="5">
        <v>557</v>
      </c>
      <c r="B618" s="1724">
        <f>'Acct Summary 7-8'!H33</f>
        <v>0</v>
      </c>
      <c r="D618" s="2" t="str">
        <f t="shared" si="8"/>
        <v>Error?</v>
      </c>
    </row>
    <row r="619" spans="1:4">
      <c r="A619" s="5">
        <v>558</v>
      </c>
      <c r="B619" s="1724">
        <f>'Acct Summary 7-8'!H34</f>
        <v>0</v>
      </c>
      <c r="D619" s="2" t="str">
        <f t="shared" si="8"/>
        <v>Error?</v>
      </c>
    </row>
    <row r="620" spans="1:4">
      <c r="A620" s="5">
        <v>559</v>
      </c>
      <c r="B620" s="1724">
        <f>'Acct Summary 7-8'!H35</f>
        <v>0</v>
      </c>
      <c r="D620" s="2" t="str">
        <f t="shared" si="8"/>
        <v>Error?</v>
      </c>
    </row>
    <row r="621" spans="1:4">
      <c r="A621" s="10">
        <v>560</v>
      </c>
      <c r="B621" s="1724"/>
      <c r="D621" s="2" t="str">
        <f t="shared" si="8"/>
        <v>OK</v>
      </c>
    </row>
    <row r="622" spans="1:4">
      <c r="A622" s="10">
        <v>561</v>
      </c>
      <c r="B622" s="1724"/>
      <c r="D622" s="2" t="str">
        <f t="shared" si="8"/>
        <v>OK</v>
      </c>
    </row>
    <row r="623" spans="1:4">
      <c r="A623" s="10">
        <v>562</v>
      </c>
      <c r="B623" s="1724"/>
      <c r="D623" s="2" t="str">
        <f t="shared" si="8"/>
        <v>OK</v>
      </c>
    </row>
    <row r="624" spans="1:4">
      <c r="A624" s="10">
        <v>563</v>
      </c>
      <c r="B624" s="1724"/>
      <c r="D624" s="2" t="str">
        <f t="shared" si="8"/>
        <v>OK</v>
      </c>
    </row>
    <row r="625" spans="1:4">
      <c r="A625" s="10">
        <v>564</v>
      </c>
      <c r="B625" s="1724"/>
      <c r="D625" s="2" t="str">
        <f t="shared" si="8"/>
        <v>OK</v>
      </c>
    </row>
    <row r="626" spans="1:4">
      <c r="A626" s="10">
        <v>565</v>
      </c>
      <c r="B626" s="1724"/>
      <c r="D626" s="2" t="str">
        <f t="shared" si="8"/>
        <v>OK</v>
      </c>
    </row>
    <row r="627" spans="1:4">
      <c r="A627" s="10">
        <v>566</v>
      </c>
      <c r="B627" s="1724"/>
      <c r="D627" s="2" t="str">
        <f t="shared" si="8"/>
        <v>OK</v>
      </c>
    </row>
    <row r="628" spans="1:4">
      <c r="A628" s="10">
        <v>567</v>
      </c>
      <c r="B628" s="1724"/>
      <c r="D628" s="2" t="str">
        <f t="shared" si="8"/>
        <v>OK</v>
      </c>
    </row>
    <row r="629" spans="1:4">
      <c r="A629" s="10">
        <v>568</v>
      </c>
      <c r="B629" s="1724"/>
      <c r="D629" s="2" t="str">
        <f t="shared" si="8"/>
        <v>OK</v>
      </c>
    </row>
    <row r="630" spans="1:4">
      <c r="A630" s="10">
        <v>569</v>
      </c>
      <c r="B630" s="1724"/>
      <c r="D630" s="2" t="str">
        <f t="shared" si="8"/>
        <v>OK</v>
      </c>
    </row>
    <row r="631" spans="1:4">
      <c r="A631" s="10">
        <v>570</v>
      </c>
      <c r="B631" s="1724"/>
      <c r="D631" s="2" t="str">
        <f t="shared" si="8"/>
        <v>OK</v>
      </c>
    </row>
    <row r="632" spans="1:4">
      <c r="A632" s="10">
        <v>571</v>
      </c>
      <c r="B632" s="1724"/>
      <c r="D632" s="2" t="str">
        <f t="shared" si="8"/>
        <v>OK</v>
      </c>
    </row>
    <row r="633" spans="1:4">
      <c r="A633" s="10">
        <v>572</v>
      </c>
      <c r="B633" s="1724"/>
      <c r="D633" s="2" t="str">
        <f t="shared" si="8"/>
        <v>OK</v>
      </c>
    </row>
    <row r="634" spans="1:4">
      <c r="A634" s="10">
        <v>573</v>
      </c>
      <c r="B634" s="1724"/>
      <c r="D634" s="2" t="str">
        <f t="shared" si="8"/>
        <v>OK</v>
      </c>
    </row>
    <row r="635" spans="1:4">
      <c r="A635" s="10">
        <v>574</v>
      </c>
      <c r="B635" s="1724"/>
      <c r="D635" s="2" t="str">
        <f t="shared" si="8"/>
        <v>OK</v>
      </c>
    </row>
    <row r="636" spans="1:4">
      <c r="A636" s="10">
        <v>575</v>
      </c>
      <c r="B636" s="1724"/>
      <c r="D636" s="2" t="str">
        <f t="shared" si="8"/>
        <v>OK</v>
      </c>
    </row>
    <row r="637" spans="1:4">
      <c r="A637" s="10">
        <v>576</v>
      </c>
      <c r="B637" s="1724"/>
      <c r="D637" s="2" t="str">
        <f t="shared" si="8"/>
        <v>OK</v>
      </c>
    </row>
    <row r="638" spans="1:4">
      <c r="A638" s="10">
        <v>577</v>
      </c>
      <c r="B638" s="1724"/>
      <c r="D638" s="2" t="str">
        <f t="shared" si="8"/>
        <v>OK</v>
      </c>
    </row>
    <row r="639" spans="1:4">
      <c r="A639" s="10">
        <v>578</v>
      </c>
      <c r="B639" s="1724"/>
      <c r="D639" s="2" t="str">
        <f t="shared" ref="D639:D702" si="9">IF(ISBLANK(B639),"OK",IF(A639-B639=0,"OK","Error?"))</f>
        <v>OK</v>
      </c>
    </row>
    <row r="640" spans="1:4">
      <c r="A640" s="10">
        <v>579</v>
      </c>
      <c r="B640" s="1724"/>
      <c r="D640" s="2" t="str">
        <f t="shared" si="9"/>
        <v>OK</v>
      </c>
    </row>
    <row r="641" spans="1:4">
      <c r="A641" s="10">
        <v>580</v>
      </c>
      <c r="B641" s="1724"/>
      <c r="D641" s="2" t="str">
        <f t="shared" si="9"/>
        <v>OK</v>
      </c>
    </row>
    <row r="642" spans="1:4">
      <c r="A642" s="10">
        <v>581</v>
      </c>
      <c r="B642" s="1724"/>
      <c r="D642" s="2" t="str">
        <f t="shared" si="9"/>
        <v>OK</v>
      </c>
    </row>
    <row r="643" spans="1:4">
      <c r="A643" s="10">
        <v>582</v>
      </c>
      <c r="B643" s="1724"/>
      <c r="D643" s="2" t="str">
        <f t="shared" si="9"/>
        <v>OK</v>
      </c>
    </row>
    <row r="644" spans="1:4">
      <c r="A644" s="10">
        <v>583</v>
      </c>
      <c r="B644" s="1724"/>
      <c r="D644" s="2" t="str">
        <f t="shared" si="9"/>
        <v>OK</v>
      </c>
    </row>
    <row r="645" spans="1:4">
      <c r="A645" s="10">
        <v>584</v>
      </c>
      <c r="B645" s="1724"/>
      <c r="D645" s="2" t="str">
        <f t="shared" si="9"/>
        <v>OK</v>
      </c>
    </row>
    <row r="646" spans="1:4">
      <c r="A646" s="10">
        <v>585</v>
      </c>
      <c r="B646" s="1724"/>
      <c r="D646" s="2" t="str">
        <f t="shared" si="9"/>
        <v>OK</v>
      </c>
    </row>
    <row r="647" spans="1:4">
      <c r="A647" s="10">
        <v>586</v>
      </c>
      <c r="B647" s="1724"/>
      <c r="D647" s="2" t="str">
        <f t="shared" si="9"/>
        <v>OK</v>
      </c>
    </row>
    <row r="648" spans="1:4">
      <c r="A648" s="10">
        <v>587</v>
      </c>
      <c r="B648" s="1724"/>
      <c r="D648" s="2" t="str">
        <f t="shared" si="9"/>
        <v>OK</v>
      </c>
    </row>
    <row r="649" spans="1:4">
      <c r="A649" s="10">
        <v>588</v>
      </c>
      <c r="B649" s="1724"/>
      <c r="D649" s="2" t="str">
        <f t="shared" si="9"/>
        <v>OK</v>
      </c>
    </row>
    <row r="650" spans="1:4">
      <c r="A650" s="10">
        <v>589</v>
      </c>
      <c r="B650" s="1724"/>
      <c r="D650" s="2" t="str">
        <f t="shared" si="9"/>
        <v>OK</v>
      </c>
    </row>
    <row r="651" spans="1:4">
      <c r="A651" s="5">
        <v>590</v>
      </c>
      <c r="B651" s="1724">
        <f>'Acct Summary 7-8'!I33</f>
        <v>23190000</v>
      </c>
      <c r="D651" s="2" t="str">
        <f t="shared" si="9"/>
        <v>Error?</v>
      </c>
    </row>
    <row r="652" spans="1:4">
      <c r="A652" s="5">
        <v>591</v>
      </c>
      <c r="B652" s="1724">
        <f>'Acct Summary 7-8'!I34</f>
        <v>0</v>
      </c>
      <c r="D652" s="2" t="str">
        <f t="shared" si="9"/>
        <v>Error?</v>
      </c>
    </row>
    <row r="653" spans="1:4">
      <c r="A653" s="5">
        <v>592</v>
      </c>
      <c r="B653" s="1724">
        <f>'Acct Summary 7-8'!I35</f>
        <v>0</v>
      </c>
      <c r="D653" s="2" t="str">
        <f t="shared" si="9"/>
        <v>Error?</v>
      </c>
    </row>
    <row r="654" spans="1:4">
      <c r="A654" s="10">
        <v>593</v>
      </c>
      <c r="B654" s="1724"/>
      <c r="D654" s="2" t="str">
        <f t="shared" si="9"/>
        <v>OK</v>
      </c>
    </row>
    <row r="655" spans="1:4">
      <c r="A655" s="10">
        <v>594</v>
      </c>
      <c r="B655" s="1724"/>
      <c r="D655" s="2" t="str">
        <f t="shared" si="9"/>
        <v>OK</v>
      </c>
    </row>
    <row r="656" spans="1:4">
      <c r="A656" s="10">
        <v>595</v>
      </c>
      <c r="B656" s="1724"/>
      <c r="D656" s="2" t="str">
        <f t="shared" si="9"/>
        <v>OK</v>
      </c>
    </row>
    <row r="657" spans="1:4">
      <c r="A657" s="10">
        <v>596</v>
      </c>
      <c r="B657" s="1724"/>
      <c r="D657" s="2" t="str">
        <f t="shared" si="9"/>
        <v>OK</v>
      </c>
    </row>
    <row r="658" spans="1:4">
      <c r="A658" s="10">
        <v>597</v>
      </c>
      <c r="B658" s="1724"/>
      <c r="D658" s="2" t="str">
        <f t="shared" si="9"/>
        <v>OK</v>
      </c>
    </row>
    <row r="659" spans="1:4">
      <c r="A659" s="10">
        <v>598</v>
      </c>
      <c r="B659" s="1724"/>
      <c r="D659" s="2" t="str">
        <f t="shared" si="9"/>
        <v>OK</v>
      </c>
    </row>
    <row r="660" spans="1:4">
      <c r="A660" s="10">
        <v>599</v>
      </c>
      <c r="B660" s="1724"/>
      <c r="D660" s="2" t="str">
        <f t="shared" si="9"/>
        <v>OK</v>
      </c>
    </row>
    <row r="661" spans="1:4">
      <c r="A661" s="10">
        <v>600</v>
      </c>
      <c r="B661" s="1724"/>
      <c r="D661" s="2" t="str">
        <f t="shared" si="9"/>
        <v>OK</v>
      </c>
    </row>
    <row r="662" spans="1:4">
      <c r="A662" s="10">
        <v>601</v>
      </c>
      <c r="B662" s="1724"/>
      <c r="D662" s="2" t="str">
        <f t="shared" si="9"/>
        <v>OK</v>
      </c>
    </row>
    <row r="663" spans="1:4">
      <c r="A663" s="10">
        <v>602</v>
      </c>
      <c r="B663" s="1724"/>
      <c r="D663" s="2" t="str">
        <f t="shared" si="9"/>
        <v>OK</v>
      </c>
    </row>
    <row r="664" spans="1:4">
      <c r="A664" s="10">
        <v>603</v>
      </c>
      <c r="B664" s="1724"/>
      <c r="D664" s="2" t="str">
        <f t="shared" si="9"/>
        <v>OK</v>
      </c>
    </row>
    <row r="665" spans="1:4">
      <c r="A665" s="10">
        <v>604</v>
      </c>
      <c r="B665" s="1724"/>
      <c r="D665" s="2" t="str">
        <f t="shared" si="9"/>
        <v>OK</v>
      </c>
    </row>
    <row r="666" spans="1:4">
      <c r="A666" s="10">
        <v>605</v>
      </c>
      <c r="B666" s="1724"/>
      <c r="D666" s="2" t="str">
        <f t="shared" si="9"/>
        <v>OK</v>
      </c>
    </row>
    <row r="667" spans="1:4">
      <c r="A667" s="10">
        <v>606</v>
      </c>
      <c r="B667" s="1724"/>
      <c r="D667" s="2" t="str">
        <f t="shared" si="9"/>
        <v>OK</v>
      </c>
    </row>
    <row r="668" spans="1:4">
      <c r="A668" s="10">
        <v>607</v>
      </c>
      <c r="B668" s="1724"/>
      <c r="D668" s="2" t="str">
        <f t="shared" si="9"/>
        <v>OK</v>
      </c>
    </row>
    <row r="669" spans="1:4">
      <c r="A669" s="10">
        <v>608</v>
      </c>
      <c r="B669" s="1724"/>
      <c r="D669" s="2" t="str">
        <f t="shared" si="9"/>
        <v>OK</v>
      </c>
    </row>
    <row r="670" spans="1:4">
      <c r="A670" s="10">
        <v>609</v>
      </c>
      <c r="B670" s="1724"/>
      <c r="D670" s="2" t="str">
        <f t="shared" si="9"/>
        <v>OK</v>
      </c>
    </row>
    <row r="671" spans="1:4">
      <c r="A671" s="10">
        <v>610</v>
      </c>
      <c r="B671" s="1724"/>
      <c r="D671" s="2" t="str">
        <f t="shared" si="9"/>
        <v>OK</v>
      </c>
    </row>
    <row r="672" spans="1:4">
      <c r="A672" s="10">
        <v>611</v>
      </c>
      <c r="B672" s="1724"/>
      <c r="D672" s="2" t="str">
        <f t="shared" si="9"/>
        <v>OK</v>
      </c>
    </row>
    <row r="673" spans="1:4">
      <c r="A673" s="10">
        <v>612</v>
      </c>
      <c r="B673" s="1724"/>
      <c r="D673" s="2" t="str">
        <f t="shared" si="9"/>
        <v>OK</v>
      </c>
    </row>
    <row r="674" spans="1:4">
      <c r="A674" s="10">
        <v>613</v>
      </c>
      <c r="B674" s="1724"/>
      <c r="D674" s="2" t="str">
        <f t="shared" si="9"/>
        <v>OK</v>
      </c>
    </row>
    <row r="675" spans="1:4">
      <c r="A675" s="10">
        <v>614</v>
      </c>
      <c r="B675" s="1724"/>
      <c r="D675" s="2" t="str">
        <f t="shared" si="9"/>
        <v>OK</v>
      </c>
    </row>
    <row r="676" spans="1:4">
      <c r="A676" s="10">
        <v>615</v>
      </c>
      <c r="B676" s="1724"/>
      <c r="D676" s="2" t="str">
        <f t="shared" si="9"/>
        <v>OK</v>
      </c>
    </row>
    <row r="677" spans="1:4">
      <c r="A677" s="10">
        <v>616</v>
      </c>
      <c r="B677" s="1724"/>
      <c r="D677" s="2" t="str">
        <f t="shared" si="9"/>
        <v>OK</v>
      </c>
    </row>
    <row r="678" spans="1:4">
      <c r="A678" s="10">
        <v>617</v>
      </c>
      <c r="B678" s="1724"/>
      <c r="D678" s="2" t="str">
        <f t="shared" si="9"/>
        <v>OK</v>
      </c>
    </row>
    <row r="679" spans="1:4">
      <c r="A679" s="10">
        <v>618</v>
      </c>
      <c r="B679" s="1724"/>
      <c r="D679" s="2" t="str">
        <f t="shared" si="9"/>
        <v>OK</v>
      </c>
    </row>
    <row r="680" spans="1:4">
      <c r="A680" s="10">
        <v>619</v>
      </c>
      <c r="B680" s="1724"/>
      <c r="D680" s="2" t="str">
        <f t="shared" si="9"/>
        <v>OK</v>
      </c>
    </row>
    <row r="681" spans="1:4">
      <c r="A681" s="10">
        <v>620</v>
      </c>
      <c r="B681" s="1724"/>
      <c r="D681" s="2" t="str">
        <f t="shared" si="9"/>
        <v>OK</v>
      </c>
    </row>
    <row r="682" spans="1:4">
      <c r="A682" s="10">
        <v>621</v>
      </c>
      <c r="B682" s="1724"/>
      <c r="D682" s="2" t="str">
        <f t="shared" si="9"/>
        <v>OK</v>
      </c>
    </row>
    <row r="683" spans="1:4">
      <c r="A683" s="10">
        <v>622</v>
      </c>
      <c r="B683" s="1724"/>
      <c r="D683" s="2" t="str">
        <f t="shared" si="9"/>
        <v>OK</v>
      </c>
    </row>
    <row r="684" spans="1:4">
      <c r="A684" s="10">
        <v>623</v>
      </c>
      <c r="B684" s="1724"/>
      <c r="D684" s="2" t="str">
        <f t="shared" si="9"/>
        <v>OK</v>
      </c>
    </row>
    <row r="685" spans="1:4">
      <c r="A685" s="10">
        <v>624</v>
      </c>
      <c r="B685" s="1724"/>
      <c r="D685" s="2" t="str">
        <f t="shared" si="9"/>
        <v>OK</v>
      </c>
    </row>
    <row r="686" spans="1:4">
      <c r="A686" s="10">
        <v>625</v>
      </c>
      <c r="B686" s="1724"/>
      <c r="D686" s="2" t="str">
        <f t="shared" si="9"/>
        <v>OK</v>
      </c>
    </row>
    <row r="687" spans="1:4">
      <c r="A687" s="10">
        <v>626</v>
      </c>
      <c r="B687" s="1724"/>
      <c r="D687" s="2" t="str">
        <f t="shared" si="9"/>
        <v>OK</v>
      </c>
    </row>
    <row r="688" spans="1:4">
      <c r="A688" s="10">
        <v>627</v>
      </c>
      <c r="B688" s="1724"/>
      <c r="D688" s="2" t="str">
        <f t="shared" si="9"/>
        <v>OK</v>
      </c>
    </row>
    <row r="689" spans="1:4">
      <c r="A689" s="10">
        <v>628</v>
      </c>
      <c r="B689" s="1724"/>
      <c r="D689" s="2" t="str">
        <f t="shared" si="9"/>
        <v>OK</v>
      </c>
    </row>
    <row r="690" spans="1:4">
      <c r="A690" s="10">
        <v>629</v>
      </c>
      <c r="B690" s="1724"/>
      <c r="D690" s="2" t="str">
        <f t="shared" si="9"/>
        <v>OK</v>
      </c>
    </row>
    <row r="691" spans="1:4">
      <c r="A691" s="10">
        <v>630</v>
      </c>
      <c r="B691" s="1724"/>
      <c r="D691" s="2" t="str">
        <f t="shared" si="9"/>
        <v>OK</v>
      </c>
    </row>
    <row r="692" spans="1:4">
      <c r="A692" s="10">
        <v>631</v>
      </c>
      <c r="B692" s="1724"/>
      <c r="D692" s="2" t="str">
        <f t="shared" si="9"/>
        <v>OK</v>
      </c>
    </row>
    <row r="693" spans="1:4">
      <c r="A693" s="10">
        <v>632</v>
      </c>
      <c r="B693" s="1724"/>
      <c r="D693" s="2" t="str">
        <f t="shared" si="9"/>
        <v>OK</v>
      </c>
    </row>
    <row r="694" spans="1:4">
      <c r="A694" s="10">
        <v>633</v>
      </c>
      <c r="B694" s="1724"/>
      <c r="D694" s="2" t="str">
        <f t="shared" si="9"/>
        <v>OK</v>
      </c>
    </row>
    <row r="695" spans="1:4">
      <c r="A695" s="10">
        <v>634</v>
      </c>
      <c r="B695" s="1724"/>
      <c r="D695" s="2" t="str">
        <f t="shared" si="9"/>
        <v>OK</v>
      </c>
    </row>
    <row r="696" spans="1:4">
      <c r="A696" s="10">
        <v>635</v>
      </c>
      <c r="B696" s="1724"/>
      <c r="D696" s="2" t="str">
        <f t="shared" si="9"/>
        <v>OK</v>
      </c>
    </row>
    <row r="697" spans="1:4">
      <c r="A697" s="10">
        <v>636</v>
      </c>
      <c r="B697" s="1724"/>
      <c r="D697" s="2" t="str">
        <f t="shared" si="9"/>
        <v>OK</v>
      </c>
    </row>
    <row r="698" spans="1:4">
      <c r="A698" s="10">
        <v>637</v>
      </c>
      <c r="B698" s="1724"/>
      <c r="D698" s="2" t="str">
        <f t="shared" si="9"/>
        <v>OK</v>
      </c>
    </row>
    <row r="699" spans="1:4">
      <c r="A699" s="10">
        <v>638</v>
      </c>
      <c r="B699" s="1724"/>
      <c r="D699" s="2" t="str">
        <f t="shared" si="9"/>
        <v>OK</v>
      </c>
    </row>
    <row r="700" spans="1:4">
      <c r="A700" s="10">
        <v>639</v>
      </c>
      <c r="B700" s="1724"/>
      <c r="D700" s="2" t="str">
        <f t="shared" si="9"/>
        <v>OK</v>
      </c>
    </row>
    <row r="701" spans="1:4">
      <c r="A701" s="10">
        <v>640</v>
      </c>
      <c r="B701" s="1724"/>
      <c r="D701" s="2" t="str">
        <f t="shared" si="9"/>
        <v>OK</v>
      </c>
    </row>
    <row r="702" spans="1:4">
      <c r="A702" s="10">
        <v>641</v>
      </c>
      <c r="B702" s="1724"/>
      <c r="D702" s="2" t="str">
        <f t="shared" si="9"/>
        <v>OK</v>
      </c>
    </row>
    <row r="703" spans="1:4">
      <c r="A703" s="10">
        <v>642</v>
      </c>
      <c r="B703" s="1724"/>
      <c r="D703" s="2" t="str">
        <f t="shared" ref="D703:D766" si="10">IF(ISBLANK(B703),"OK",IF(A703-B703=0,"OK","Error?"))</f>
        <v>OK</v>
      </c>
    </row>
    <row r="704" spans="1:4">
      <c r="A704" s="10">
        <v>643</v>
      </c>
      <c r="B704" s="1724"/>
      <c r="D704" s="2" t="str">
        <f t="shared" si="10"/>
        <v>OK</v>
      </c>
    </row>
    <row r="705" spans="1:4">
      <c r="A705" s="5">
        <v>644</v>
      </c>
      <c r="B705" s="1724">
        <f>'Expenditures 15-22'!C5</f>
        <v>36612638</v>
      </c>
      <c r="D705" s="2" t="str">
        <f t="shared" si="10"/>
        <v>Error?</v>
      </c>
    </row>
    <row r="706" spans="1:4">
      <c r="A706" s="5">
        <v>645</v>
      </c>
      <c r="B706" s="1724">
        <f>'Expenditures 15-22'!C16</f>
        <v>0</v>
      </c>
      <c r="D706" s="2" t="str">
        <f t="shared" si="10"/>
        <v>Error?</v>
      </c>
    </row>
    <row r="707" spans="1:4">
      <c r="A707" s="10">
        <v>646</v>
      </c>
      <c r="B707" s="1724"/>
      <c r="D707" s="2" t="str">
        <f t="shared" si="10"/>
        <v>OK</v>
      </c>
    </row>
    <row r="708" spans="1:4">
      <c r="A708" s="10">
        <v>647</v>
      </c>
      <c r="B708" s="1724"/>
      <c r="D708" s="2" t="str">
        <f t="shared" si="10"/>
        <v>OK</v>
      </c>
    </row>
    <row r="709" spans="1:4">
      <c r="A709" s="10">
        <v>648</v>
      </c>
      <c r="B709" s="1724"/>
      <c r="D709" s="2" t="str">
        <f t="shared" si="10"/>
        <v>OK</v>
      </c>
    </row>
    <row r="710" spans="1:4">
      <c r="A710" s="10">
        <v>649</v>
      </c>
      <c r="B710" s="1724"/>
      <c r="D710" s="2" t="str">
        <f t="shared" si="10"/>
        <v>OK</v>
      </c>
    </row>
    <row r="711" spans="1:4">
      <c r="A711" s="10">
        <v>650</v>
      </c>
      <c r="B711" s="1724"/>
      <c r="D711" s="2" t="str">
        <f t="shared" si="10"/>
        <v>OK</v>
      </c>
    </row>
    <row r="712" spans="1:4">
      <c r="A712" s="5">
        <v>651</v>
      </c>
      <c r="B712" s="1724">
        <f>'Expenditures 15-22'!C18</f>
        <v>595854</v>
      </c>
      <c r="D712" s="2" t="str">
        <f t="shared" si="10"/>
        <v>Error?</v>
      </c>
    </row>
    <row r="713" spans="1:4">
      <c r="A713" s="10">
        <v>652</v>
      </c>
      <c r="B713" s="1724"/>
      <c r="D713" s="2" t="str">
        <f t="shared" si="10"/>
        <v>OK</v>
      </c>
    </row>
    <row r="714" spans="1:4">
      <c r="A714" s="10">
        <v>653</v>
      </c>
      <c r="B714" s="1724"/>
      <c r="D714" s="2" t="str">
        <f t="shared" si="10"/>
        <v>OK</v>
      </c>
    </row>
    <row r="715" spans="1:4">
      <c r="A715" s="10">
        <v>654</v>
      </c>
      <c r="B715" s="1724"/>
      <c r="D715" s="2" t="str">
        <f t="shared" si="10"/>
        <v>OK</v>
      </c>
    </row>
    <row r="716" spans="1:4">
      <c r="A716" s="12">
        <v>655</v>
      </c>
      <c r="B716" s="1724">
        <f>'Expenditures 15-22'!C12</f>
        <v>0</v>
      </c>
      <c r="D716" s="2" t="str">
        <f t="shared" si="10"/>
        <v>Error?</v>
      </c>
    </row>
    <row r="717" spans="1:4">
      <c r="A717" s="5">
        <v>656</v>
      </c>
      <c r="B717" s="1724">
        <f>'Expenditures 15-22'!C13</f>
        <v>2064589</v>
      </c>
      <c r="D717" s="2" t="str">
        <f t="shared" si="10"/>
        <v>Error?</v>
      </c>
    </row>
    <row r="718" spans="1:4">
      <c r="A718" s="5">
        <v>657</v>
      </c>
      <c r="B718" s="1724">
        <f>'Expenditures 15-22'!C14</f>
        <v>4837632</v>
      </c>
      <c r="D718" s="2" t="str">
        <f t="shared" si="10"/>
        <v>Error?</v>
      </c>
    </row>
    <row r="719" spans="1:4">
      <c r="A719" s="5">
        <v>658</v>
      </c>
      <c r="B719" s="1724">
        <f>'Expenditures 15-22'!C15</f>
        <v>134927</v>
      </c>
      <c r="D719" s="2" t="str">
        <f t="shared" si="10"/>
        <v>Error?</v>
      </c>
    </row>
    <row r="720" spans="1:4">
      <c r="A720" s="5">
        <v>659</v>
      </c>
      <c r="B720" s="1724">
        <f>'Expenditures 15-22'!C33</f>
        <v>55870209</v>
      </c>
      <c r="C720" s="2" t="s">
        <v>569</v>
      </c>
      <c r="D720" s="2" t="str">
        <f t="shared" si="10"/>
        <v>Error?</v>
      </c>
    </row>
    <row r="721" spans="1:4">
      <c r="A721" s="5">
        <v>660</v>
      </c>
      <c r="B721" s="1724">
        <f>'Expenditures 15-22'!C36</f>
        <v>3391325</v>
      </c>
      <c r="D721" s="2" t="str">
        <f t="shared" si="10"/>
        <v>Error?</v>
      </c>
    </row>
    <row r="722" spans="1:4">
      <c r="A722" s="5">
        <v>661</v>
      </c>
      <c r="B722" s="1724">
        <f>'Expenditures 15-22'!C37</f>
        <v>3559209</v>
      </c>
      <c r="D722" s="2" t="str">
        <f t="shared" si="10"/>
        <v>Error?</v>
      </c>
    </row>
    <row r="723" spans="1:4">
      <c r="A723" s="5">
        <v>662</v>
      </c>
      <c r="B723" s="1724">
        <f>'Expenditures 15-22'!C38</f>
        <v>441284</v>
      </c>
      <c r="D723" s="2" t="str">
        <f t="shared" si="10"/>
        <v>Error?</v>
      </c>
    </row>
    <row r="724" spans="1:4">
      <c r="A724" s="5">
        <v>663</v>
      </c>
      <c r="B724" s="1724">
        <f>'Expenditures 15-22'!C39</f>
        <v>320684</v>
      </c>
      <c r="D724" s="2" t="str">
        <f t="shared" si="10"/>
        <v>Error?</v>
      </c>
    </row>
    <row r="725" spans="1:4">
      <c r="A725" s="5">
        <v>664</v>
      </c>
      <c r="B725" s="1724">
        <f>'Expenditures 15-22'!C40</f>
        <v>390904</v>
      </c>
      <c r="D725" s="2" t="str">
        <f t="shared" si="10"/>
        <v>Error?</v>
      </c>
    </row>
    <row r="726" spans="1:4">
      <c r="A726" s="5">
        <v>665</v>
      </c>
      <c r="B726" s="1724">
        <f>'Expenditures 15-22'!C41</f>
        <v>4600</v>
      </c>
      <c r="D726" s="2" t="str">
        <f t="shared" si="10"/>
        <v>Error?</v>
      </c>
    </row>
    <row r="727" spans="1:4">
      <c r="A727" s="5">
        <v>666</v>
      </c>
      <c r="B727" s="1724">
        <f>'Expenditures 15-22'!C42</f>
        <v>8108006</v>
      </c>
      <c r="C727" s="2" t="s">
        <v>569</v>
      </c>
      <c r="D727" s="2" t="str">
        <f t="shared" si="10"/>
        <v>Error?</v>
      </c>
    </row>
    <row r="728" spans="1:4">
      <c r="A728" s="5">
        <v>667</v>
      </c>
      <c r="B728" s="1724">
        <f>'Expenditures 15-22'!C44</f>
        <v>927989</v>
      </c>
      <c r="D728" s="2" t="str">
        <f t="shared" si="10"/>
        <v>Error?</v>
      </c>
    </row>
    <row r="729" spans="1:4">
      <c r="A729" s="5">
        <v>668</v>
      </c>
      <c r="B729" s="1724">
        <f>'Expenditures 15-22'!C45</f>
        <v>975294</v>
      </c>
      <c r="D729" s="2" t="str">
        <f t="shared" si="10"/>
        <v>Error?</v>
      </c>
    </row>
    <row r="730" spans="1:4">
      <c r="A730" s="5">
        <v>669</v>
      </c>
      <c r="B730" s="1724">
        <f>'Expenditures 15-22'!C46</f>
        <v>0</v>
      </c>
      <c r="D730" s="2" t="str">
        <f t="shared" si="10"/>
        <v>Error?</v>
      </c>
    </row>
    <row r="731" spans="1:4">
      <c r="A731" s="5">
        <v>670</v>
      </c>
      <c r="B731" s="1724">
        <f>'Expenditures 15-22'!C47</f>
        <v>1903283</v>
      </c>
      <c r="C731" s="2" t="s">
        <v>569</v>
      </c>
      <c r="D731" s="2" t="str">
        <f t="shared" si="10"/>
        <v>Error?</v>
      </c>
    </row>
    <row r="732" spans="1:4">
      <c r="A732" s="5">
        <v>671</v>
      </c>
      <c r="B732" s="1724">
        <f>'Expenditures 15-22'!C49</f>
        <v>0</v>
      </c>
      <c r="D732" s="2" t="str">
        <f t="shared" si="10"/>
        <v>Error?</v>
      </c>
    </row>
    <row r="733" spans="1:4">
      <c r="A733" s="5">
        <v>672</v>
      </c>
      <c r="B733" s="1724">
        <f>'Expenditures 15-22'!C50</f>
        <v>316076</v>
      </c>
      <c r="D733" s="2" t="str">
        <f t="shared" si="10"/>
        <v>Error?</v>
      </c>
    </row>
    <row r="734" spans="1:4">
      <c r="A734" s="5">
        <v>673</v>
      </c>
      <c r="B734" s="1724">
        <f>'Expenditures 15-22'!C53</f>
        <v>914709</v>
      </c>
      <c r="C734" s="2" t="s">
        <v>569</v>
      </c>
      <c r="D734" s="2" t="str">
        <f t="shared" si="10"/>
        <v>Error?</v>
      </c>
    </row>
    <row r="735" spans="1:4">
      <c r="A735" s="5">
        <v>674</v>
      </c>
      <c r="B735" s="1724">
        <f>'Expenditures 15-22'!C55</f>
        <v>2147266</v>
      </c>
      <c r="D735" s="2" t="str">
        <f t="shared" si="10"/>
        <v>Error?</v>
      </c>
    </row>
    <row r="736" spans="1:4">
      <c r="A736" s="5">
        <v>675</v>
      </c>
      <c r="B736" s="1724">
        <f>'Expenditures 15-22'!C56</f>
        <v>3165595</v>
      </c>
      <c r="D736" s="2" t="str">
        <f t="shared" si="10"/>
        <v>Error?</v>
      </c>
    </row>
    <row r="737" spans="1:4">
      <c r="A737" s="5">
        <v>676</v>
      </c>
      <c r="B737" s="1724">
        <f>'Expenditures 15-22'!C57</f>
        <v>5312861</v>
      </c>
      <c r="C737" s="2" t="s">
        <v>569</v>
      </c>
      <c r="D737" s="2" t="str">
        <f t="shared" si="10"/>
        <v>Error?</v>
      </c>
    </row>
    <row r="738" spans="1:4">
      <c r="A738" s="5">
        <v>677</v>
      </c>
      <c r="B738" s="1724">
        <f>'Expenditures 15-22'!C59</f>
        <v>93021</v>
      </c>
      <c r="D738" s="2" t="str">
        <f t="shared" si="10"/>
        <v>Error?</v>
      </c>
    </row>
    <row r="739" spans="1:4">
      <c r="A739" s="5">
        <v>678</v>
      </c>
      <c r="B739" s="1724">
        <f>'Expenditures 15-22'!C60</f>
        <v>404249</v>
      </c>
      <c r="D739" s="2" t="str">
        <f t="shared" si="10"/>
        <v>Error?</v>
      </c>
    </row>
    <row r="740" spans="1:4">
      <c r="A740" s="5">
        <v>679</v>
      </c>
      <c r="B740" s="1724">
        <f>'Expenditures 15-22'!C61</f>
        <v>0</v>
      </c>
      <c r="D740" s="2" t="str">
        <f t="shared" si="10"/>
        <v>Error?</v>
      </c>
    </row>
    <row r="741" spans="1:4">
      <c r="A741" s="5">
        <v>680</v>
      </c>
      <c r="B741" s="1724">
        <f>'Expenditures 15-22'!C62</f>
        <v>0</v>
      </c>
      <c r="D741" s="2" t="str">
        <f t="shared" si="10"/>
        <v>Error?</v>
      </c>
    </row>
    <row r="742" spans="1:4">
      <c r="A742" s="5">
        <v>681</v>
      </c>
      <c r="B742" s="1724">
        <f>'Expenditures 15-22'!C63</f>
        <v>1054512</v>
      </c>
      <c r="D742" s="2" t="str">
        <f t="shared" si="10"/>
        <v>Error?</v>
      </c>
    </row>
    <row r="743" spans="1:4">
      <c r="A743" s="5">
        <v>682</v>
      </c>
      <c r="B743" s="1724">
        <f>'Expenditures 15-22'!C64</f>
        <v>0</v>
      </c>
      <c r="D743" s="2" t="str">
        <f t="shared" si="10"/>
        <v>Error?</v>
      </c>
    </row>
    <row r="744" spans="1:4">
      <c r="A744" s="10">
        <v>683</v>
      </c>
      <c r="B744" s="1724"/>
      <c r="D744" s="2" t="str">
        <f t="shared" si="10"/>
        <v>OK</v>
      </c>
    </row>
    <row r="745" spans="1:4">
      <c r="A745" s="5">
        <v>684</v>
      </c>
      <c r="B745" s="1724">
        <f>'Expenditures 15-22'!C65</f>
        <v>1551782</v>
      </c>
      <c r="C745" s="2" t="s">
        <v>569</v>
      </c>
      <c r="D745" s="2" t="str">
        <f t="shared" si="10"/>
        <v>Error?</v>
      </c>
    </row>
    <row r="746" spans="1:4">
      <c r="A746" s="5">
        <v>685</v>
      </c>
      <c r="B746" s="1724">
        <f>'Expenditures 15-22'!C67</f>
        <v>0</v>
      </c>
      <c r="D746" s="2" t="str">
        <f t="shared" si="10"/>
        <v>Error?</v>
      </c>
    </row>
    <row r="747" spans="1:4">
      <c r="A747" s="5">
        <v>686</v>
      </c>
      <c r="B747" s="1724">
        <f>'Expenditures 15-22'!C68</f>
        <v>0</v>
      </c>
      <c r="D747" s="2" t="str">
        <f t="shared" si="10"/>
        <v>Error?</v>
      </c>
    </row>
    <row r="748" spans="1:4">
      <c r="A748" s="5">
        <v>687</v>
      </c>
      <c r="B748" s="1724">
        <f>'Expenditures 15-22'!C69</f>
        <v>127112</v>
      </c>
      <c r="D748" s="2" t="str">
        <f t="shared" si="10"/>
        <v>Error?</v>
      </c>
    </row>
    <row r="749" spans="1:4">
      <c r="A749" s="5">
        <v>688</v>
      </c>
      <c r="B749" s="1724">
        <f>'Expenditures 15-22'!C70</f>
        <v>561903</v>
      </c>
      <c r="D749" s="2" t="str">
        <f t="shared" si="10"/>
        <v>Error?</v>
      </c>
    </row>
    <row r="750" spans="1:4">
      <c r="A750" s="10">
        <v>689</v>
      </c>
      <c r="B750" s="1724"/>
      <c r="D750" s="2" t="str">
        <f t="shared" si="10"/>
        <v>OK</v>
      </c>
    </row>
    <row r="751" spans="1:4">
      <c r="A751" s="5">
        <v>690</v>
      </c>
      <c r="B751" s="1724">
        <f>'Expenditures 15-22'!C71</f>
        <v>1662085</v>
      </c>
      <c r="D751" s="2" t="str">
        <f t="shared" si="10"/>
        <v>Error?</v>
      </c>
    </row>
    <row r="752" spans="1:4">
      <c r="A752" s="10">
        <v>691</v>
      </c>
      <c r="B752" s="1724"/>
      <c r="D752" s="2" t="str">
        <f t="shared" si="10"/>
        <v>OK</v>
      </c>
    </row>
    <row r="753" spans="1:4">
      <c r="A753" s="5">
        <v>692</v>
      </c>
      <c r="B753" s="1724">
        <f>'Expenditures 15-22'!C72</f>
        <v>2351100</v>
      </c>
      <c r="C753" s="2" t="s">
        <v>569</v>
      </c>
      <c r="D753" s="2" t="str">
        <f t="shared" si="10"/>
        <v>Error?</v>
      </c>
    </row>
    <row r="754" spans="1:4">
      <c r="A754" s="5">
        <v>693</v>
      </c>
      <c r="B754" s="1724">
        <f>'Expenditures 15-22'!C73</f>
        <v>0</v>
      </c>
      <c r="D754" s="2" t="str">
        <f t="shared" si="10"/>
        <v>Error?</v>
      </c>
    </row>
    <row r="755" spans="1:4">
      <c r="A755" s="5">
        <v>694</v>
      </c>
      <c r="B755" s="1724">
        <f>'Expenditures 15-22'!C74</f>
        <v>20141741</v>
      </c>
      <c r="C755" s="2" t="s">
        <v>569</v>
      </c>
      <c r="D755" s="2" t="str">
        <f t="shared" si="10"/>
        <v>Error?</v>
      </c>
    </row>
    <row r="756" spans="1:4">
      <c r="A756" s="5">
        <v>695</v>
      </c>
      <c r="B756" s="1724">
        <f>'Expenditures 15-22'!C75</f>
        <v>383967</v>
      </c>
      <c r="D756" s="2" t="str">
        <f t="shared" si="10"/>
        <v>Error?</v>
      </c>
    </row>
    <row r="757" spans="1:4">
      <c r="A757" s="5">
        <v>696</v>
      </c>
      <c r="B757" s="1724">
        <f>'Expenditures 15-22'!C114</f>
        <v>76395917</v>
      </c>
      <c r="C757" s="2" t="s">
        <v>569</v>
      </c>
      <c r="D757" s="2" t="str">
        <f t="shared" si="10"/>
        <v>Error?</v>
      </c>
    </row>
    <row r="758" spans="1:4">
      <c r="A758" s="10">
        <v>697</v>
      </c>
      <c r="B758" s="1724"/>
      <c r="D758" s="2" t="str">
        <f t="shared" si="10"/>
        <v>OK</v>
      </c>
    </row>
    <row r="759" spans="1:4">
      <c r="A759" s="10">
        <v>698</v>
      </c>
      <c r="B759" s="1724"/>
      <c r="D759" s="2" t="str">
        <f t="shared" si="10"/>
        <v>OK</v>
      </c>
    </row>
    <row r="760" spans="1:4">
      <c r="A760" s="10">
        <v>699</v>
      </c>
      <c r="B760" s="1724"/>
      <c r="D760" s="2" t="str">
        <f t="shared" si="10"/>
        <v>OK</v>
      </c>
    </row>
    <row r="761" spans="1:4">
      <c r="A761" s="10">
        <v>700</v>
      </c>
      <c r="B761" s="1724"/>
      <c r="D761" s="2" t="str">
        <f t="shared" si="10"/>
        <v>OK</v>
      </c>
    </row>
    <row r="762" spans="1:4">
      <c r="A762" s="10">
        <v>701</v>
      </c>
      <c r="B762" s="1724"/>
      <c r="D762" s="2" t="str">
        <f t="shared" si="10"/>
        <v>OK</v>
      </c>
    </row>
    <row r="763" spans="1:4">
      <c r="A763" s="5">
        <v>702</v>
      </c>
      <c r="B763" s="1724">
        <f>'Expenditures 15-22'!D5</f>
        <v>6505099</v>
      </c>
      <c r="D763" s="2" t="str">
        <f t="shared" si="10"/>
        <v>Error?</v>
      </c>
    </row>
    <row r="764" spans="1:4">
      <c r="A764" s="5">
        <v>703</v>
      </c>
      <c r="B764" s="1724">
        <f>'Expenditures 15-22'!D16</f>
        <v>0</v>
      </c>
      <c r="D764" s="2" t="str">
        <f t="shared" si="10"/>
        <v>Error?</v>
      </c>
    </row>
    <row r="765" spans="1:4">
      <c r="A765" s="10">
        <v>704</v>
      </c>
      <c r="B765" s="1724"/>
      <c r="D765" s="2" t="str">
        <f t="shared" si="10"/>
        <v>OK</v>
      </c>
    </row>
    <row r="766" spans="1:4">
      <c r="A766" s="10">
        <v>705</v>
      </c>
      <c r="B766" s="1724"/>
      <c r="D766" s="2" t="str">
        <f t="shared" si="10"/>
        <v>OK</v>
      </c>
    </row>
    <row r="767" spans="1:4">
      <c r="A767" s="10">
        <v>706</v>
      </c>
      <c r="B767" s="1724"/>
      <c r="D767" s="2" t="str">
        <f t="shared" ref="D767:D830" si="11">IF(ISBLANK(B767),"OK",IF(A767-B767=0,"OK","Error?"))</f>
        <v>OK</v>
      </c>
    </row>
    <row r="768" spans="1:4">
      <c r="A768" s="10">
        <v>707</v>
      </c>
      <c r="B768" s="1724"/>
      <c r="D768" s="2" t="str">
        <f t="shared" si="11"/>
        <v>OK</v>
      </c>
    </row>
    <row r="769" spans="1:4">
      <c r="A769" s="10">
        <v>708</v>
      </c>
      <c r="B769" s="1724"/>
      <c r="D769" s="2" t="str">
        <f t="shared" si="11"/>
        <v>OK</v>
      </c>
    </row>
    <row r="770" spans="1:4">
      <c r="A770" s="5">
        <v>709</v>
      </c>
      <c r="B770" s="1724">
        <f>'Expenditures 15-22'!D18</f>
        <v>131435</v>
      </c>
      <c r="D770" s="2" t="str">
        <f t="shared" si="11"/>
        <v>Error?</v>
      </c>
    </row>
    <row r="771" spans="1:4">
      <c r="A771" s="10">
        <v>710</v>
      </c>
      <c r="B771" s="1724"/>
      <c r="D771" s="2" t="str">
        <f t="shared" si="11"/>
        <v>OK</v>
      </c>
    </row>
    <row r="772" spans="1:4">
      <c r="A772" s="10">
        <v>711</v>
      </c>
      <c r="B772" s="1724"/>
      <c r="D772" s="2" t="str">
        <f t="shared" si="11"/>
        <v>OK</v>
      </c>
    </row>
    <row r="773" spans="1:4">
      <c r="A773" s="10">
        <v>712</v>
      </c>
      <c r="B773" s="1724"/>
      <c r="D773" s="2" t="str">
        <f t="shared" si="11"/>
        <v>OK</v>
      </c>
    </row>
    <row r="774" spans="1:4">
      <c r="A774" s="5">
        <v>713</v>
      </c>
      <c r="B774" s="1724">
        <f>'Expenditures 15-22'!D12</f>
        <v>0</v>
      </c>
      <c r="D774" s="2" t="str">
        <f t="shared" si="11"/>
        <v>Error?</v>
      </c>
    </row>
    <row r="775" spans="1:4">
      <c r="A775" s="5">
        <v>714</v>
      </c>
      <c r="B775" s="1724">
        <f>'Expenditures 15-22'!D13</f>
        <v>342436</v>
      </c>
      <c r="D775" s="2" t="str">
        <f t="shared" si="11"/>
        <v>Error?</v>
      </c>
    </row>
    <row r="776" spans="1:4">
      <c r="A776" s="5">
        <v>715</v>
      </c>
      <c r="B776" s="1724">
        <f>'Expenditures 15-22'!D14</f>
        <v>206685</v>
      </c>
      <c r="D776" s="2" t="str">
        <f t="shared" si="11"/>
        <v>Error?</v>
      </c>
    </row>
    <row r="777" spans="1:4">
      <c r="A777" s="5">
        <v>716</v>
      </c>
      <c r="B777" s="1724">
        <f>'Expenditures 15-22'!D15</f>
        <v>2425</v>
      </c>
      <c r="D777" s="2" t="str">
        <f t="shared" si="11"/>
        <v>Error?</v>
      </c>
    </row>
    <row r="778" spans="1:4">
      <c r="A778" s="5">
        <v>717</v>
      </c>
      <c r="B778" s="1724">
        <f>'Expenditures 15-22'!D33</f>
        <v>9645318</v>
      </c>
      <c r="C778" s="2" t="s">
        <v>569</v>
      </c>
      <c r="D778" s="2" t="str">
        <f t="shared" si="11"/>
        <v>Error?</v>
      </c>
    </row>
    <row r="779" spans="1:4">
      <c r="A779" s="5">
        <v>718</v>
      </c>
      <c r="B779" s="1724">
        <f>'Expenditures 15-22'!D36</f>
        <v>883698</v>
      </c>
      <c r="D779" s="2" t="str">
        <f t="shared" si="11"/>
        <v>Error?</v>
      </c>
    </row>
    <row r="780" spans="1:4">
      <c r="A780" s="5">
        <v>719</v>
      </c>
      <c r="B780" s="1724">
        <f>'Expenditures 15-22'!D37</f>
        <v>643840</v>
      </c>
      <c r="D780" s="2" t="str">
        <f t="shared" si="11"/>
        <v>Error?</v>
      </c>
    </row>
    <row r="781" spans="1:4">
      <c r="A781" s="5">
        <v>720</v>
      </c>
      <c r="B781" s="1724">
        <f>'Expenditures 15-22'!D38</f>
        <v>107556</v>
      </c>
      <c r="D781" s="2" t="str">
        <f t="shared" si="11"/>
        <v>Error?</v>
      </c>
    </row>
    <row r="782" spans="1:4">
      <c r="A782" s="5">
        <v>721</v>
      </c>
      <c r="B782" s="1724">
        <f>'Expenditures 15-22'!D39</f>
        <v>58988</v>
      </c>
      <c r="D782" s="2" t="str">
        <f t="shared" si="11"/>
        <v>Error?</v>
      </c>
    </row>
    <row r="783" spans="1:4">
      <c r="A783" s="5">
        <v>722</v>
      </c>
      <c r="B783" s="1724">
        <f>'Expenditures 15-22'!D40</f>
        <v>64414</v>
      </c>
      <c r="D783" s="2" t="str">
        <f t="shared" si="11"/>
        <v>Error?</v>
      </c>
    </row>
    <row r="784" spans="1:4">
      <c r="A784" s="5">
        <v>723</v>
      </c>
      <c r="B784" s="1724">
        <f>'Expenditures 15-22'!D41</f>
        <v>69</v>
      </c>
      <c r="D784" s="2" t="str">
        <f t="shared" si="11"/>
        <v>Error?</v>
      </c>
    </row>
    <row r="785" spans="1:4">
      <c r="A785" s="5">
        <v>724</v>
      </c>
      <c r="B785" s="1724">
        <f>'Expenditures 15-22'!D42</f>
        <v>1758565</v>
      </c>
      <c r="C785" s="2" t="s">
        <v>569</v>
      </c>
      <c r="D785" s="2" t="str">
        <f t="shared" si="11"/>
        <v>Error?</v>
      </c>
    </row>
    <row r="786" spans="1:4">
      <c r="A786" s="5">
        <v>725</v>
      </c>
      <c r="B786" s="1724">
        <f>'Expenditures 15-22'!D44</f>
        <v>140655</v>
      </c>
      <c r="D786" s="2" t="str">
        <f t="shared" si="11"/>
        <v>Error?</v>
      </c>
    </row>
    <row r="787" spans="1:4">
      <c r="A787" s="5">
        <v>726</v>
      </c>
      <c r="B787" s="1724">
        <f>'Expenditures 15-22'!D45</f>
        <v>224471</v>
      </c>
      <c r="D787" s="2" t="str">
        <f t="shared" si="11"/>
        <v>Error?</v>
      </c>
    </row>
    <row r="788" spans="1:4">
      <c r="A788" s="5">
        <v>727</v>
      </c>
      <c r="B788" s="1724">
        <f>'Expenditures 15-22'!D46</f>
        <v>0</v>
      </c>
      <c r="D788" s="2" t="str">
        <f t="shared" si="11"/>
        <v>Error?</v>
      </c>
    </row>
    <row r="789" spans="1:4">
      <c r="A789" s="5">
        <v>728</v>
      </c>
      <c r="B789" s="1724">
        <f>'Expenditures 15-22'!D47</f>
        <v>365126</v>
      </c>
      <c r="C789" s="2" t="s">
        <v>569</v>
      </c>
      <c r="D789" s="2" t="str">
        <f t="shared" si="11"/>
        <v>Error?</v>
      </c>
    </row>
    <row r="790" spans="1:4">
      <c r="A790" s="5">
        <v>729</v>
      </c>
      <c r="B790" s="1724">
        <f>'Expenditures 15-22'!D49</f>
        <v>0</v>
      </c>
      <c r="D790" s="2" t="str">
        <f t="shared" si="11"/>
        <v>Error?</v>
      </c>
    </row>
    <row r="791" spans="1:4">
      <c r="A791" s="5">
        <v>730</v>
      </c>
      <c r="B791" s="1724">
        <f>'Expenditures 15-22'!D50</f>
        <v>89316</v>
      </c>
      <c r="D791" s="2" t="str">
        <f t="shared" si="11"/>
        <v>Error?</v>
      </c>
    </row>
    <row r="792" spans="1:4">
      <c r="A792" s="5">
        <v>731</v>
      </c>
      <c r="B792" s="1724">
        <f>'Expenditures 15-22'!D53</f>
        <v>320141</v>
      </c>
      <c r="C792" s="2" t="s">
        <v>569</v>
      </c>
      <c r="D792" s="2" t="str">
        <f t="shared" si="11"/>
        <v>Error?</v>
      </c>
    </row>
    <row r="793" spans="1:4">
      <c r="A793" s="5">
        <v>732</v>
      </c>
      <c r="B793" s="1724">
        <f>'Expenditures 15-22'!D55</f>
        <v>504788</v>
      </c>
      <c r="D793" s="2" t="str">
        <f t="shared" si="11"/>
        <v>Error?</v>
      </c>
    </row>
    <row r="794" spans="1:4">
      <c r="A794" s="5">
        <v>733</v>
      </c>
      <c r="B794" s="1724">
        <f>'Expenditures 15-22'!D56</f>
        <v>966632</v>
      </c>
      <c r="D794" s="2" t="str">
        <f t="shared" si="11"/>
        <v>Error?</v>
      </c>
    </row>
    <row r="795" spans="1:4">
      <c r="A795" s="5">
        <v>734</v>
      </c>
      <c r="B795" s="1724">
        <f>'Expenditures 15-22'!D57</f>
        <v>1471420</v>
      </c>
      <c r="C795" s="2" t="s">
        <v>569</v>
      </c>
      <c r="D795" s="2" t="str">
        <f t="shared" si="11"/>
        <v>Error?</v>
      </c>
    </row>
    <row r="796" spans="1:4">
      <c r="A796" s="5">
        <v>735</v>
      </c>
      <c r="B796" s="1724">
        <f>'Expenditures 15-22'!D59</f>
        <v>19751</v>
      </c>
      <c r="D796" s="2" t="str">
        <f t="shared" si="11"/>
        <v>Error?</v>
      </c>
    </row>
    <row r="797" spans="1:4">
      <c r="A797" s="5">
        <v>736</v>
      </c>
      <c r="B797" s="1724">
        <f>'Expenditures 15-22'!D60</f>
        <v>40717</v>
      </c>
      <c r="D797" s="2" t="str">
        <f t="shared" si="11"/>
        <v>Error?</v>
      </c>
    </row>
    <row r="798" spans="1:4">
      <c r="A798" s="5">
        <v>737</v>
      </c>
      <c r="B798" s="1724">
        <f>'Expenditures 15-22'!D61</f>
        <v>0</v>
      </c>
      <c r="D798" s="2" t="str">
        <f t="shared" si="11"/>
        <v>Error?</v>
      </c>
    </row>
    <row r="799" spans="1:4">
      <c r="A799" s="5">
        <v>738</v>
      </c>
      <c r="B799" s="1724">
        <f>'Expenditures 15-22'!D62</f>
        <v>0</v>
      </c>
      <c r="D799" s="2" t="str">
        <f t="shared" si="11"/>
        <v>Error?</v>
      </c>
    </row>
    <row r="800" spans="1:4">
      <c r="A800" s="5">
        <v>739</v>
      </c>
      <c r="B800" s="1724">
        <f>'Expenditures 15-22'!D63</f>
        <v>166860</v>
      </c>
      <c r="D800" s="2" t="str">
        <f t="shared" si="11"/>
        <v>Error?</v>
      </c>
    </row>
    <row r="801" spans="1:4">
      <c r="A801" s="5">
        <v>740</v>
      </c>
      <c r="B801" s="1724">
        <f>'Expenditures 15-22'!D64</f>
        <v>0</v>
      </c>
      <c r="D801" s="2" t="str">
        <f t="shared" si="11"/>
        <v>Error?</v>
      </c>
    </row>
    <row r="802" spans="1:4">
      <c r="A802" s="10">
        <v>741</v>
      </c>
      <c r="B802" s="1724"/>
      <c r="D802" s="2" t="str">
        <f t="shared" si="11"/>
        <v>OK</v>
      </c>
    </row>
    <row r="803" spans="1:4">
      <c r="A803" s="5">
        <v>742</v>
      </c>
      <c r="B803" s="1724">
        <f>'Expenditures 15-22'!D65</f>
        <v>227328</v>
      </c>
      <c r="C803" s="2" t="s">
        <v>569</v>
      </c>
      <c r="D803" s="2" t="str">
        <f t="shared" si="11"/>
        <v>Error?</v>
      </c>
    </row>
    <row r="804" spans="1:4">
      <c r="A804" s="5">
        <v>743</v>
      </c>
      <c r="B804" s="1724">
        <f>'Expenditures 15-22'!D67</f>
        <v>0</v>
      </c>
      <c r="D804" s="2" t="str">
        <f t="shared" si="11"/>
        <v>Error?</v>
      </c>
    </row>
    <row r="805" spans="1:4">
      <c r="A805" s="5">
        <v>744</v>
      </c>
      <c r="B805" s="1724">
        <f>'Expenditures 15-22'!D68</f>
        <v>0</v>
      </c>
      <c r="D805" s="2" t="str">
        <f t="shared" si="11"/>
        <v>Error?</v>
      </c>
    </row>
    <row r="806" spans="1:4">
      <c r="A806" s="5">
        <v>745</v>
      </c>
      <c r="B806" s="1724">
        <f>'Expenditures 15-22'!D69</f>
        <v>1079</v>
      </c>
      <c r="D806" s="2" t="str">
        <f t="shared" si="11"/>
        <v>Error?</v>
      </c>
    </row>
    <row r="807" spans="1:4">
      <c r="A807" s="5">
        <v>746</v>
      </c>
      <c r="B807" s="1724">
        <f>'Expenditures 15-22'!D70</f>
        <v>92927</v>
      </c>
      <c r="D807" s="2" t="str">
        <f t="shared" si="11"/>
        <v>Error?</v>
      </c>
    </row>
    <row r="808" spans="1:4">
      <c r="A808" s="10">
        <v>747</v>
      </c>
      <c r="B808" s="1724"/>
      <c r="D808" s="2" t="str">
        <f t="shared" si="11"/>
        <v>OK</v>
      </c>
    </row>
    <row r="809" spans="1:4">
      <c r="A809" s="5">
        <v>748</v>
      </c>
      <c r="B809" s="1724">
        <f>'Expenditures 15-22'!D71</f>
        <v>318156</v>
      </c>
      <c r="D809" s="2" t="str">
        <f t="shared" si="11"/>
        <v>Error?</v>
      </c>
    </row>
    <row r="810" spans="1:4">
      <c r="A810" s="10">
        <v>749</v>
      </c>
      <c r="B810" s="1724"/>
      <c r="D810" s="2" t="str">
        <f t="shared" si="11"/>
        <v>OK</v>
      </c>
    </row>
    <row r="811" spans="1:4">
      <c r="A811" s="5">
        <v>750</v>
      </c>
      <c r="B811" s="1724">
        <f>'Expenditures 15-22'!D72</f>
        <v>412162</v>
      </c>
      <c r="C811" s="2" t="s">
        <v>569</v>
      </c>
      <c r="D811" s="2" t="str">
        <f t="shared" si="11"/>
        <v>Error?</v>
      </c>
    </row>
    <row r="812" spans="1:4">
      <c r="A812" s="5">
        <v>751</v>
      </c>
      <c r="B812" s="1724">
        <f>'Expenditures 15-22'!D73</f>
        <v>0</v>
      </c>
      <c r="D812" s="2" t="str">
        <f t="shared" si="11"/>
        <v>Error?</v>
      </c>
    </row>
    <row r="813" spans="1:4">
      <c r="A813" s="5">
        <v>752</v>
      </c>
      <c r="B813" s="1724">
        <f>'Expenditures 15-22'!D74</f>
        <v>4554742</v>
      </c>
      <c r="C813" s="2" t="s">
        <v>569</v>
      </c>
      <c r="D813" s="2" t="str">
        <f t="shared" si="11"/>
        <v>Error?</v>
      </c>
    </row>
    <row r="814" spans="1:4">
      <c r="A814" s="5">
        <v>753</v>
      </c>
      <c r="B814" s="1724">
        <f>'Expenditures 15-22'!D75</f>
        <v>15020</v>
      </c>
      <c r="D814" s="2" t="str">
        <f t="shared" si="11"/>
        <v>Error?</v>
      </c>
    </row>
    <row r="815" spans="1:4">
      <c r="A815" s="5">
        <v>754</v>
      </c>
      <c r="B815" s="1724">
        <f>'Expenditures 15-22'!D114</f>
        <v>14215080</v>
      </c>
      <c r="C815" s="2" t="s">
        <v>569</v>
      </c>
      <c r="D815" s="2" t="str">
        <f t="shared" si="11"/>
        <v>Error?</v>
      </c>
    </row>
    <row r="816" spans="1:4">
      <c r="A816" s="10">
        <v>755</v>
      </c>
      <c r="B816" s="1724"/>
      <c r="D816" s="2" t="str">
        <f t="shared" si="11"/>
        <v>OK</v>
      </c>
    </row>
    <row r="817" spans="1:4">
      <c r="A817" s="10">
        <v>756</v>
      </c>
      <c r="B817" s="1724"/>
      <c r="D817" s="2" t="str">
        <f t="shared" si="11"/>
        <v>OK</v>
      </c>
    </row>
    <row r="818" spans="1:4">
      <c r="A818" s="10">
        <v>757</v>
      </c>
      <c r="B818" s="1724"/>
      <c r="D818" s="2" t="str">
        <f t="shared" si="11"/>
        <v>OK</v>
      </c>
    </row>
    <row r="819" spans="1:4">
      <c r="A819" s="10">
        <v>758</v>
      </c>
      <c r="B819" s="1724"/>
      <c r="D819" s="2" t="str">
        <f t="shared" si="11"/>
        <v>OK</v>
      </c>
    </row>
    <row r="820" spans="1:4">
      <c r="A820" s="10">
        <v>759</v>
      </c>
      <c r="B820" s="1724"/>
      <c r="D820" s="2" t="str">
        <f t="shared" si="11"/>
        <v>OK</v>
      </c>
    </row>
    <row r="821" spans="1:4">
      <c r="A821" s="5">
        <v>760</v>
      </c>
      <c r="B821" s="1724">
        <f>'Expenditures 15-22'!E5</f>
        <v>140547</v>
      </c>
      <c r="D821" s="2" t="str">
        <f t="shared" si="11"/>
        <v>Error?</v>
      </c>
    </row>
    <row r="822" spans="1:4">
      <c r="A822" s="5">
        <v>761</v>
      </c>
      <c r="B822" s="1724">
        <f>'Expenditures 15-22'!E16</f>
        <v>0</v>
      </c>
      <c r="D822" s="2" t="str">
        <f t="shared" si="11"/>
        <v>Error?</v>
      </c>
    </row>
    <row r="823" spans="1:4">
      <c r="A823" s="10">
        <v>762</v>
      </c>
      <c r="B823" s="1724"/>
      <c r="D823" s="2" t="str">
        <f t="shared" si="11"/>
        <v>OK</v>
      </c>
    </row>
    <row r="824" spans="1:4">
      <c r="A824" s="10">
        <v>763</v>
      </c>
      <c r="B824" s="1724"/>
      <c r="D824" s="2" t="str">
        <f t="shared" si="11"/>
        <v>OK</v>
      </c>
    </row>
    <row r="825" spans="1:4">
      <c r="A825" s="10">
        <v>764</v>
      </c>
      <c r="B825" s="1724"/>
      <c r="D825" s="2" t="str">
        <f t="shared" si="11"/>
        <v>OK</v>
      </c>
    </row>
    <row r="826" spans="1:4">
      <c r="A826" s="10">
        <v>765</v>
      </c>
      <c r="B826" s="1724"/>
      <c r="D826" s="2" t="str">
        <f t="shared" si="11"/>
        <v>OK</v>
      </c>
    </row>
    <row r="827" spans="1:4">
      <c r="A827" s="10">
        <v>766</v>
      </c>
      <c r="B827" s="1724"/>
      <c r="D827" s="2" t="str">
        <f t="shared" si="11"/>
        <v>OK</v>
      </c>
    </row>
    <row r="828" spans="1:4">
      <c r="A828" s="5">
        <v>767</v>
      </c>
      <c r="B828" s="1724">
        <f>'Expenditures 15-22'!E18</f>
        <v>0</v>
      </c>
      <c r="D828" s="2" t="str">
        <f t="shared" si="11"/>
        <v>Error?</v>
      </c>
    </row>
    <row r="829" spans="1:4">
      <c r="A829" s="10">
        <v>768</v>
      </c>
      <c r="B829" s="1724"/>
      <c r="D829" s="2" t="str">
        <f t="shared" si="11"/>
        <v>OK</v>
      </c>
    </row>
    <row r="830" spans="1:4">
      <c r="A830" s="10">
        <v>769</v>
      </c>
      <c r="B830" s="1724"/>
      <c r="D830" s="2" t="str">
        <f t="shared" si="11"/>
        <v>OK</v>
      </c>
    </row>
    <row r="831" spans="1:4">
      <c r="A831" s="10">
        <v>770</v>
      </c>
      <c r="B831" s="1724"/>
      <c r="D831" s="2" t="str">
        <f t="shared" ref="D831:D894" si="12">IF(ISBLANK(B831),"OK",IF(A831-B831=0,"OK","Error?"))</f>
        <v>OK</v>
      </c>
    </row>
    <row r="832" spans="1:4">
      <c r="A832" s="5">
        <v>771</v>
      </c>
      <c r="B832" s="1724">
        <f>'Expenditures 15-22'!E12</f>
        <v>0</v>
      </c>
      <c r="D832" s="2" t="str">
        <f t="shared" si="12"/>
        <v>Error?</v>
      </c>
    </row>
    <row r="833" spans="1:4">
      <c r="A833" s="5">
        <v>772</v>
      </c>
      <c r="B833" s="1724">
        <f>'Expenditures 15-22'!E13</f>
        <v>92767</v>
      </c>
      <c r="D833" s="2" t="str">
        <f t="shared" si="12"/>
        <v>Error?</v>
      </c>
    </row>
    <row r="834" spans="1:4">
      <c r="A834" s="5">
        <v>773</v>
      </c>
      <c r="B834" s="1724">
        <f>'Expenditures 15-22'!E14</f>
        <v>360585</v>
      </c>
      <c r="D834" s="2" t="str">
        <f t="shared" si="12"/>
        <v>Error?</v>
      </c>
    </row>
    <row r="835" spans="1:4">
      <c r="A835" s="5">
        <v>774</v>
      </c>
      <c r="B835" s="1724">
        <f>'Expenditures 15-22'!E15</f>
        <v>1202</v>
      </c>
      <c r="D835" s="2" t="str">
        <f t="shared" si="12"/>
        <v>Error?</v>
      </c>
    </row>
    <row r="836" spans="1:4">
      <c r="A836" s="5">
        <v>775</v>
      </c>
      <c r="B836" s="1724">
        <f>'Expenditures 15-22'!E33</f>
        <v>704549</v>
      </c>
      <c r="C836" s="2" t="s">
        <v>569</v>
      </c>
      <c r="D836" s="2" t="str">
        <f t="shared" si="12"/>
        <v>Error?</v>
      </c>
    </row>
    <row r="837" spans="1:4">
      <c r="A837" s="5">
        <v>776</v>
      </c>
      <c r="B837" s="1724">
        <f>'Expenditures 15-22'!E36</f>
        <v>6237</v>
      </c>
      <c r="D837" s="2" t="str">
        <f t="shared" si="12"/>
        <v>Error?</v>
      </c>
    </row>
    <row r="838" spans="1:4">
      <c r="A838" s="5">
        <v>777</v>
      </c>
      <c r="B838" s="1724">
        <f>'Expenditures 15-22'!E37</f>
        <v>19193</v>
      </c>
      <c r="D838" s="2" t="str">
        <f t="shared" si="12"/>
        <v>Error?</v>
      </c>
    </row>
    <row r="839" spans="1:4">
      <c r="A839" s="5">
        <v>778</v>
      </c>
      <c r="B839" s="1724">
        <f>'Expenditures 15-22'!E38</f>
        <v>93865</v>
      </c>
      <c r="D839" s="2" t="str">
        <f t="shared" si="12"/>
        <v>Error?</v>
      </c>
    </row>
    <row r="840" spans="1:4">
      <c r="A840" s="5">
        <v>779</v>
      </c>
      <c r="B840" s="1724">
        <f>'Expenditures 15-22'!E39</f>
        <v>3466</v>
      </c>
      <c r="D840" s="2" t="str">
        <f t="shared" si="12"/>
        <v>Error?</v>
      </c>
    </row>
    <row r="841" spans="1:4">
      <c r="A841" s="5">
        <v>780</v>
      </c>
      <c r="B841" s="1724">
        <f>'Expenditures 15-22'!E40</f>
        <v>0</v>
      </c>
      <c r="D841" s="2" t="str">
        <f t="shared" si="12"/>
        <v>Error?</v>
      </c>
    </row>
    <row r="842" spans="1:4">
      <c r="A842" s="5">
        <v>781</v>
      </c>
      <c r="B842" s="1724">
        <f>'Expenditures 15-22'!E41</f>
        <v>48889</v>
      </c>
      <c r="D842" s="2" t="str">
        <f t="shared" si="12"/>
        <v>Error?</v>
      </c>
    </row>
    <row r="843" spans="1:4">
      <c r="A843" s="5">
        <v>782</v>
      </c>
      <c r="B843" s="1724">
        <f>'Expenditures 15-22'!E42</f>
        <v>171650</v>
      </c>
      <c r="C843" s="2" t="s">
        <v>569</v>
      </c>
      <c r="D843" s="2" t="str">
        <f t="shared" si="12"/>
        <v>Error?</v>
      </c>
    </row>
    <row r="844" spans="1:4">
      <c r="A844" s="5">
        <v>783</v>
      </c>
      <c r="B844" s="1724">
        <f>'Expenditures 15-22'!E44</f>
        <v>523390</v>
      </c>
      <c r="D844" s="2" t="str">
        <f t="shared" si="12"/>
        <v>Error?</v>
      </c>
    </row>
    <row r="845" spans="1:4">
      <c r="A845" s="5">
        <v>784</v>
      </c>
      <c r="B845" s="1724">
        <f>'Expenditures 15-22'!E45</f>
        <v>5233</v>
      </c>
      <c r="D845" s="2" t="str">
        <f t="shared" si="12"/>
        <v>Error?</v>
      </c>
    </row>
    <row r="846" spans="1:4">
      <c r="A846" s="5">
        <v>785</v>
      </c>
      <c r="B846" s="1724">
        <f>'Expenditures 15-22'!E46</f>
        <v>30716</v>
      </c>
      <c r="D846" s="2" t="str">
        <f t="shared" si="12"/>
        <v>Error?</v>
      </c>
    </row>
    <row r="847" spans="1:4">
      <c r="A847" s="5">
        <v>786</v>
      </c>
      <c r="B847" s="1724">
        <f>'Expenditures 15-22'!E47</f>
        <v>559339</v>
      </c>
      <c r="C847" s="2" t="s">
        <v>569</v>
      </c>
      <c r="D847" s="2" t="str">
        <f t="shared" si="12"/>
        <v>Error?</v>
      </c>
    </row>
    <row r="848" spans="1:4">
      <c r="A848" s="5">
        <v>787</v>
      </c>
      <c r="B848" s="1724">
        <f>'Expenditures 15-22'!E49</f>
        <v>565477</v>
      </c>
      <c r="D848" s="2" t="str">
        <f t="shared" si="12"/>
        <v>Error?</v>
      </c>
    </row>
    <row r="849" spans="1:4">
      <c r="A849" s="5">
        <v>788</v>
      </c>
      <c r="B849" s="1724">
        <f>'Expenditures 15-22'!E50</f>
        <v>6198</v>
      </c>
      <c r="D849" s="2" t="str">
        <f t="shared" si="12"/>
        <v>Error?</v>
      </c>
    </row>
    <row r="850" spans="1:4">
      <c r="A850" s="5">
        <v>789</v>
      </c>
      <c r="B850" s="1724">
        <f>'Expenditures 15-22'!E53</f>
        <v>620700</v>
      </c>
      <c r="C850" s="2" t="s">
        <v>569</v>
      </c>
      <c r="D850" s="2" t="str">
        <f t="shared" si="12"/>
        <v>Error?</v>
      </c>
    </row>
    <row r="851" spans="1:4">
      <c r="A851" s="5">
        <v>790</v>
      </c>
      <c r="B851" s="1724">
        <f>'Expenditures 15-22'!E55</f>
        <v>168702</v>
      </c>
      <c r="D851" s="2" t="str">
        <f t="shared" si="12"/>
        <v>Error?</v>
      </c>
    </row>
    <row r="852" spans="1:4">
      <c r="A852" s="5">
        <v>791</v>
      </c>
      <c r="B852" s="1724">
        <f>'Expenditures 15-22'!E56</f>
        <v>7247</v>
      </c>
      <c r="D852" s="2" t="str">
        <f t="shared" si="12"/>
        <v>Error?</v>
      </c>
    </row>
    <row r="853" spans="1:4">
      <c r="A853" s="5">
        <v>792</v>
      </c>
      <c r="B853" s="1724">
        <f>'Expenditures 15-22'!E57</f>
        <v>175949</v>
      </c>
      <c r="C853" s="2" t="s">
        <v>569</v>
      </c>
      <c r="D853" s="2" t="str">
        <f t="shared" si="12"/>
        <v>Error?</v>
      </c>
    </row>
    <row r="854" spans="1:4">
      <c r="A854" s="5">
        <v>793</v>
      </c>
      <c r="B854" s="1724">
        <f>'Expenditures 15-22'!E59</f>
        <v>1160</v>
      </c>
      <c r="D854" s="2" t="str">
        <f t="shared" si="12"/>
        <v>Error?</v>
      </c>
    </row>
    <row r="855" spans="1:4">
      <c r="A855" s="5">
        <v>794</v>
      </c>
      <c r="B855" s="1724">
        <f>'Expenditures 15-22'!E60</f>
        <v>130499</v>
      </c>
      <c r="D855" s="2" t="str">
        <f t="shared" si="12"/>
        <v>Error?</v>
      </c>
    </row>
    <row r="856" spans="1:4">
      <c r="A856" s="5">
        <v>795</v>
      </c>
      <c r="B856" s="1724">
        <f>'Expenditures 15-22'!E61</f>
        <v>714226</v>
      </c>
      <c r="D856" s="2" t="str">
        <f t="shared" si="12"/>
        <v>Error?</v>
      </c>
    </row>
    <row r="857" spans="1:4">
      <c r="A857" s="5">
        <v>796</v>
      </c>
      <c r="B857" s="1724">
        <f>'Expenditures 15-22'!E62</f>
        <v>2897</v>
      </c>
      <c r="D857" s="2" t="str">
        <f t="shared" si="12"/>
        <v>Error?</v>
      </c>
    </row>
    <row r="858" spans="1:4">
      <c r="A858" s="5">
        <v>797</v>
      </c>
      <c r="B858" s="1724">
        <f>'Expenditures 15-22'!E63</f>
        <v>36782</v>
      </c>
      <c r="D858" s="2" t="str">
        <f t="shared" si="12"/>
        <v>Error?</v>
      </c>
    </row>
    <row r="859" spans="1:4">
      <c r="A859" s="5">
        <v>798</v>
      </c>
      <c r="B859" s="1724">
        <f>'Expenditures 15-22'!E64</f>
        <v>0</v>
      </c>
      <c r="D859" s="2" t="str">
        <f t="shared" si="12"/>
        <v>Error?</v>
      </c>
    </row>
    <row r="860" spans="1:4">
      <c r="A860" s="10">
        <v>799</v>
      </c>
      <c r="B860" s="1724"/>
      <c r="D860" s="2" t="str">
        <f t="shared" si="12"/>
        <v>OK</v>
      </c>
    </row>
    <row r="861" spans="1:4">
      <c r="A861" s="5">
        <v>800</v>
      </c>
      <c r="B861" s="1724">
        <f>'Expenditures 15-22'!E65</f>
        <v>885564</v>
      </c>
      <c r="C861" s="2" t="s">
        <v>569</v>
      </c>
      <c r="D861" s="2" t="str">
        <f t="shared" si="12"/>
        <v>Error?</v>
      </c>
    </row>
    <row r="862" spans="1:4">
      <c r="A862" s="5">
        <v>801</v>
      </c>
      <c r="B862" s="1724">
        <f>'Expenditures 15-22'!E67</f>
        <v>0</v>
      </c>
      <c r="D862" s="2" t="str">
        <f t="shared" si="12"/>
        <v>Error?</v>
      </c>
    </row>
    <row r="863" spans="1:4">
      <c r="A863" s="5">
        <v>802</v>
      </c>
      <c r="B863" s="1724">
        <f>'Expenditures 15-22'!E68</f>
        <v>120141</v>
      </c>
      <c r="D863" s="2" t="str">
        <f t="shared" si="12"/>
        <v>Error?</v>
      </c>
    </row>
    <row r="864" spans="1:4">
      <c r="A864" s="5">
        <v>803</v>
      </c>
      <c r="B864" s="1724">
        <f>'Expenditures 15-22'!E69</f>
        <v>61258</v>
      </c>
      <c r="D864" s="2" t="str">
        <f t="shared" si="12"/>
        <v>Error?</v>
      </c>
    </row>
    <row r="865" spans="1:4">
      <c r="A865" s="5">
        <v>804</v>
      </c>
      <c r="B865" s="1724">
        <f>'Expenditures 15-22'!E70</f>
        <v>45690</v>
      </c>
      <c r="D865" s="2" t="str">
        <f t="shared" si="12"/>
        <v>Error?</v>
      </c>
    </row>
    <row r="866" spans="1:4">
      <c r="A866" s="10">
        <v>805</v>
      </c>
      <c r="B866" s="1724"/>
      <c r="D866" s="2" t="str">
        <f t="shared" si="12"/>
        <v>OK</v>
      </c>
    </row>
    <row r="867" spans="1:4">
      <c r="A867" s="5">
        <v>806</v>
      </c>
      <c r="B867" s="1724">
        <f>'Expenditures 15-22'!E71</f>
        <v>653650</v>
      </c>
      <c r="D867" s="2" t="str">
        <f t="shared" si="12"/>
        <v>Error?</v>
      </c>
    </row>
    <row r="868" spans="1:4">
      <c r="A868" s="10">
        <v>807</v>
      </c>
      <c r="B868" s="1724"/>
      <c r="D868" s="2" t="str">
        <f t="shared" si="12"/>
        <v>OK</v>
      </c>
    </row>
    <row r="869" spans="1:4">
      <c r="A869" s="5">
        <v>808</v>
      </c>
      <c r="B869" s="1724">
        <f>'Expenditures 15-22'!E72</f>
        <v>880739</v>
      </c>
      <c r="C869" s="2" t="s">
        <v>569</v>
      </c>
      <c r="D869" s="2" t="str">
        <f t="shared" si="12"/>
        <v>Error?</v>
      </c>
    </row>
    <row r="870" spans="1:4">
      <c r="A870" s="5">
        <v>809</v>
      </c>
      <c r="B870" s="1724">
        <f>'Expenditures 15-22'!E73</f>
        <v>0</v>
      </c>
      <c r="D870" s="2" t="str">
        <f t="shared" si="12"/>
        <v>Error?</v>
      </c>
    </row>
    <row r="871" spans="1:4">
      <c r="A871" s="5">
        <v>810</v>
      </c>
      <c r="B871" s="1724">
        <f>'Expenditures 15-22'!E74</f>
        <v>3293941</v>
      </c>
      <c r="C871" s="2" t="s">
        <v>569</v>
      </c>
      <c r="D871" s="2" t="str">
        <f t="shared" si="12"/>
        <v>Error?</v>
      </c>
    </row>
    <row r="872" spans="1:4">
      <c r="A872" s="5">
        <v>811</v>
      </c>
      <c r="B872" s="1724">
        <f>'Expenditures 15-22'!E75</f>
        <v>6313</v>
      </c>
      <c r="D872" s="2" t="str">
        <f t="shared" si="12"/>
        <v>Error?</v>
      </c>
    </row>
    <row r="873" spans="1:4">
      <c r="A873" s="5">
        <v>812</v>
      </c>
      <c r="B873" s="1724">
        <f>'Expenditures 15-22'!E114</f>
        <v>4264803</v>
      </c>
      <c r="C873" s="2" t="s">
        <v>569</v>
      </c>
      <c r="D873" s="2" t="str">
        <f t="shared" si="12"/>
        <v>Error?</v>
      </c>
    </row>
    <row r="874" spans="1:4">
      <c r="A874" s="10">
        <v>813</v>
      </c>
      <c r="B874" s="1724"/>
      <c r="D874" s="2" t="str">
        <f t="shared" si="12"/>
        <v>OK</v>
      </c>
    </row>
    <row r="875" spans="1:4">
      <c r="A875" s="10">
        <v>814</v>
      </c>
      <c r="B875" s="1724"/>
      <c r="D875" s="2" t="str">
        <f t="shared" si="12"/>
        <v>OK</v>
      </c>
    </row>
    <row r="876" spans="1:4">
      <c r="A876" s="10">
        <v>815</v>
      </c>
      <c r="B876" s="1724"/>
      <c r="D876" s="2" t="str">
        <f t="shared" si="12"/>
        <v>OK</v>
      </c>
    </row>
    <row r="877" spans="1:4">
      <c r="A877" s="10">
        <v>816</v>
      </c>
      <c r="B877" s="1724"/>
      <c r="D877" s="2" t="str">
        <f t="shared" si="12"/>
        <v>OK</v>
      </c>
    </row>
    <row r="878" spans="1:4">
      <c r="A878" s="10">
        <v>817</v>
      </c>
      <c r="B878" s="1724"/>
      <c r="D878" s="2" t="str">
        <f t="shared" si="12"/>
        <v>OK</v>
      </c>
    </row>
    <row r="879" spans="1:4">
      <c r="A879" s="5">
        <v>818</v>
      </c>
      <c r="B879" s="1724">
        <f>'Expenditures 15-22'!F5</f>
        <v>567265</v>
      </c>
      <c r="D879" s="2" t="str">
        <f t="shared" si="12"/>
        <v>Error?</v>
      </c>
    </row>
    <row r="880" spans="1:4">
      <c r="A880" s="5">
        <v>819</v>
      </c>
      <c r="B880" s="1724">
        <f>'Expenditures 15-22'!F16</f>
        <v>0</v>
      </c>
      <c r="D880" s="2" t="str">
        <f t="shared" si="12"/>
        <v>Error?</v>
      </c>
    </row>
    <row r="881" spans="1:4">
      <c r="A881" s="10">
        <v>820</v>
      </c>
      <c r="B881" s="1724"/>
      <c r="D881" s="2" t="str">
        <f t="shared" si="12"/>
        <v>OK</v>
      </c>
    </row>
    <row r="882" spans="1:4">
      <c r="A882" s="10">
        <v>821</v>
      </c>
      <c r="B882" s="1724"/>
      <c r="D882" s="2" t="str">
        <f t="shared" si="12"/>
        <v>OK</v>
      </c>
    </row>
    <row r="883" spans="1:4">
      <c r="A883" s="10">
        <v>822</v>
      </c>
      <c r="B883" s="1724"/>
      <c r="D883" s="2" t="str">
        <f t="shared" si="12"/>
        <v>OK</v>
      </c>
    </row>
    <row r="884" spans="1:4">
      <c r="A884" s="10">
        <v>823</v>
      </c>
      <c r="B884" s="1724"/>
      <c r="D884" s="2" t="str">
        <f t="shared" si="12"/>
        <v>OK</v>
      </c>
    </row>
    <row r="885" spans="1:4">
      <c r="A885" s="10">
        <v>824</v>
      </c>
      <c r="B885" s="1724"/>
      <c r="D885" s="2" t="str">
        <f t="shared" si="12"/>
        <v>OK</v>
      </c>
    </row>
    <row r="886" spans="1:4">
      <c r="A886" s="5">
        <v>825</v>
      </c>
      <c r="B886" s="1724">
        <f>'Expenditures 15-22'!F18</f>
        <v>0</v>
      </c>
      <c r="D886" s="2" t="str">
        <f t="shared" si="12"/>
        <v>Error?</v>
      </c>
    </row>
    <row r="887" spans="1:4">
      <c r="A887" s="10">
        <v>826</v>
      </c>
      <c r="B887" s="1724"/>
      <c r="D887" s="2" t="str">
        <f t="shared" si="12"/>
        <v>OK</v>
      </c>
    </row>
    <row r="888" spans="1:4">
      <c r="A888" s="10">
        <v>827</v>
      </c>
      <c r="B888" s="1724"/>
      <c r="D888" s="2" t="str">
        <f t="shared" si="12"/>
        <v>OK</v>
      </c>
    </row>
    <row r="889" spans="1:4">
      <c r="A889" s="10">
        <v>828</v>
      </c>
      <c r="B889" s="1724"/>
      <c r="D889" s="2" t="str">
        <f t="shared" si="12"/>
        <v>OK</v>
      </c>
    </row>
    <row r="890" spans="1:4">
      <c r="A890" s="5">
        <v>829</v>
      </c>
      <c r="B890" s="1724">
        <f>'Expenditures 15-22'!F12</f>
        <v>0</v>
      </c>
      <c r="D890" s="2" t="str">
        <f t="shared" si="12"/>
        <v>Error?</v>
      </c>
    </row>
    <row r="891" spans="1:4">
      <c r="A891" s="5">
        <v>830</v>
      </c>
      <c r="B891" s="1724">
        <f>'Expenditures 15-22'!F13</f>
        <v>236550</v>
      </c>
      <c r="D891" s="2" t="str">
        <f t="shared" si="12"/>
        <v>Error?</v>
      </c>
    </row>
    <row r="892" spans="1:4">
      <c r="A892" s="5">
        <v>831</v>
      </c>
      <c r="B892" s="1724">
        <f>'Expenditures 15-22'!F14</f>
        <v>185748</v>
      </c>
      <c r="D892" s="2" t="str">
        <f t="shared" si="12"/>
        <v>Error?</v>
      </c>
    </row>
    <row r="893" spans="1:4">
      <c r="A893" s="5">
        <v>832</v>
      </c>
      <c r="B893" s="1724">
        <f>'Expenditures 15-22'!F15</f>
        <v>1412</v>
      </c>
      <c r="D893" s="2" t="str">
        <f t="shared" si="12"/>
        <v>Error?</v>
      </c>
    </row>
    <row r="894" spans="1:4">
      <c r="A894" s="5">
        <v>833</v>
      </c>
      <c r="B894" s="1724">
        <f>'Expenditures 15-22'!F33</f>
        <v>1140469</v>
      </c>
      <c r="C894" s="2" t="s">
        <v>569</v>
      </c>
      <c r="D894" s="2" t="str">
        <f t="shared" si="12"/>
        <v>Error?</v>
      </c>
    </row>
    <row r="895" spans="1:4">
      <c r="A895" s="5">
        <v>834</v>
      </c>
      <c r="B895" s="1724">
        <f>'Expenditures 15-22'!F36</f>
        <v>19053</v>
      </c>
      <c r="D895" s="2" t="str">
        <f t="shared" ref="D895:D958" si="13">IF(ISBLANK(B895),"OK",IF(A895-B895=0,"OK","Error?"))</f>
        <v>Error?</v>
      </c>
    </row>
    <row r="896" spans="1:4">
      <c r="A896" s="5">
        <v>835</v>
      </c>
      <c r="B896" s="1724">
        <f>'Expenditures 15-22'!F37</f>
        <v>12855</v>
      </c>
      <c r="D896" s="2" t="str">
        <f t="shared" si="13"/>
        <v>Error?</v>
      </c>
    </row>
    <row r="897" spans="1:4">
      <c r="A897" s="5">
        <v>836</v>
      </c>
      <c r="B897" s="1724">
        <f>'Expenditures 15-22'!F38</f>
        <v>6664</v>
      </c>
      <c r="D897" s="2" t="str">
        <f t="shared" si="13"/>
        <v>Error?</v>
      </c>
    </row>
    <row r="898" spans="1:4">
      <c r="A898" s="5">
        <v>837</v>
      </c>
      <c r="B898" s="1724">
        <f>'Expenditures 15-22'!F39</f>
        <v>4016</v>
      </c>
      <c r="D898" s="2" t="str">
        <f t="shared" si="13"/>
        <v>Error?</v>
      </c>
    </row>
    <row r="899" spans="1:4">
      <c r="A899" s="5">
        <v>838</v>
      </c>
      <c r="B899" s="1724">
        <f>'Expenditures 15-22'!F40</f>
        <v>1569</v>
      </c>
      <c r="D899" s="2" t="str">
        <f t="shared" si="13"/>
        <v>Error?</v>
      </c>
    </row>
    <row r="900" spans="1:4">
      <c r="A900" s="5">
        <v>839</v>
      </c>
      <c r="B900" s="1724">
        <f>'Expenditures 15-22'!F41</f>
        <v>74521</v>
      </c>
      <c r="D900" s="2" t="str">
        <f t="shared" si="13"/>
        <v>Error?</v>
      </c>
    </row>
    <row r="901" spans="1:4">
      <c r="A901" s="5">
        <v>840</v>
      </c>
      <c r="B901" s="1724">
        <f>'Expenditures 15-22'!F42</f>
        <v>118678</v>
      </c>
      <c r="C901" s="2" t="s">
        <v>569</v>
      </c>
      <c r="D901" s="2" t="str">
        <f t="shared" si="13"/>
        <v>Error?</v>
      </c>
    </row>
    <row r="902" spans="1:4">
      <c r="A902" s="5">
        <v>841</v>
      </c>
      <c r="B902" s="1724">
        <f>'Expenditures 15-22'!F44</f>
        <v>65695</v>
      </c>
      <c r="D902" s="2" t="str">
        <f t="shared" si="13"/>
        <v>Error?</v>
      </c>
    </row>
    <row r="903" spans="1:4">
      <c r="A903" s="5">
        <v>842</v>
      </c>
      <c r="B903" s="1724">
        <f>'Expenditures 15-22'!F45</f>
        <v>63606</v>
      </c>
      <c r="D903" s="2" t="str">
        <f t="shared" si="13"/>
        <v>Error?</v>
      </c>
    </row>
    <row r="904" spans="1:4">
      <c r="A904" s="5">
        <v>843</v>
      </c>
      <c r="B904" s="1724">
        <f>'Expenditures 15-22'!F46</f>
        <v>0</v>
      </c>
      <c r="D904" s="2" t="str">
        <f t="shared" si="13"/>
        <v>Error?</v>
      </c>
    </row>
    <row r="905" spans="1:4">
      <c r="A905" s="5">
        <v>844</v>
      </c>
      <c r="B905" s="1724">
        <f>'Expenditures 15-22'!F47</f>
        <v>129301</v>
      </c>
      <c r="C905" s="2" t="s">
        <v>569</v>
      </c>
      <c r="D905" s="2" t="str">
        <f t="shared" si="13"/>
        <v>Error?</v>
      </c>
    </row>
    <row r="906" spans="1:4">
      <c r="A906" s="5">
        <v>845</v>
      </c>
      <c r="B906" s="1724">
        <f>'Expenditures 15-22'!F49</f>
        <v>2594</v>
      </c>
      <c r="D906" s="2" t="str">
        <f t="shared" si="13"/>
        <v>Error?</v>
      </c>
    </row>
    <row r="907" spans="1:4">
      <c r="A907" s="5">
        <v>846</v>
      </c>
      <c r="B907" s="1724">
        <f>'Expenditures 15-22'!F50</f>
        <v>6245</v>
      </c>
      <c r="D907" s="2" t="str">
        <f t="shared" si="13"/>
        <v>Error?</v>
      </c>
    </row>
    <row r="908" spans="1:4">
      <c r="A908" s="5">
        <v>847</v>
      </c>
      <c r="B908" s="1724">
        <f>'Expenditures 15-22'!F53</f>
        <v>13311</v>
      </c>
      <c r="C908" s="2" t="s">
        <v>569</v>
      </c>
      <c r="D908" s="2" t="str">
        <f t="shared" si="13"/>
        <v>Error?</v>
      </c>
    </row>
    <row r="909" spans="1:4">
      <c r="A909" s="5">
        <v>848</v>
      </c>
      <c r="B909" s="1724">
        <f>'Expenditures 15-22'!F55</f>
        <v>131564</v>
      </c>
      <c r="D909" s="2" t="str">
        <f t="shared" si="13"/>
        <v>Error?</v>
      </c>
    </row>
    <row r="910" spans="1:4">
      <c r="A910" s="5">
        <v>849</v>
      </c>
      <c r="B910" s="1724">
        <f>'Expenditures 15-22'!F56</f>
        <v>0</v>
      </c>
      <c r="D910" s="2" t="str">
        <f t="shared" si="13"/>
        <v>Error?</v>
      </c>
    </row>
    <row r="911" spans="1:4">
      <c r="A911" s="5">
        <v>850</v>
      </c>
      <c r="B911" s="1724">
        <f>'Expenditures 15-22'!F57</f>
        <v>131564</v>
      </c>
      <c r="C911" s="2" t="s">
        <v>569</v>
      </c>
      <c r="D911" s="2" t="str">
        <f t="shared" si="13"/>
        <v>Error?</v>
      </c>
    </row>
    <row r="912" spans="1:4">
      <c r="A912" s="5">
        <v>851</v>
      </c>
      <c r="B912" s="1724">
        <f>'Expenditures 15-22'!F59</f>
        <v>0</v>
      </c>
      <c r="D912" s="2" t="str">
        <f t="shared" si="13"/>
        <v>Error?</v>
      </c>
    </row>
    <row r="913" spans="1:4">
      <c r="A913" s="5">
        <v>852</v>
      </c>
      <c r="B913" s="1724">
        <f>'Expenditures 15-22'!F60</f>
        <v>2222</v>
      </c>
      <c r="D913" s="2" t="str">
        <f t="shared" si="13"/>
        <v>Error?</v>
      </c>
    </row>
    <row r="914" spans="1:4">
      <c r="A914" s="5">
        <v>853</v>
      </c>
      <c r="B914" s="1724">
        <f>'Expenditures 15-22'!F61</f>
        <v>0</v>
      </c>
      <c r="D914" s="2" t="str">
        <f t="shared" si="13"/>
        <v>Error?</v>
      </c>
    </row>
    <row r="915" spans="1:4">
      <c r="A915" s="5">
        <v>854</v>
      </c>
      <c r="B915" s="1724">
        <f>'Expenditures 15-22'!F62</f>
        <v>0</v>
      </c>
      <c r="D915" s="2" t="str">
        <f t="shared" si="13"/>
        <v>Error?</v>
      </c>
    </row>
    <row r="916" spans="1:4">
      <c r="A916" s="5">
        <v>855</v>
      </c>
      <c r="B916" s="1724">
        <f>'Expenditures 15-22'!F63</f>
        <v>1379344</v>
      </c>
      <c r="D916" s="2" t="str">
        <f t="shared" si="13"/>
        <v>Error?</v>
      </c>
    </row>
    <row r="917" spans="1:4">
      <c r="A917" s="5">
        <v>856</v>
      </c>
      <c r="B917" s="1724">
        <f>'Expenditures 15-22'!F64</f>
        <v>76214</v>
      </c>
      <c r="D917" s="2" t="str">
        <f t="shared" si="13"/>
        <v>Error?</v>
      </c>
    </row>
    <row r="918" spans="1:4">
      <c r="A918" s="10">
        <v>857</v>
      </c>
      <c r="B918" s="1724"/>
      <c r="D918" s="2" t="str">
        <f t="shared" si="13"/>
        <v>OK</v>
      </c>
    </row>
    <row r="919" spans="1:4">
      <c r="A919" s="5">
        <v>858</v>
      </c>
      <c r="B919" s="1724">
        <f>'Expenditures 15-22'!F65</f>
        <v>1457780</v>
      </c>
      <c r="C919" s="2" t="s">
        <v>569</v>
      </c>
      <c r="D919" s="2" t="str">
        <f t="shared" si="13"/>
        <v>Error?</v>
      </c>
    </row>
    <row r="920" spans="1:4">
      <c r="A920" s="5">
        <v>859</v>
      </c>
      <c r="B920" s="1724">
        <f>'Expenditures 15-22'!F67</f>
        <v>0</v>
      </c>
      <c r="D920" s="2" t="str">
        <f t="shared" si="13"/>
        <v>Error?</v>
      </c>
    </row>
    <row r="921" spans="1:4">
      <c r="A921" s="5">
        <v>860</v>
      </c>
      <c r="B921" s="1724">
        <f>'Expenditures 15-22'!F68</f>
        <v>0</v>
      </c>
      <c r="D921" s="2" t="str">
        <f t="shared" si="13"/>
        <v>Error?</v>
      </c>
    </row>
    <row r="922" spans="1:4">
      <c r="A922" s="5">
        <v>861</v>
      </c>
      <c r="B922" s="1724">
        <f>'Expenditures 15-22'!F69</f>
        <v>8052</v>
      </c>
      <c r="D922" s="2" t="str">
        <f t="shared" si="13"/>
        <v>Error?</v>
      </c>
    </row>
    <row r="923" spans="1:4">
      <c r="A923" s="5">
        <v>862</v>
      </c>
      <c r="B923" s="1724">
        <f>'Expenditures 15-22'!F70</f>
        <v>57163</v>
      </c>
      <c r="D923" s="2" t="str">
        <f t="shared" si="13"/>
        <v>Error?</v>
      </c>
    </row>
    <row r="924" spans="1:4">
      <c r="A924" s="10">
        <v>863</v>
      </c>
      <c r="B924" s="1724"/>
      <c r="D924" s="2" t="str">
        <f t="shared" si="13"/>
        <v>OK</v>
      </c>
    </row>
    <row r="925" spans="1:4">
      <c r="A925" s="5">
        <v>864</v>
      </c>
      <c r="B925" s="1724">
        <f>'Expenditures 15-22'!F71</f>
        <v>884527</v>
      </c>
      <c r="D925" s="2" t="str">
        <f t="shared" si="13"/>
        <v>Error?</v>
      </c>
    </row>
    <row r="926" spans="1:4">
      <c r="A926" s="10">
        <v>865</v>
      </c>
      <c r="B926" s="1724"/>
      <c r="D926" s="2" t="str">
        <f t="shared" si="13"/>
        <v>OK</v>
      </c>
    </row>
    <row r="927" spans="1:4">
      <c r="A927" s="5">
        <v>866</v>
      </c>
      <c r="B927" s="1724">
        <f>'Expenditures 15-22'!F72</f>
        <v>949742</v>
      </c>
      <c r="C927" s="2" t="s">
        <v>569</v>
      </c>
      <c r="D927" s="2" t="str">
        <f t="shared" si="13"/>
        <v>Error?</v>
      </c>
    </row>
    <row r="928" spans="1:4">
      <c r="A928" s="5">
        <v>867</v>
      </c>
      <c r="B928" s="1724">
        <f>'Expenditures 15-22'!F73</f>
        <v>0</v>
      </c>
      <c r="D928" s="2" t="str">
        <f t="shared" si="13"/>
        <v>Error?</v>
      </c>
    </row>
    <row r="929" spans="1:4">
      <c r="A929" s="5">
        <v>868</v>
      </c>
      <c r="B929" s="1724">
        <f>'Expenditures 15-22'!F74</f>
        <v>2800376</v>
      </c>
      <c r="C929" s="2" t="s">
        <v>569</v>
      </c>
      <c r="D929" s="2" t="str">
        <f t="shared" si="13"/>
        <v>Error?</v>
      </c>
    </row>
    <row r="930" spans="1:4">
      <c r="A930" s="5">
        <v>869</v>
      </c>
      <c r="B930" s="1724">
        <f>'Expenditures 15-22'!F75</f>
        <v>46412</v>
      </c>
      <c r="D930" s="2" t="str">
        <f t="shared" si="13"/>
        <v>Error?</v>
      </c>
    </row>
    <row r="931" spans="1:4">
      <c r="A931" s="5">
        <v>870</v>
      </c>
      <c r="B931" s="1724">
        <f>'Expenditures 15-22'!F114</f>
        <v>3987257</v>
      </c>
      <c r="C931" s="2" t="s">
        <v>569</v>
      </c>
      <c r="D931" s="2" t="str">
        <f t="shared" si="13"/>
        <v>Error?</v>
      </c>
    </row>
    <row r="932" spans="1:4">
      <c r="A932" s="10">
        <v>871</v>
      </c>
      <c r="B932" s="1724"/>
      <c r="D932" s="2" t="str">
        <f t="shared" si="13"/>
        <v>OK</v>
      </c>
    </row>
    <row r="933" spans="1:4">
      <c r="A933" s="10">
        <v>872</v>
      </c>
      <c r="B933" s="1724"/>
      <c r="D933" s="2" t="str">
        <f t="shared" si="13"/>
        <v>OK</v>
      </c>
    </row>
    <row r="934" spans="1:4">
      <c r="A934" s="10">
        <v>873</v>
      </c>
      <c r="B934" s="1724"/>
      <c r="D934" s="2" t="str">
        <f t="shared" si="13"/>
        <v>OK</v>
      </c>
    </row>
    <row r="935" spans="1:4">
      <c r="A935" s="10">
        <v>874</v>
      </c>
      <c r="B935" s="1724"/>
      <c r="D935" s="2" t="str">
        <f t="shared" si="13"/>
        <v>OK</v>
      </c>
    </row>
    <row r="936" spans="1:4">
      <c r="A936" s="10">
        <v>875</v>
      </c>
      <c r="B936" s="1724"/>
      <c r="D936" s="2" t="str">
        <f t="shared" si="13"/>
        <v>OK</v>
      </c>
    </row>
    <row r="937" spans="1:4">
      <c r="A937" s="5">
        <v>876</v>
      </c>
      <c r="B937" s="1724">
        <f>'Expenditures 15-22'!G5</f>
        <v>20066</v>
      </c>
      <c r="D937" s="2" t="str">
        <f t="shared" si="13"/>
        <v>Error?</v>
      </c>
    </row>
    <row r="938" spans="1:4">
      <c r="A938" s="5">
        <v>877</v>
      </c>
      <c r="B938" s="1724">
        <f>'Expenditures 15-22'!G16</f>
        <v>0</v>
      </c>
      <c r="D938" s="2" t="str">
        <f t="shared" si="13"/>
        <v>Error?</v>
      </c>
    </row>
    <row r="939" spans="1:4">
      <c r="A939" s="10">
        <v>878</v>
      </c>
      <c r="B939" s="1724"/>
      <c r="D939" s="2" t="str">
        <f t="shared" si="13"/>
        <v>OK</v>
      </c>
    </row>
    <row r="940" spans="1:4">
      <c r="A940" s="10">
        <v>879</v>
      </c>
      <c r="B940" s="1724"/>
      <c r="D940" s="2" t="str">
        <f t="shared" si="13"/>
        <v>OK</v>
      </c>
    </row>
    <row r="941" spans="1:4">
      <c r="A941" s="10">
        <v>880</v>
      </c>
      <c r="B941" s="1724"/>
      <c r="D941" s="2" t="str">
        <f t="shared" si="13"/>
        <v>OK</v>
      </c>
    </row>
    <row r="942" spans="1:4">
      <c r="A942" s="10">
        <v>881</v>
      </c>
      <c r="B942" s="1724"/>
      <c r="D942" s="2" t="str">
        <f t="shared" si="13"/>
        <v>OK</v>
      </c>
    </row>
    <row r="943" spans="1:4">
      <c r="A943" s="10">
        <v>882</v>
      </c>
      <c r="B943" s="1724"/>
      <c r="D943" s="2" t="str">
        <f t="shared" si="13"/>
        <v>OK</v>
      </c>
    </row>
    <row r="944" spans="1:4">
      <c r="A944" s="5">
        <v>883</v>
      </c>
      <c r="B944" s="1724">
        <f>'Expenditures 15-22'!G18</f>
        <v>0</v>
      </c>
      <c r="D944" s="2" t="str">
        <f t="shared" si="13"/>
        <v>Error?</v>
      </c>
    </row>
    <row r="945" spans="1:4">
      <c r="A945" s="10">
        <v>884</v>
      </c>
      <c r="B945" s="1724"/>
      <c r="D945" s="2" t="str">
        <f t="shared" si="13"/>
        <v>OK</v>
      </c>
    </row>
    <row r="946" spans="1:4">
      <c r="A946" s="10">
        <v>885</v>
      </c>
      <c r="B946" s="1724"/>
      <c r="D946" s="2" t="str">
        <f t="shared" si="13"/>
        <v>OK</v>
      </c>
    </row>
    <row r="947" spans="1:4">
      <c r="A947" s="10">
        <v>886</v>
      </c>
      <c r="B947" s="1724"/>
      <c r="D947" s="2" t="str">
        <f t="shared" si="13"/>
        <v>OK</v>
      </c>
    </row>
    <row r="948" spans="1:4">
      <c r="A948" s="5">
        <v>887</v>
      </c>
      <c r="B948" s="1724">
        <f>'Expenditures 15-22'!G12</f>
        <v>0</v>
      </c>
      <c r="D948" s="2" t="str">
        <f t="shared" si="13"/>
        <v>Error?</v>
      </c>
    </row>
    <row r="949" spans="1:4">
      <c r="A949" s="5">
        <v>888</v>
      </c>
      <c r="B949" s="1724">
        <f>'Expenditures 15-22'!G13</f>
        <v>31044</v>
      </c>
      <c r="D949" s="2" t="str">
        <f t="shared" si="13"/>
        <v>Error?</v>
      </c>
    </row>
    <row r="950" spans="1:4">
      <c r="A950" s="5">
        <v>889</v>
      </c>
      <c r="B950" s="1724">
        <f>'Expenditures 15-22'!G14</f>
        <v>44077</v>
      </c>
      <c r="D950" s="2" t="str">
        <f t="shared" si="13"/>
        <v>Error?</v>
      </c>
    </row>
    <row r="951" spans="1:4">
      <c r="A951" s="5">
        <v>890</v>
      </c>
      <c r="B951" s="1724">
        <f>'Expenditures 15-22'!G15</f>
        <v>0</v>
      </c>
      <c r="D951" s="2" t="str">
        <f t="shared" si="13"/>
        <v>Error?</v>
      </c>
    </row>
    <row r="952" spans="1:4">
      <c r="A952" s="5">
        <v>891</v>
      </c>
      <c r="B952" s="1724">
        <f>'Expenditures 15-22'!G33</f>
        <v>95187</v>
      </c>
      <c r="C952" s="2" t="s">
        <v>569</v>
      </c>
      <c r="D952" s="2" t="str">
        <f t="shared" si="13"/>
        <v>Error?</v>
      </c>
    </row>
    <row r="953" spans="1:4">
      <c r="A953" s="5">
        <v>892</v>
      </c>
      <c r="B953" s="1724">
        <f>'Expenditures 15-22'!G36</f>
        <v>0</v>
      </c>
      <c r="D953" s="2" t="str">
        <f t="shared" si="13"/>
        <v>Error?</v>
      </c>
    </row>
    <row r="954" spans="1:4">
      <c r="A954" s="5">
        <v>893</v>
      </c>
      <c r="B954" s="1724">
        <f>'Expenditures 15-22'!G37</f>
        <v>0</v>
      </c>
      <c r="D954" s="2" t="str">
        <f t="shared" si="13"/>
        <v>Error?</v>
      </c>
    </row>
    <row r="955" spans="1:4">
      <c r="A955" s="5">
        <v>894</v>
      </c>
      <c r="B955" s="1724">
        <f>'Expenditures 15-22'!G38</f>
        <v>5580</v>
      </c>
      <c r="D955" s="2" t="str">
        <f t="shared" si="13"/>
        <v>Error?</v>
      </c>
    </row>
    <row r="956" spans="1:4">
      <c r="A956" s="5">
        <v>895</v>
      </c>
      <c r="B956" s="1724">
        <f>'Expenditures 15-22'!G39</f>
        <v>0</v>
      </c>
      <c r="D956" s="2" t="str">
        <f t="shared" si="13"/>
        <v>Error?</v>
      </c>
    </row>
    <row r="957" spans="1:4">
      <c r="A957" s="5">
        <v>896</v>
      </c>
      <c r="B957" s="1724">
        <f>'Expenditures 15-22'!G40</f>
        <v>0</v>
      </c>
      <c r="D957" s="2" t="str">
        <f t="shared" si="13"/>
        <v>Error?</v>
      </c>
    </row>
    <row r="958" spans="1:4">
      <c r="A958" s="5">
        <v>897</v>
      </c>
      <c r="B958" s="1724">
        <f>'Expenditures 15-22'!G41</f>
        <v>0</v>
      </c>
      <c r="D958" s="2" t="str">
        <f t="shared" si="13"/>
        <v>Error?</v>
      </c>
    </row>
    <row r="959" spans="1:4">
      <c r="A959" s="5">
        <v>898</v>
      </c>
      <c r="B959" s="1724">
        <f>'Expenditures 15-22'!G42</f>
        <v>5580</v>
      </c>
      <c r="C959" s="2" t="s">
        <v>569</v>
      </c>
      <c r="D959" s="2" t="str">
        <f t="shared" ref="D959:D1022" si="14">IF(ISBLANK(B959),"OK",IF(A959-B959=0,"OK","Error?"))</f>
        <v>Error?</v>
      </c>
    </row>
    <row r="960" spans="1:4">
      <c r="A960" s="5">
        <v>899</v>
      </c>
      <c r="B960" s="1724">
        <f>'Expenditures 15-22'!G44</f>
        <v>0</v>
      </c>
      <c r="D960" s="2" t="str">
        <f t="shared" si="14"/>
        <v>Error?</v>
      </c>
    </row>
    <row r="961" spans="1:4">
      <c r="A961" s="5">
        <v>900</v>
      </c>
      <c r="B961" s="1724">
        <f>'Expenditures 15-22'!G45</f>
        <v>0</v>
      </c>
      <c r="D961" s="2" t="str">
        <f t="shared" si="14"/>
        <v>Error?</v>
      </c>
    </row>
    <row r="962" spans="1:4">
      <c r="A962" s="5">
        <v>901</v>
      </c>
      <c r="B962" s="1724">
        <f>'Expenditures 15-22'!G46</f>
        <v>0</v>
      </c>
      <c r="D962" s="2" t="str">
        <f t="shared" si="14"/>
        <v>Error?</v>
      </c>
    </row>
    <row r="963" spans="1:4">
      <c r="A963" s="5">
        <v>902</v>
      </c>
      <c r="B963" s="1724">
        <f>'Expenditures 15-22'!G47</f>
        <v>0</v>
      </c>
      <c r="C963" s="2" t="s">
        <v>569</v>
      </c>
      <c r="D963" s="2" t="str">
        <f t="shared" si="14"/>
        <v>Error?</v>
      </c>
    </row>
    <row r="964" spans="1:4">
      <c r="A964" s="5">
        <v>903</v>
      </c>
      <c r="B964" s="1724">
        <f>'Expenditures 15-22'!G49</f>
        <v>0</v>
      </c>
      <c r="D964" s="2" t="str">
        <f t="shared" si="14"/>
        <v>Error?</v>
      </c>
    </row>
    <row r="965" spans="1:4">
      <c r="A965" s="5">
        <v>904</v>
      </c>
      <c r="B965" s="1724">
        <f>'Expenditures 15-22'!G50</f>
        <v>0</v>
      </c>
      <c r="D965" s="2" t="str">
        <f t="shared" si="14"/>
        <v>Error?</v>
      </c>
    </row>
    <row r="966" spans="1:4">
      <c r="A966" s="5">
        <v>905</v>
      </c>
      <c r="B966" s="1724">
        <f>'Expenditures 15-22'!G53</f>
        <v>0</v>
      </c>
      <c r="C966" s="2" t="s">
        <v>569</v>
      </c>
      <c r="D966" s="2" t="str">
        <f t="shared" si="14"/>
        <v>Error?</v>
      </c>
    </row>
    <row r="967" spans="1:4">
      <c r="A967" s="5">
        <v>906</v>
      </c>
      <c r="B967" s="1724">
        <f>'Expenditures 15-22'!G55</f>
        <v>30164</v>
      </c>
      <c r="D967" s="2" t="str">
        <f t="shared" si="14"/>
        <v>Error?</v>
      </c>
    </row>
    <row r="968" spans="1:4">
      <c r="A968" s="5">
        <v>907</v>
      </c>
      <c r="B968" s="1724">
        <f>'Expenditures 15-22'!G56</f>
        <v>0</v>
      </c>
      <c r="D968" s="2" t="str">
        <f t="shared" si="14"/>
        <v>Error?</v>
      </c>
    </row>
    <row r="969" spans="1:4">
      <c r="A969" s="5">
        <v>908</v>
      </c>
      <c r="B969" s="1724">
        <f>'Expenditures 15-22'!G57</f>
        <v>30164</v>
      </c>
      <c r="C969" s="2" t="s">
        <v>569</v>
      </c>
      <c r="D969" s="2" t="str">
        <f t="shared" si="14"/>
        <v>Error?</v>
      </c>
    </row>
    <row r="970" spans="1:4">
      <c r="A970" s="5">
        <v>909</v>
      </c>
      <c r="B970" s="1724">
        <f>'Expenditures 15-22'!G59</f>
        <v>0</v>
      </c>
      <c r="D970" s="2" t="str">
        <f t="shared" si="14"/>
        <v>Error?</v>
      </c>
    </row>
    <row r="971" spans="1:4">
      <c r="A971" s="5">
        <v>910</v>
      </c>
      <c r="B971" s="1724">
        <f>'Expenditures 15-22'!G60</f>
        <v>0</v>
      </c>
      <c r="D971" s="2" t="str">
        <f t="shared" si="14"/>
        <v>Error?</v>
      </c>
    </row>
    <row r="972" spans="1:4">
      <c r="A972" s="5">
        <v>911</v>
      </c>
      <c r="B972" s="1724">
        <f>'Expenditures 15-22'!G61</f>
        <v>0</v>
      </c>
      <c r="D972" s="2" t="str">
        <f t="shared" si="14"/>
        <v>Error?</v>
      </c>
    </row>
    <row r="973" spans="1:4">
      <c r="A973" s="5">
        <v>912</v>
      </c>
      <c r="B973" s="1724">
        <f>'Expenditures 15-22'!G62</f>
        <v>0</v>
      </c>
      <c r="D973" s="2" t="str">
        <f t="shared" si="14"/>
        <v>Error?</v>
      </c>
    </row>
    <row r="974" spans="1:4">
      <c r="A974" s="5">
        <v>913</v>
      </c>
      <c r="B974" s="1724">
        <f>'Expenditures 15-22'!G63</f>
        <v>0</v>
      </c>
      <c r="D974" s="2" t="str">
        <f t="shared" si="14"/>
        <v>Error?</v>
      </c>
    </row>
    <row r="975" spans="1:4">
      <c r="A975" s="5">
        <v>914</v>
      </c>
      <c r="B975" s="1724">
        <f>'Expenditures 15-22'!G64</f>
        <v>0</v>
      </c>
      <c r="D975" s="2" t="str">
        <f t="shared" si="14"/>
        <v>Error?</v>
      </c>
    </row>
    <row r="976" spans="1:4">
      <c r="A976" s="10">
        <v>915</v>
      </c>
      <c r="B976" s="1724"/>
      <c r="D976" s="2" t="str">
        <f t="shared" si="14"/>
        <v>OK</v>
      </c>
    </row>
    <row r="977" spans="1:4">
      <c r="A977" s="5">
        <v>916</v>
      </c>
      <c r="B977" s="1724">
        <f>'Expenditures 15-22'!G65</f>
        <v>0</v>
      </c>
      <c r="C977" s="2" t="s">
        <v>569</v>
      </c>
      <c r="D977" s="2" t="str">
        <f t="shared" si="14"/>
        <v>Error?</v>
      </c>
    </row>
    <row r="978" spans="1:4">
      <c r="A978" s="5">
        <v>917</v>
      </c>
      <c r="B978" s="1724">
        <f>'Expenditures 15-22'!G67</f>
        <v>0</v>
      </c>
      <c r="D978" s="2" t="str">
        <f t="shared" si="14"/>
        <v>Error?</v>
      </c>
    </row>
    <row r="979" spans="1:4">
      <c r="A979" s="5">
        <v>918</v>
      </c>
      <c r="B979" s="1724">
        <f>'Expenditures 15-22'!G68</f>
        <v>0</v>
      </c>
      <c r="D979" s="2" t="str">
        <f t="shared" si="14"/>
        <v>Error?</v>
      </c>
    </row>
    <row r="980" spans="1:4">
      <c r="A980" s="5">
        <v>919</v>
      </c>
      <c r="B980" s="1724">
        <f>'Expenditures 15-22'!G69</f>
        <v>0</v>
      </c>
      <c r="D980" s="2" t="str">
        <f t="shared" si="14"/>
        <v>Error?</v>
      </c>
    </row>
    <row r="981" spans="1:4">
      <c r="A981" s="5">
        <v>920</v>
      </c>
      <c r="B981" s="1724">
        <f>'Expenditures 15-22'!G70</f>
        <v>0</v>
      </c>
      <c r="D981" s="2" t="str">
        <f t="shared" si="14"/>
        <v>Error?</v>
      </c>
    </row>
    <row r="982" spans="1:4">
      <c r="A982" s="10">
        <v>921</v>
      </c>
      <c r="B982" s="1724"/>
      <c r="D982" s="2" t="str">
        <f t="shared" si="14"/>
        <v>OK</v>
      </c>
    </row>
    <row r="983" spans="1:4">
      <c r="A983" s="5">
        <v>922</v>
      </c>
      <c r="B983" s="1724">
        <f>'Expenditures 15-22'!G71</f>
        <v>5575</v>
      </c>
      <c r="D983" s="2" t="str">
        <f t="shared" si="14"/>
        <v>Error?</v>
      </c>
    </row>
    <row r="984" spans="1:4">
      <c r="A984" s="10">
        <v>923</v>
      </c>
      <c r="B984" s="1724"/>
      <c r="D984" s="2" t="str">
        <f t="shared" si="14"/>
        <v>OK</v>
      </c>
    </row>
    <row r="985" spans="1:4">
      <c r="A985" s="5">
        <v>924</v>
      </c>
      <c r="B985" s="1724">
        <f>'Expenditures 15-22'!G72</f>
        <v>5575</v>
      </c>
      <c r="C985" s="2" t="s">
        <v>569</v>
      </c>
      <c r="D985" s="2" t="str">
        <f t="shared" si="14"/>
        <v>Error?</v>
      </c>
    </row>
    <row r="986" spans="1:4">
      <c r="A986" s="5">
        <v>925</v>
      </c>
      <c r="B986" s="1724">
        <f>'Expenditures 15-22'!G73</f>
        <v>0</v>
      </c>
      <c r="D986" s="2" t="str">
        <f t="shared" si="14"/>
        <v>Error?</v>
      </c>
    </row>
    <row r="987" spans="1:4">
      <c r="A987" s="5">
        <v>926</v>
      </c>
      <c r="B987" s="1724">
        <f>'Expenditures 15-22'!G74</f>
        <v>41319</v>
      </c>
      <c r="C987" s="2" t="s">
        <v>569</v>
      </c>
      <c r="D987" s="2" t="str">
        <f t="shared" si="14"/>
        <v>Error?</v>
      </c>
    </row>
    <row r="988" spans="1:4">
      <c r="A988" s="5">
        <v>927</v>
      </c>
      <c r="B988" s="1724">
        <f>'Expenditures 15-22'!G75</f>
        <v>0</v>
      </c>
      <c r="D988" s="2" t="str">
        <f t="shared" si="14"/>
        <v>Error?</v>
      </c>
    </row>
    <row r="989" spans="1:4">
      <c r="A989" s="5">
        <v>928</v>
      </c>
      <c r="B989" s="1724">
        <f>'Expenditures 15-22'!G114</f>
        <v>136506</v>
      </c>
      <c r="C989" s="2" t="s">
        <v>569</v>
      </c>
      <c r="D989" s="2" t="str">
        <f t="shared" si="14"/>
        <v>Error?</v>
      </c>
    </row>
    <row r="990" spans="1:4">
      <c r="A990" s="10">
        <v>929</v>
      </c>
      <c r="B990" s="1724"/>
      <c r="D990" s="2" t="str">
        <f t="shared" si="14"/>
        <v>OK</v>
      </c>
    </row>
    <row r="991" spans="1:4">
      <c r="A991" s="10">
        <v>930</v>
      </c>
      <c r="B991" s="1724"/>
      <c r="D991" s="2" t="str">
        <f t="shared" si="14"/>
        <v>OK</v>
      </c>
    </row>
    <row r="992" spans="1:4">
      <c r="A992" s="10">
        <v>931</v>
      </c>
      <c r="B992" s="1724"/>
      <c r="D992" s="2" t="str">
        <f t="shared" si="14"/>
        <v>OK</v>
      </c>
    </row>
    <row r="993" spans="1:4">
      <c r="A993" s="10">
        <v>932</v>
      </c>
      <c r="B993" s="1724"/>
      <c r="D993" s="2" t="str">
        <f t="shared" si="14"/>
        <v>OK</v>
      </c>
    </row>
    <row r="994" spans="1:4">
      <c r="A994" s="10">
        <v>933</v>
      </c>
      <c r="B994" s="1724"/>
      <c r="D994" s="2" t="str">
        <f t="shared" si="14"/>
        <v>OK</v>
      </c>
    </row>
    <row r="995" spans="1:4">
      <c r="A995" s="5">
        <v>934</v>
      </c>
      <c r="B995" s="1725">
        <f>'Expenditures 15-22'!H5</f>
        <v>22636</v>
      </c>
      <c r="C995" s="9"/>
      <c r="D995" s="2" t="str">
        <f t="shared" si="14"/>
        <v>Error?</v>
      </c>
    </row>
    <row r="996" spans="1:4">
      <c r="A996" s="5">
        <v>935</v>
      </c>
      <c r="B996" s="1724">
        <f>'Expenditures 15-22'!H16</f>
        <v>0</v>
      </c>
      <c r="D996" s="2" t="str">
        <f t="shared" si="14"/>
        <v>Error?</v>
      </c>
    </row>
    <row r="997" spans="1:4">
      <c r="A997" s="10">
        <v>936</v>
      </c>
      <c r="B997" s="1724"/>
      <c r="D997" s="2" t="str">
        <f t="shared" si="14"/>
        <v>OK</v>
      </c>
    </row>
    <row r="998" spans="1:4">
      <c r="A998" s="10">
        <v>937</v>
      </c>
      <c r="B998" s="1724"/>
      <c r="D998" s="2" t="str">
        <f t="shared" si="14"/>
        <v>OK</v>
      </c>
    </row>
    <row r="999" spans="1:4">
      <c r="A999" s="10">
        <v>938</v>
      </c>
      <c r="B999" s="1724"/>
      <c r="D999" s="2" t="str">
        <f t="shared" si="14"/>
        <v>OK</v>
      </c>
    </row>
    <row r="1000" spans="1:4">
      <c r="A1000" s="10">
        <v>939</v>
      </c>
      <c r="B1000" s="1724"/>
      <c r="D1000" s="2" t="str">
        <f t="shared" si="14"/>
        <v>OK</v>
      </c>
    </row>
    <row r="1001" spans="1:4">
      <c r="A1001" s="10">
        <v>940</v>
      </c>
      <c r="B1001" s="1724"/>
      <c r="D1001" s="2" t="str">
        <f t="shared" si="14"/>
        <v>OK</v>
      </c>
    </row>
    <row r="1002" spans="1:4">
      <c r="A1002" s="5">
        <v>941</v>
      </c>
      <c r="B1002" s="1724">
        <f>'Expenditures 15-22'!H18</f>
        <v>0</v>
      </c>
      <c r="D1002" s="2" t="str">
        <f t="shared" si="14"/>
        <v>Error?</v>
      </c>
    </row>
    <row r="1003" spans="1:4">
      <c r="A1003" s="10">
        <v>942</v>
      </c>
      <c r="B1003" s="1724"/>
      <c r="D1003" s="2" t="str">
        <f t="shared" si="14"/>
        <v>OK</v>
      </c>
    </row>
    <row r="1004" spans="1:4">
      <c r="A1004" s="10">
        <v>943</v>
      </c>
      <c r="B1004" s="1724"/>
      <c r="D1004" s="2" t="str">
        <f t="shared" si="14"/>
        <v>OK</v>
      </c>
    </row>
    <row r="1005" spans="1:4">
      <c r="A1005" s="10">
        <v>944</v>
      </c>
      <c r="B1005" s="1724"/>
      <c r="D1005" s="2" t="str">
        <f t="shared" si="14"/>
        <v>OK</v>
      </c>
    </row>
    <row r="1006" spans="1:4">
      <c r="A1006" s="5">
        <v>945</v>
      </c>
      <c r="B1006" s="1724">
        <f>'Expenditures 15-22'!H12</f>
        <v>0</v>
      </c>
      <c r="D1006" s="2" t="str">
        <f t="shared" si="14"/>
        <v>Error?</v>
      </c>
    </row>
    <row r="1007" spans="1:4">
      <c r="A1007" s="5">
        <v>946</v>
      </c>
      <c r="B1007" s="1724">
        <f>'Expenditures 15-22'!H13</f>
        <v>3193</v>
      </c>
      <c r="D1007" s="2" t="str">
        <f t="shared" si="14"/>
        <v>Error?</v>
      </c>
    </row>
    <row r="1008" spans="1:4">
      <c r="A1008" s="5">
        <v>947</v>
      </c>
      <c r="B1008" s="1724">
        <f>'Expenditures 15-22'!H14</f>
        <v>165763</v>
      </c>
      <c r="D1008" s="2" t="str">
        <f t="shared" si="14"/>
        <v>Error?</v>
      </c>
    </row>
    <row r="1009" spans="1:4">
      <c r="A1009" s="5">
        <v>948</v>
      </c>
      <c r="B1009" s="1724">
        <f>'Expenditures 15-22'!H15</f>
        <v>0</v>
      </c>
      <c r="D1009" s="2" t="str">
        <f t="shared" si="14"/>
        <v>Error?</v>
      </c>
    </row>
    <row r="1010" spans="1:4">
      <c r="A1010" s="5">
        <v>949</v>
      </c>
      <c r="B1010" s="1724">
        <f>'Expenditures 15-22'!H33</f>
        <v>5235357</v>
      </c>
      <c r="C1010" s="2" t="s">
        <v>569</v>
      </c>
      <c r="D1010" s="2" t="str">
        <f t="shared" si="14"/>
        <v>Error?</v>
      </c>
    </row>
    <row r="1011" spans="1:4">
      <c r="A1011" s="5">
        <v>950</v>
      </c>
      <c r="B1011" s="1724">
        <f>'Expenditures 15-22'!H36</f>
        <v>0</v>
      </c>
      <c r="D1011" s="2" t="str">
        <f t="shared" si="14"/>
        <v>Error?</v>
      </c>
    </row>
    <row r="1012" spans="1:4">
      <c r="A1012" s="5">
        <v>951</v>
      </c>
      <c r="B1012" s="1724">
        <f>'Expenditures 15-22'!H37</f>
        <v>2075</v>
      </c>
      <c r="D1012" s="2" t="str">
        <f t="shared" si="14"/>
        <v>Error?</v>
      </c>
    </row>
    <row r="1013" spans="1:4">
      <c r="A1013" s="5">
        <v>952</v>
      </c>
      <c r="B1013" s="1724">
        <f>'Expenditures 15-22'!H38</f>
        <v>20</v>
      </c>
      <c r="D1013" s="2" t="str">
        <f t="shared" si="14"/>
        <v>Error?</v>
      </c>
    </row>
    <row r="1014" spans="1:4">
      <c r="A1014" s="5">
        <v>953</v>
      </c>
      <c r="B1014" s="1724">
        <f>'Expenditures 15-22'!H39</f>
        <v>0</v>
      </c>
      <c r="D1014" s="2" t="str">
        <f t="shared" si="14"/>
        <v>Error?</v>
      </c>
    </row>
    <row r="1015" spans="1:4">
      <c r="A1015" s="5">
        <v>954</v>
      </c>
      <c r="B1015" s="1724">
        <f>'Expenditures 15-22'!H40</f>
        <v>0</v>
      </c>
      <c r="D1015" s="2" t="str">
        <f t="shared" si="14"/>
        <v>Error?</v>
      </c>
    </row>
    <row r="1016" spans="1:4">
      <c r="A1016" s="5">
        <v>955</v>
      </c>
      <c r="B1016" s="1724">
        <f>'Expenditures 15-22'!H41</f>
        <v>7226</v>
      </c>
      <c r="D1016" s="2" t="str">
        <f t="shared" si="14"/>
        <v>Error?</v>
      </c>
    </row>
    <row r="1017" spans="1:4">
      <c r="A1017" s="5">
        <v>956</v>
      </c>
      <c r="B1017" s="1724">
        <f>'Expenditures 15-22'!H42</f>
        <v>9321</v>
      </c>
      <c r="C1017" s="2" t="s">
        <v>569</v>
      </c>
      <c r="D1017" s="2" t="str">
        <f t="shared" si="14"/>
        <v>Error?</v>
      </c>
    </row>
    <row r="1018" spans="1:4">
      <c r="A1018" s="5">
        <v>957</v>
      </c>
      <c r="B1018" s="1724">
        <f>'Expenditures 15-22'!H44</f>
        <v>2311</v>
      </c>
      <c r="D1018" s="2" t="str">
        <f t="shared" si="14"/>
        <v>Error?</v>
      </c>
    </row>
    <row r="1019" spans="1:4">
      <c r="A1019" s="5">
        <v>958</v>
      </c>
      <c r="B1019" s="1724">
        <f>'Expenditures 15-22'!H45</f>
        <v>10</v>
      </c>
      <c r="D1019" s="2" t="str">
        <f t="shared" si="14"/>
        <v>Error?</v>
      </c>
    </row>
    <row r="1020" spans="1:4">
      <c r="A1020" s="5">
        <v>959</v>
      </c>
      <c r="B1020" s="1724">
        <f>'Expenditures 15-22'!H46</f>
        <v>0</v>
      </c>
      <c r="D1020" s="2" t="str">
        <f t="shared" si="14"/>
        <v>Error?</v>
      </c>
    </row>
    <row r="1021" spans="1:4">
      <c r="A1021" s="5">
        <v>960</v>
      </c>
      <c r="B1021" s="1724">
        <f>'Expenditures 15-22'!H47</f>
        <v>2321</v>
      </c>
      <c r="C1021" s="2" t="s">
        <v>569</v>
      </c>
      <c r="D1021" s="2" t="str">
        <f t="shared" si="14"/>
        <v>Error?</v>
      </c>
    </row>
    <row r="1022" spans="1:4">
      <c r="A1022" s="5">
        <v>961</v>
      </c>
      <c r="B1022" s="1724">
        <f>'Expenditures 15-22'!H49</f>
        <v>146662</v>
      </c>
      <c r="D1022" s="2" t="str">
        <f t="shared" si="14"/>
        <v>Error?</v>
      </c>
    </row>
    <row r="1023" spans="1:4">
      <c r="A1023" s="5">
        <v>962</v>
      </c>
      <c r="B1023" s="1724">
        <f>'Expenditures 15-22'!H50</f>
        <v>24817</v>
      </c>
      <c r="D1023" s="2" t="str">
        <f t="shared" ref="D1023:D1086" si="15">IF(ISBLANK(B1023),"OK",IF(A1023-B1023=0,"OK","Error?"))</f>
        <v>Error?</v>
      </c>
    </row>
    <row r="1024" spans="1:4">
      <c r="A1024" s="5">
        <v>963</v>
      </c>
      <c r="B1024" s="1724">
        <f>'Expenditures 15-22'!H53</f>
        <v>172052</v>
      </c>
      <c r="C1024" s="2" t="s">
        <v>569</v>
      </c>
      <c r="D1024" s="2" t="str">
        <f t="shared" si="15"/>
        <v>Error?</v>
      </c>
    </row>
    <row r="1025" spans="1:4">
      <c r="A1025" s="5">
        <v>964</v>
      </c>
      <c r="B1025" s="1724">
        <f>'Expenditures 15-22'!H55</f>
        <v>43832</v>
      </c>
      <c r="D1025" s="2" t="str">
        <f t="shared" si="15"/>
        <v>Error?</v>
      </c>
    </row>
    <row r="1026" spans="1:4">
      <c r="A1026" s="5">
        <v>965</v>
      </c>
      <c r="B1026" s="1724">
        <f>'Expenditures 15-22'!H56</f>
        <v>0</v>
      </c>
      <c r="D1026" s="2" t="str">
        <f t="shared" si="15"/>
        <v>Error?</v>
      </c>
    </row>
    <row r="1027" spans="1:4">
      <c r="A1027" s="5">
        <v>966</v>
      </c>
      <c r="B1027" s="1724">
        <f>'Expenditures 15-22'!H57</f>
        <v>43832</v>
      </c>
      <c r="C1027" s="2" t="s">
        <v>569</v>
      </c>
      <c r="D1027" s="2" t="str">
        <f t="shared" si="15"/>
        <v>Error?</v>
      </c>
    </row>
    <row r="1028" spans="1:4">
      <c r="A1028" s="5">
        <v>967</v>
      </c>
      <c r="B1028" s="1724">
        <f>'Expenditures 15-22'!H59</f>
        <v>1710</v>
      </c>
      <c r="D1028" s="2" t="str">
        <f t="shared" si="15"/>
        <v>Error?</v>
      </c>
    </row>
    <row r="1029" spans="1:4">
      <c r="A1029" s="5">
        <v>968</v>
      </c>
      <c r="B1029" s="1724">
        <f>'Expenditures 15-22'!H60</f>
        <v>5721</v>
      </c>
      <c r="D1029" s="2" t="str">
        <f t="shared" si="15"/>
        <v>Error?</v>
      </c>
    </row>
    <row r="1030" spans="1:4">
      <c r="A1030" s="5">
        <v>969</v>
      </c>
      <c r="B1030" s="1724">
        <f>'Expenditures 15-22'!H61</f>
        <v>0</v>
      </c>
      <c r="D1030" s="2" t="str">
        <f t="shared" si="15"/>
        <v>Error?</v>
      </c>
    </row>
    <row r="1031" spans="1:4">
      <c r="A1031" s="5">
        <v>970</v>
      </c>
      <c r="B1031" s="1724">
        <f>'Expenditures 15-22'!H62</f>
        <v>0</v>
      </c>
      <c r="D1031" s="2" t="str">
        <f t="shared" si="15"/>
        <v>Error?</v>
      </c>
    </row>
    <row r="1032" spans="1:4">
      <c r="A1032" s="5">
        <v>971</v>
      </c>
      <c r="B1032" s="1724">
        <f>'Expenditures 15-22'!H63</f>
        <v>3725</v>
      </c>
      <c r="D1032" s="2" t="str">
        <f t="shared" si="15"/>
        <v>Error?</v>
      </c>
    </row>
    <row r="1033" spans="1:4">
      <c r="A1033" s="5">
        <v>972</v>
      </c>
      <c r="B1033" s="1724">
        <f>'Expenditures 15-22'!H64</f>
        <v>0</v>
      </c>
      <c r="D1033" s="2" t="str">
        <f t="shared" si="15"/>
        <v>Error?</v>
      </c>
    </row>
    <row r="1034" spans="1:4">
      <c r="A1034" s="10">
        <v>973</v>
      </c>
      <c r="B1034" s="1724"/>
      <c r="D1034" s="2" t="str">
        <f t="shared" si="15"/>
        <v>OK</v>
      </c>
    </row>
    <row r="1035" spans="1:4">
      <c r="A1035" s="5">
        <v>974</v>
      </c>
      <c r="B1035" s="1724">
        <f>'Expenditures 15-22'!H65</f>
        <v>11156</v>
      </c>
      <c r="C1035" s="2" t="s">
        <v>569</v>
      </c>
      <c r="D1035" s="2" t="str">
        <f t="shared" si="15"/>
        <v>Error?</v>
      </c>
    </row>
    <row r="1036" spans="1:4">
      <c r="A1036" s="5">
        <v>975</v>
      </c>
      <c r="B1036" s="1724">
        <f>'Expenditures 15-22'!H67</f>
        <v>0</v>
      </c>
      <c r="D1036" s="2" t="str">
        <f t="shared" si="15"/>
        <v>Error?</v>
      </c>
    </row>
    <row r="1037" spans="1:4">
      <c r="A1037" s="5">
        <v>976</v>
      </c>
      <c r="B1037" s="1724">
        <f>'Expenditures 15-22'!H68</f>
        <v>218</v>
      </c>
      <c r="D1037" s="2" t="str">
        <f t="shared" si="15"/>
        <v>Error?</v>
      </c>
    </row>
    <row r="1038" spans="1:4">
      <c r="A1038" s="5">
        <v>977</v>
      </c>
      <c r="B1038" s="1724">
        <f>'Expenditures 15-22'!H69</f>
        <v>2342</v>
      </c>
      <c r="D1038" s="2" t="str">
        <f t="shared" si="15"/>
        <v>Error?</v>
      </c>
    </row>
    <row r="1039" spans="1:4">
      <c r="A1039" s="5">
        <v>978</v>
      </c>
      <c r="B1039" s="1724">
        <f>'Expenditures 15-22'!H70</f>
        <v>11554</v>
      </c>
      <c r="D1039" s="2" t="str">
        <f t="shared" si="15"/>
        <v>Error?</v>
      </c>
    </row>
    <row r="1040" spans="1:4">
      <c r="A1040" s="10">
        <v>979</v>
      </c>
      <c r="B1040" s="1724"/>
      <c r="D1040" s="2" t="str">
        <f t="shared" si="15"/>
        <v>OK</v>
      </c>
    </row>
    <row r="1041" spans="1:5">
      <c r="A1041" s="5">
        <v>980</v>
      </c>
      <c r="B1041" s="1724">
        <f>'Expenditures 15-22'!H71</f>
        <v>2585</v>
      </c>
      <c r="D1041" s="2" t="str">
        <f t="shared" si="15"/>
        <v>Error?</v>
      </c>
    </row>
    <row r="1042" spans="1:5">
      <c r="A1042" s="10">
        <v>981</v>
      </c>
      <c r="B1042" s="1724"/>
      <c r="D1042" s="2" t="str">
        <f t="shared" si="15"/>
        <v>OK</v>
      </c>
    </row>
    <row r="1043" spans="1:5">
      <c r="A1043" s="5">
        <v>982</v>
      </c>
      <c r="B1043" s="1724">
        <f>'Expenditures 15-22'!H72</f>
        <v>16699</v>
      </c>
      <c r="C1043" s="2" t="s">
        <v>569</v>
      </c>
      <c r="D1043" s="2" t="str">
        <f t="shared" si="15"/>
        <v>Error?</v>
      </c>
    </row>
    <row r="1044" spans="1:5">
      <c r="A1044" s="5">
        <v>983</v>
      </c>
      <c r="B1044" s="1724">
        <f>'Expenditures 15-22'!H73</f>
        <v>0</v>
      </c>
      <c r="D1044" s="2" t="str">
        <f t="shared" si="15"/>
        <v>Error?</v>
      </c>
    </row>
    <row r="1045" spans="1:5">
      <c r="A1045" s="5">
        <v>984</v>
      </c>
      <c r="B1045" s="1724">
        <f>'Expenditures 15-22'!H74</f>
        <v>255381</v>
      </c>
      <c r="C1045" s="2" t="s">
        <v>569</v>
      </c>
      <c r="D1045" s="2" t="str">
        <f t="shared" si="15"/>
        <v>Error?</v>
      </c>
    </row>
    <row r="1046" spans="1:5">
      <c r="A1046" s="5">
        <v>985</v>
      </c>
      <c r="B1046" s="1724">
        <f>'Expenditures 15-22'!H75</f>
        <v>0</v>
      </c>
      <c r="D1046" s="2" t="str">
        <f t="shared" si="15"/>
        <v>Error?</v>
      </c>
    </row>
    <row r="1047" spans="1:5">
      <c r="A1047" s="5">
        <v>986</v>
      </c>
      <c r="B1047" s="1724">
        <f>'Expenditures 15-22'!H102</f>
        <v>3736320</v>
      </c>
      <c r="C1047" s="2" t="s">
        <v>569</v>
      </c>
      <c r="D1047" s="2" t="str">
        <f t="shared" si="15"/>
        <v>Error?</v>
      </c>
    </row>
    <row r="1048" spans="1:5">
      <c r="A1048" s="5">
        <v>987</v>
      </c>
      <c r="B1048" s="1724">
        <f>'Expenditures 15-22'!H105</f>
        <v>0</v>
      </c>
      <c r="D1048" s="2" t="str">
        <f t="shared" si="15"/>
        <v>Error?</v>
      </c>
    </row>
    <row r="1049" spans="1:5">
      <c r="A1049" s="5">
        <v>988</v>
      </c>
      <c r="B1049" s="1724">
        <f>'Expenditures 15-22'!H106</f>
        <v>0</v>
      </c>
      <c r="D1049" s="2" t="str">
        <f t="shared" si="15"/>
        <v>Error?</v>
      </c>
    </row>
    <row r="1050" spans="1:5">
      <c r="A1050" s="10">
        <v>989</v>
      </c>
      <c r="B1050" s="1724"/>
      <c r="D1050" s="2" t="str">
        <f t="shared" si="15"/>
        <v>OK</v>
      </c>
    </row>
    <row r="1051" spans="1:5">
      <c r="A1051" s="5">
        <v>990</v>
      </c>
      <c r="B1051" s="1724">
        <f>'Expenditures 15-22'!H109</f>
        <v>0</v>
      </c>
      <c r="D1051" s="2" t="str">
        <f t="shared" si="15"/>
        <v>Error?</v>
      </c>
    </row>
    <row r="1052" spans="1:5">
      <c r="A1052" s="10">
        <v>991</v>
      </c>
      <c r="B1052" s="1724"/>
      <c r="D1052" s="2" t="str">
        <f t="shared" si="15"/>
        <v>OK</v>
      </c>
    </row>
    <row r="1053" spans="1:5">
      <c r="A1053" s="5">
        <v>992</v>
      </c>
      <c r="B1053" s="1724">
        <f>'Expenditures 15-22'!H110</f>
        <v>0</v>
      </c>
      <c r="C1053" s="2" t="s">
        <v>569</v>
      </c>
      <c r="D1053" s="2" t="str">
        <f t="shared" si="15"/>
        <v>Error?</v>
      </c>
    </row>
    <row r="1054" spans="1:5">
      <c r="A1054" s="5">
        <v>993</v>
      </c>
      <c r="B1054" s="1724">
        <f>'Expenditures 15-22'!H114</f>
        <v>9227058</v>
      </c>
      <c r="C1054" s="2" t="s">
        <v>569</v>
      </c>
      <c r="D1054" s="2" t="str">
        <f t="shared" si="15"/>
        <v>Error?</v>
      </c>
    </row>
    <row r="1055" spans="1:5">
      <c r="A1055" s="10">
        <v>994</v>
      </c>
      <c r="B1055" s="1724"/>
      <c r="D1055" s="2" t="str">
        <f t="shared" si="15"/>
        <v>OK</v>
      </c>
    </row>
    <row r="1056" spans="1:5">
      <c r="A1056" s="10">
        <v>995</v>
      </c>
      <c r="B1056" s="1724"/>
      <c r="C1056" s="2" t="s">
        <v>569</v>
      </c>
      <c r="D1056" s="4" t="s">
        <v>1973</v>
      </c>
      <c r="E1056" s="4" t="s">
        <v>1972</v>
      </c>
    </row>
    <row r="1057" spans="1:4">
      <c r="A1057" s="10">
        <v>996</v>
      </c>
      <c r="B1057" s="1724"/>
      <c r="C1057" s="2" t="s">
        <v>569</v>
      </c>
      <c r="D1057" s="2" t="str">
        <f t="shared" si="15"/>
        <v>OK</v>
      </c>
    </row>
    <row r="1058" spans="1:4">
      <c r="A1058" s="10">
        <v>997</v>
      </c>
      <c r="B1058" s="1724"/>
      <c r="D1058" s="2" t="str">
        <f t="shared" si="15"/>
        <v>OK</v>
      </c>
    </row>
    <row r="1059" spans="1:4">
      <c r="A1059" s="10">
        <v>998</v>
      </c>
      <c r="B1059" s="1724"/>
      <c r="D1059" s="2" t="str">
        <f t="shared" si="15"/>
        <v>OK</v>
      </c>
    </row>
    <row r="1060" spans="1:4">
      <c r="A1060" s="10">
        <v>999</v>
      </c>
      <c r="B1060" s="1724"/>
      <c r="D1060" s="2" t="str">
        <f t="shared" si="15"/>
        <v>OK</v>
      </c>
    </row>
    <row r="1061" spans="1:4">
      <c r="A1061" s="10">
        <v>1000</v>
      </c>
      <c r="B1061" s="1724"/>
      <c r="D1061" s="2" t="str">
        <f t="shared" si="15"/>
        <v>OK</v>
      </c>
    </row>
    <row r="1062" spans="1:4">
      <c r="A1062" s="10">
        <v>1001</v>
      </c>
      <c r="B1062" s="1724"/>
      <c r="D1062" s="2" t="str">
        <f t="shared" si="15"/>
        <v>OK</v>
      </c>
    </row>
    <row r="1063" spans="1:4">
      <c r="A1063" s="10">
        <v>1002</v>
      </c>
      <c r="B1063" s="1725"/>
      <c r="C1063" s="9"/>
      <c r="D1063" s="2" t="str">
        <f t="shared" si="15"/>
        <v>OK</v>
      </c>
    </row>
    <row r="1064" spans="1:4">
      <c r="A1064" s="10">
        <v>1003</v>
      </c>
      <c r="B1064" s="1724"/>
      <c r="D1064" s="2" t="str">
        <f t="shared" si="15"/>
        <v>OK</v>
      </c>
    </row>
    <row r="1065" spans="1:4">
      <c r="A1065" s="10">
        <v>1004</v>
      </c>
      <c r="B1065" s="1724"/>
      <c r="D1065" s="2" t="str">
        <f t="shared" si="15"/>
        <v>OK</v>
      </c>
    </row>
    <row r="1066" spans="1:4">
      <c r="A1066" s="10">
        <v>1005</v>
      </c>
      <c r="B1066" s="1724"/>
      <c r="D1066" s="2" t="str">
        <f t="shared" si="15"/>
        <v>OK</v>
      </c>
    </row>
    <row r="1067" spans="1:4">
      <c r="A1067" s="10">
        <v>1006</v>
      </c>
      <c r="B1067" s="1724"/>
      <c r="D1067" s="2" t="str">
        <f t="shared" si="15"/>
        <v>OK</v>
      </c>
    </row>
    <row r="1068" spans="1:4">
      <c r="A1068" s="10">
        <v>1007</v>
      </c>
      <c r="B1068" s="1724"/>
      <c r="D1068" s="2" t="str">
        <f t="shared" si="15"/>
        <v>OK</v>
      </c>
    </row>
    <row r="1069" spans="1:4">
      <c r="A1069" s="10">
        <v>1008</v>
      </c>
      <c r="B1069" s="1724"/>
      <c r="D1069" s="2" t="str">
        <f t="shared" si="15"/>
        <v>OK</v>
      </c>
    </row>
    <row r="1070" spans="1:4">
      <c r="A1070" s="10">
        <v>1009</v>
      </c>
      <c r="B1070" s="1724"/>
      <c r="D1070" s="2" t="str">
        <f t="shared" si="15"/>
        <v>OK</v>
      </c>
    </row>
    <row r="1071" spans="1:4">
      <c r="A1071" s="10">
        <v>1010</v>
      </c>
      <c r="B1071" s="1724"/>
      <c r="D1071" s="2" t="str">
        <f t="shared" si="15"/>
        <v>OK</v>
      </c>
    </row>
    <row r="1072" spans="1:4">
      <c r="A1072" s="10">
        <v>1011</v>
      </c>
      <c r="B1072" s="1724"/>
      <c r="D1072" s="2" t="str">
        <f t="shared" si="15"/>
        <v>OK</v>
      </c>
    </row>
    <row r="1073" spans="1:4">
      <c r="A1073" s="10">
        <v>1012</v>
      </c>
      <c r="B1073" s="1724"/>
      <c r="D1073" s="2" t="str">
        <f t="shared" si="15"/>
        <v>OK</v>
      </c>
    </row>
    <row r="1074" spans="1:4">
      <c r="A1074" s="10">
        <v>1013</v>
      </c>
      <c r="B1074" s="1724"/>
      <c r="D1074" s="2" t="str">
        <f t="shared" si="15"/>
        <v>OK</v>
      </c>
    </row>
    <row r="1075" spans="1:4">
      <c r="A1075" s="10">
        <v>1014</v>
      </c>
      <c r="B1075" s="1724"/>
      <c r="D1075" s="2" t="str">
        <f t="shared" si="15"/>
        <v>OK</v>
      </c>
    </row>
    <row r="1076" spans="1:4">
      <c r="A1076" s="10">
        <v>1015</v>
      </c>
      <c r="B1076" s="1724"/>
      <c r="D1076" s="2" t="str">
        <f t="shared" si="15"/>
        <v>OK</v>
      </c>
    </row>
    <row r="1077" spans="1:4">
      <c r="A1077" s="10">
        <v>1016</v>
      </c>
      <c r="B1077" s="1724"/>
      <c r="D1077" s="2" t="str">
        <f t="shared" si="15"/>
        <v>OK</v>
      </c>
    </row>
    <row r="1078" spans="1:4">
      <c r="A1078" s="10">
        <v>1017</v>
      </c>
      <c r="B1078" s="1724"/>
      <c r="C1078" s="2" t="s">
        <v>569</v>
      </c>
      <c r="D1078" s="2" t="str">
        <f t="shared" si="15"/>
        <v>OK</v>
      </c>
    </row>
    <row r="1079" spans="1:4">
      <c r="A1079" s="10">
        <v>1018</v>
      </c>
      <c r="B1079" s="1724"/>
      <c r="D1079" s="2" t="str">
        <f t="shared" si="15"/>
        <v>OK</v>
      </c>
    </row>
    <row r="1080" spans="1:4">
      <c r="A1080" s="10">
        <v>1019</v>
      </c>
      <c r="B1080" s="1724"/>
      <c r="D1080" s="2" t="str">
        <f t="shared" si="15"/>
        <v>OK</v>
      </c>
    </row>
    <row r="1081" spans="1:4">
      <c r="A1081" s="10">
        <v>1020</v>
      </c>
      <c r="B1081" s="1724"/>
      <c r="D1081" s="2" t="str">
        <f t="shared" si="15"/>
        <v>OK</v>
      </c>
    </row>
    <row r="1082" spans="1:4">
      <c r="A1082" s="10">
        <v>1021</v>
      </c>
      <c r="B1082" s="1724"/>
      <c r="D1082" s="2" t="str">
        <f t="shared" si="15"/>
        <v>OK</v>
      </c>
    </row>
    <row r="1083" spans="1:4">
      <c r="A1083" s="10">
        <v>1022</v>
      </c>
      <c r="B1083" s="1724"/>
      <c r="D1083" s="2" t="str">
        <f t="shared" si="15"/>
        <v>OK</v>
      </c>
    </row>
    <row r="1084" spans="1:4">
      <c r="A1084" s="10">
        <v>1023</v>
      </c>
      <c r="B1084" s="1724"/>
      <c r="D1084" s="2" t="str">
        <f t="shared" si="15"/>
        <v>OK</v>
      </c>
    </row>
    <row r="1085" spans="1:4">
      <c r="A1085" s="10">
        <v>1024</v>
      </c>
      <c r="B1085" s="1724"/>
      <c r="D1085" s="2" t="str">
        <f t="shared" si="15"/>
        <v>OK</v>
      </c>
    </row>
    <row r="1086" spans="1:4">
      <c r="A1086" s="10">
        <v>1025</v>
      </c>
      <c r="B1086" s="1724"/>
      <c r="C1086" s="2" t="s">
        <v>569</v>
      </c>
      <c r="D1086" s="2" t="str">
        <f t="shared" si="15"/>
        <v>OK</v>
      </c>
    </row>
    <row r="1087" spans="1:4">
      <c r="A1087" s="10">
        <v>1026</v>
      </c>
      <c r="B1087" s="1724"/>
      <c r="C1087" s="2" t="s">
        <v>569</v>
      </c>
      <c r="D1087" s="2" t="str">
        <f t="shared" ref="D1087:D1150" si="16">IF(ISBLANK(B1087),"OK",IF(A1087-B1087=0,"OK","Error?"))</f>
        <v>OK</v>
      </c>
    </row>
    <row r="1088" spans="1:4">
      <c r="A1088" s="10">
        <v>1027</v>
      </c>
      <c r="B1088" s="1724"/>
      <c r="D1088" s="2" t="str">
        <f t="shared" si="16"/>
        <v>OK</v>
      </c>
    </row>
    <row r="1089" spans="1:4">
      <c r="A1089" s="10">
        <v>1028</v>
      </c>
      <c r="B1089" s="1724"/>
      <c r="D1089" s="2" t="str">
        <f t="shared" si="16"/>
        <v>OK</v>
      </c>
    </row>
    <row r="1090" spans="1:4">
      <c r="A1090" s="10">
        <v>1029</v>
      </c>
      <c r="B1090" s="1724"/>
      <c r="D1090" s="2" t="str">
        <f t="shared" si="16"/>
        <v>OK</v>
      </c>
    </row>
    <row r="1091" spans="1:4">
      <c r="A1091" s="10">
        <v>1030</v>
      </c>
      <c r="B1091" s="1724"/>
      <c r="D1091" s="2" t="str">
        <f t="shared" si="16"/>
        <v>OK</v>
      </c>
    </row>
    <row r="1092" spans="1:4">
      <c r="A1092" s="10">
        <v>1031</v>
      </c>
      <c r="B1092" s="1724"/>
      <c r="D1092" s="2" t="str">
        <f t="shared" si="16"/>
        <v>OK</v>
      </c>
    </row>
    <row r="1093" spans="1:4">
      <c r="A1093" s="5">
        <v>1032</v>
      </c>
      <c r="B1093" s="1724">
        <f>'Expenditures 15-22'!K5</f>
        <v>44017390</v>
      </c>
      <c r="C1093" s="2" t="s">
        <v>569</v>
      </c>
      <c r="D1093" s="2" t="str">
        <f t="shared" si="16"/>
        <v>Error?</v>
      </c>
    </row>
    <row r="1094" spans="1:4">
      <c r="A1094" s="5">
        <v>1033</v>
      </c>
      <c r="B1094" s="1724">
        <f>'Expenditures 15-22'!K16</f>
        <v>0</v>
      </c>
      <c r="C1094" s="2" t="s">
        <v>569</v>
      </c>
      <c r="D1094" s="2" t="str">
        <f t="shared" si="16"/>
        <v>Error?</v>
      </c>
    </row>
    <row r="1095" spans="1:4">
      <c r="A1095" s="10">
        <v>1034</v>
      </c>
      <c r="B1095" s="1724"/>
      <c r="D1095" s="2" t="str">
        <f t="shared" si="16"/>
        <v>OK</v>
      </c>
    </row>
    <row r="1096" spans="1:4">
      <c r="A1096" s="10">
        <v>1035</v>
      </c>
      <c r="B1096" s="1724"/>
      <c r="D1096" s="2" t="str">
        <f t="shared" si="16"/>
        <v>OK</v>
      </c>
    </row>
    <row r="1097" spans="1:4">
      <c r="A1097" s="10">
        <v>1036</v>
      </c>
      <c r="B1097" s="1724"/>
      <c r="D1097" s="2" t="str">
        <f t="shared" si="16"/>
        <v>OK</v>
      </c>
    </row>
    <row r="1098" spans="1:4">
      <c r="A1098" s="10">
        <v>1037</v>
      </c>
      <c r="B1098" s="1724"/>
      <c r="D1098" s="2" t="str">
        <f t="shared" si="16"/>
        <v>OK</v>
      </c>
    </row>
    <row r="1099" spans="1:4">
      <c r="A1099" s="10">
        <v>1038</v>
      </c>
      <c r="B1099" s="1724"/>
      <c r="D1099" s="2" t="str">
        <f t="shared" si="16"/>
        <v>OK</v>
      </c>
    </row>
    <row r="1100" spans="1:4">
      <c r="A1100" s="5">
        <v>1039</v>
      </c>
      <c r="B1100" s="1724">
        <f>'Expenditures 15-22'!K18</f>
        <v>727289</v>
      </c>
      <c r="C1100" s="2" t="s">
        <v>569</v>
      </c>
      <c r="D1100" s="2" t="str">
        <f t="shared" si="16"/>
        <v>Error?</v>
      </c>
    </row>
    <row r="1101" spans="1:4">
      <c r="A1101" s="10">
        <v>1040</v>
      </c>
      <c r="B1101" s="1724"/>
      <c r="D1101" s="2" t="str">
        <f t="shared" si="16"/>
        <v>OK</v>
      </c>
    </row>
    <row r="1102" spans="1:4">
      <c r="A1102" s="10">
        <v>1041</v>
      </c>
      <c r="B1102" s="1724"/>
      <c r="D1102" s="2" t="str">
        <f t="shared" si="16"/>
        <v>OK</v>
      </c>
    </row>
    <row r="1103" spans="1:4">
      <c r="A1103" s="10">
        <v>1042</v>
      </c>
      <c r="B1103" s="1724"/>
      <c r="D1103" s="2" t="str">
        <f t="shared" si="16"/>
        <v>OK</v>
      </c>
    </row>
    <row r="1104" spans="1:4">
      <c r="A1104" s="5">
        <v>1043</v>
      </c>
      <c r="B1104" s="1724">
        <f>'Expenditures 15-22'!K12</f>
        <v>0</v>
      </c>
      <c r="C1104" s="2" t="s">
        <v>569</v>
      </c>
      <c r="D1104" s="2" t="str">
        <f t="shared" si="16"/>
        <v>Error?</v>
      </c>
    </row>
    <row r="1105" spans="1:4">
      <c r="A1105" s="5">
        <v>1044</v>
      </c>
      <c r="B1105" s="1724">
        <f>'Expenditures 15-22'!K13</f>
        <v>2854830</v>
      </c>
      <c r="C1105" s="2" t="s">
        <v>569</v>
      </c>
      <c r="D1105" s="2" t="str">
        <f t="shared" si="16"/>
        <v>Error?</v>
      </c>
    </row>
    <row r="1106" spans="1:4">
      <c r="A1106" s="5">
        <v>1045</v>
      </c>
      <c r="B1106" s="1724">
        <f>'Expenditures 15-22'!K14</f>
        <v>5923644</v>
      </c>
      <c r="C1106" s="2" t="s">
        <v>569</v>
      </c>
      <c r="D1106" s="2" t="str">
        <f t="shared" si="16"/>
        <v>Error?</v>
      </c>
    </row>
    <row r="1107" spans="1:4">
      <c r="A1107" s="5">
        <v>1046</v>
      </c>
      <c r="B1107" s="1724">
        <f>'Expenditures 15-22'!K15</f>
        <v>139966</v>
      </c>
      <c r="C1107" s="2" t="s">
        <v>569</v>
      </c>
      <c r="D1107" s="2" t="str">
        <f t="shared" si="16"/>
        <v>Error?</v>
      </c>
    </row>
    <row r="1108" spans="1:4">
      <c r="A1108" s="5">
        <v>1047</v>
      </c>
      <c r="B1108" s="1724">
        <f>'Expenditures 15-22'!K33</f>
        <v>73128866</v>
      </c>
      <c r="C1108" s="2" t="s">
        <v>569</v>
      </c>
      <c r="D1108" s="2" t="str">
        <f t="shared" si="16"/>
        <v>Error?</v>
      </c>
    </row>
    <row r="1109" spans="1:4">
      <c r="A1109" s="5">
        <v>1048</v>
      </c>
      <c r="B1109" s="1724">
        <f>'Expenditures 15-22'!K36</f>
        <v>4300793</v>
      </c>
      <c r="C1109" s="2" t="s">
        <v>569</v>
      </c>
      <c r="D1109" s="2" t="str">
        <f t="shared" si="16"/>
        <v>Error?</v>
      </c>
    </row>
    <row r="1110" spans="1:4">
      <c r="A1110" s="5">
        <v>1049</v>
      </c>
      <c r="B1110" s="1724">
        <f>'Expenditures 15-22'!K37</f>
        <v>4241743</v>
      </c>
      <c r="C1110" s="2" t="s">
        <v>569</v>
      </c>
      <c r="D1110" s="2" t="str">
        <f t="shared" si="16"/>
        <v>Error?</v>
      </c>
    </row>
    <row r="1111" spans="1:4">
      <c r="A1111" s="5">
        <v>1050</v>
      </c>
      <c r="B1111" s="1724">
        <f>'Expenditures 15-22'!K38</f>
        <v>655074</v>
      </c>
      <c r="C1111" s="2" t="s">
        <v>569</v>
      </c>
      <c r="D1111" s="2" t="str">
        <f t="shared" si="16"/>
        <v>Error?</v>
      </c>
    </row>
    <row r="1112" spans="1:4">
      <c r="A1112" s="5">
        <v>1051</v>
      </c>
      <c r="B1112" s="1724">
        <f>'Expenditures 15-22'!K39</f>
        <v>387154</v>
      </c>
      <c r="C1112" s="2" t="s">
        <v>569</v>
      </c>
      <c r="D1112" s="2" t="str">
        <f t="shared" si="16"/>
        <v>Error?</v>
      </c>
    </row>
    <row r="1113" spans="1:4">
      <c r="A1113" s="5">
        <v>1052</v>
      </c>
      <c r="B1113" s="1724">
        <f>'Expenditures 15-22'!K40</f>
        <v>456887</v>
      </c>
      <c r="C1113" s="2" t="s">
        <v>569</v>
      </c>
      <c r="D1113" s="2" t="str">
        <f t="shared" si="16"/>
        <v>Error?</v>
      </c>
    </row>
    <row r="1114" spans="1:4">
      <c r="A1114" s="5">
        <v>1053</v>
      </c>
      <c r="B1114" s="1724">
        <f>'Expenditures 15-22'!K41</f>
        <v>135305</v>
      </c>
      <c r="C1114" s="2" t="s">
        <v>569</v>
      </c>
      <c r="D1114" s="2" t="str">
        <f t="shared" si="16"/>
        <v>Error?</v>
      </c>
    </row>
    <row r="1115" spans="1:4">
      <c r="A1115" s="5">
        <v>1054</v>
      </c>
      <c r="B1115" s="1724">
        <f>'Expenditures 15-22'!K42</f>
        <v>10176956</v>
      </c>
      <c r="C1115" s="2" t="s">
        <v>569</v>
      </c>
      <c r="D1115" s="2" t="str">
        <f t="shared" si="16"/>
        <v>Error?</v>
      </c>
    </row>
    <row r="1116" spans="1:4">
      <c r="A1116" s="5">
        <v>1055</v>
      </c>
      <c r="B1116" s="1724">
        <f>'Expenditures 15-22'!K44</f>
        <v>1660084</v>
      </c>
      <c r="C1116" s="2" t="s">
        <v>569</v>
      </c>
      <c r="D1116" s="2" t="str">
        <f t="shared" si="16"/>
        <v>Error?</v>
      </c>
    </row>
    <row r="1117" spans="1:4">
      <c r="A1117" s="5">
        <v>1056</v>
      </c>
      <c r="B1117" s="1724">
        <f>'Expenditures 15-22'!K45</f>
        <v>1268614</v>
      </c>
      <c r="C1117" s="2" t="s">
        <v>569</v>
      </c>
      <c r="D1117" s="2" t="str">
        <f t="shared" si="16"/>
        <v>Error?</v>
      </c>
    </row>
    <row r="1118" spans="1:4">
      <c r="A1118" s="5">
        <v>1057</v>
      </c>
      <c r="B1118" s="1724">
        <f>'Expenditures 15-22'!K46</f>
        <v>30716</v>
      </c>
      <c r="C1118" s="2" t="s">
        <v>569</v>
      </c>
      <c r="D1118" s="2" t="str">
        <f t="shared" si="16"/>
        <v>Error?</v>
      </c>
    </row>
    <row r="1119" spans="1:4">
      <c r="A1119" s="5">
        <v>1058</v>
      </c>
      <c r="B1119" s="1724">
        <f>'Expenditures 15-22'!K47</f>
        <v>2959414</v>
      </c>
      <c r="C1119" s="2" t="s">
        <v>569</v>
      </c>
      <c r="D1119" s="2" t="str">
        <f t="shared" si="16"/>
        <v>Error?</v>
      </c>
    </row>
    <row r="1120" spans="1:4">
      <c r="A1120" s="5">
        <v>1059</v>
      </c>
      <c r="B1120" s="1724">
        <f>'Expenditures 15-22'!K49</f>
        <v>714733</v>
      </c>
      <c r="C1120" s="2" t="s">
        <v>569</v>
      </c>
      <c r="D1120" s="2" t="str">
        <f t="shared" si="16"/>
        <v>Error?</v>
      </c>
    </row>
    <row r="1121" spans="1:4">
      <c r="A1121" s="5">
        <v>1060</v>
      </c>
      <c r="B1121" s="1724">
        <f>'Expenditures 15-22'!K50</f>
        <v>449233</v>
      </c>
      <c r="C1121" s="2" t="s">
        <v>569</v>
      </c>
      <c r="D1121" s="2" t="str">
        <f t="shared" si="16"/>
        <v>Error?</v>
      </c>
    </row>
    <row r="1122" spans="1:4">
      <c r="A1122" s="5">
        <v>1061</v>
      </c>
      <c r="B1122" s="1724">
        <f>'Expenditures 15-22'!K53</f>
        <v>2058523</v>
      </c>
      <c r="C1122" s="2" t="s">
        <v>569</v>
      </c>
      <c r="D1122" s="2" t="str">
        <f t="shared" si="16"/>
        <v>Error?</v>
      </c>
    </row>
    <row r="1123" spans="1:4">
      <c r="A1123" s="5">
        <v>1062</v>
      </c>
      <c r="B1123" s="1724">
        <f>'Expenditures 15-22'!K55</f>
        <v>3098731</v>
      </c>
      <c r="C1123" s="2" t="s">
        <v>569</v>
      </c>
      <c r="D1123" s="2" t="str">
        <f t="shared" si="16"/>
        <v>Error?</v>
      </c>
    </row>
    <row r="1124" spans="1:4">
      <c r="A1124" s="5">
        <v>1063</v>
      </c>
      <c r="B1124" s="1724">
        <f>'Expenditures 15-22'!K56</f>
        <v>4139474</v>
      </c>
      <c r="C1124" s="2" t="s">
        <v>569</v>
      </c>
      <c r="D1124" s="2" t="str">
        <f t="shared" si="16"/>
        <v>Error?</v>
      </c>
    </row>
    <row r="1125" spans="1:4">
      <c r="A1125" s="5">
        <v>1064</v>
      </c>
      <c r="B1125" s="1724">
        <f>'Expenditures 15-22'!K57</f>
        <v>7238205</v>
      </c>
      <c r="C1125" s="2" t="s">
        <v>569</v>
      </c>
      <c r="D1125" s="2" t="str">
        <f t="shared" si="16"/>
        <v>Error?</v>
      </c>
    </row>
    <row r="1126" spans="1:4">
      <c r="A1126" s="5">
        <v>1065</v>
      </c>
      <c r="B1126" s="1724">
        <f>'Expenditures 15-22'!K59</f>
        <v>115642</v>
      </c>
      <c r="C1126" s="2" t="s">
        <v>569</v>
      </c>
      <c r="D1126" s="2" t="str">
        <f t="shared" si="16"/>
        <v>Error?</v>
      </c>
    </row>
    <row r="1127" spans="1:4">
      <c r="A1127" s="5">
        <v>1066</v>
      </c>
      <c r="B1127" s="1724">
        <f>'Expenditures 15-22'!K60</f>
        <v>587860</v>
      </c>
      <c r="C1127" s="2" t="s">
        <v>569</v>
      </c>
      <c r="D1127" s="2" t="str">
        <f t="shared" si="16"/>
        <v>Error?</v>
      </c>
    </row>
    <row r="1128" spans="1:4">
      <c r="A1128" s="5">
        <v>1067</v>
      </c>
      <c r="B1128" s="1724">
        <f>'Expenditures 15-22'!K61</f>
        <v>714226</v>
      </c>
      <c r="C1128" s="2" t="s">
        <v>569</v>
      </c>
      <c r="D1128" s="2" t="str">
        <f t="shared" si="16"/>
        <v>Error?</v>
      </c>
    </row>
    <row r="1129" spans="1:4">
      <c r="A1129" s="5">
        <v>1068</v>
      </c>
      <c r="B1129" s="1724">
        <f>'Expenditures 15-22'!K62</f>
        <v>2897</v>
      </c>
      <c r="C1129" s="2" t="s">
        <v>569</v>
      </c>
      <c r="D1129" s="2" t="str">
        <f t="shared" si="16"/>
        <v>Error?</v>
      </c>
    </row>
    <row r="1130" spans="1:4">
      <c r="A1130" s="5">
        <v>1069</v>
      </c>
      <c r="B1130" s="1724">
        <f>'Expenditures 15-22'!K63</f>
        <v>2642168</v>
      </c>
      <c r="C1130" s="2" t="s">
        <v>569</v>
      </c>
      <c r="D1130" s="2" t="str">
        <f t="shared" si="16"/>
        <v>Error?</v>
      </c>
    </row>
    <row r="1131" spans="1:4">
      <c r="A1131" s="5">
        <v>1070</v>
      </c>
      <c r="B1131" s="1724">
        <f>'Expenditures 15-22'!K64</f>
        <v>76214</v>
      </c>
      <c r="C1131" s="2" t="s">
        <v>569</v>
      </c>
      <c r="D1131" s="2" t="str">
        <f t="shared" si="16"/>
        <v>Error?</v>
      </c>
    </row>
    <row r="1132" spans="1:4">
      <c r="A1132" s="10">
        <v>1071</v>
      </c>
      <c r="B1132" s="1724"/>
      <c r="D1132" s="2" t="str">
        <f t="shared" si="16"/>
        <v>OK</v>
      </c>
    </row>
    <row r="1133" spans="1:4">
      <c r="A1133" s="5">
        <v>1072</v>
      </c>
      <c r="B1133" s="1724">
        <f>'Expenditures 15-22'!K65</f>
        <v>4139007</v>
      </c>
      <c r="C1133" s="2" t="s">
        <v>569</v>
      </c>
      <c r="D1133" s="2" t="str">
        <f t="shared" si="16"/>
        <v>Error?</v>
      </c>
    </row>
    <row r="1134" spans="1:4">
      <c r="A1134" s="5">
        <v>1073</v>
      </c>
      <c r="B1134" s="1724">
        <f>'Expenditures 15-22'!K67</f>
        <v>0</v>
      </c>
      <c r="C1134" s="2" t="s">
        <v>569</v>
      </c>
      <c r="D1134" s="2" t="str">
        <f t="shared" si="16"/>
        <v>Error?</v>
      </c>
    </row>
    <row r="1135" spans="1:4">
      <c r="A1135" s="5">
        <v>1074</v>
      </c>
      <c r="B1135" s="1724">
        <f>'Expenditures 15-22'!K68</f>
        <v>120359</v>
      </c>
      <c r="C1135" s="2" t="s">
        <v>569</v>
      </c>
      <c r="D1135" s="2" t="str">
        <f t="shared" si="16"/>
        <v>Error?</v>
      </c>
    </row>
    <row r="1136" spans="1:4">
      <c r="A1136" s="5">
        <v>1075</v>
      </c>
      <c r="B1136" s="1724">
        <f>'Expenditures 15-22'!K69</f>
        <v>200181</v>
      </c>
      <c r="C1136" s="2" t="s">
        <v>569</v>
      </c>
      <c r="D1136" s="2" t="str">
        <f t="shared" si="16"/>
        <v>Error?</v>
      </c>
    </row>
    <row r="1137" spans="1:4">
      <c r="A1137" s="5">
        <v>1076</v>
      </c>
      <c r="B1137" s="1724">
        <f>'Expenditures 15-22'!K70</f>
        <v>769237</v>
      </c>
      <c r="C1137" s="2" t="s">
        <v>569</v>
      </c>
      <c r="D1137" s="2" t="str">
        <f t="shared" si="16"/>
        <v>Error?</v>
      </c>
    </row>
    <row r="1138" spans="1:4">
      <c r="A1138" s="10">
        <v>1077</v>
      </c>
      <c r="B1138" s="1724"/>
      <c r="D1138" s="2" t="str">
        <f t="shared" si="16"/>
        <v>OK</v>
      </c>
    </row>
    <row r="1139" spans="1:4">
      <c r="A1139" s="5">
        <v>1078</v>
      </c>
      <c r="B1139" s="1724">
        <f>'Expenditures 15-22'!K71</f>
        <v>3750285</v>
      </c>
      <c r="C1139" s="2" t="s">
        <v>569</v>
      </c>
      <c r="D1139" s="2" t="str">
        <f t="shared" si="16"/>
        <v>Error?</v>
      </c>
    </row>
    <row r="1140" spans="1:4">
      <c r="A1140" s="10">
        <v>1079</v>
      </c>
      <c r="B1140" s="1724"/>
      <c r="D1140" s="2" t="str">
        <f t="shared" si="16"/>
        <v>OK</v>
      </c>
    </row>
    <row r="1141" spans="1:4">
      <c r="A1141" s="5">
        <v>1080</v>
      </c>
      <c r="B1141" s="1724">
        <f>'Expenditures 15-22'!K72</f>
        <v>4840062</v>
      </c>
      <c r="C1141" s="2" t="s">
        <v>569</v>
      </c>
      <c r="D1141" s="2" t="str">
        <f t="shared" si="16"/>
        <v>Error?</v>
      </c>
    </row>
    <row r="1142" spans="1:4">
      <c r="A1142" s="5">
        <v>1081</v>
      </c>
      <c r="B1142" s="1724">
        <f>'Expenditures 15-22'!K73</f>
        <v>0</v>
      </c>
      <c r="C1142" s="2" t="s">
        <v>569</v>
      </c>
      <c r="D1142" s="2" t="str">
        <f t="shared" si="16"/>
        <v>Error?</v>
      </c>
    </row>
    <row r="1143" spans="1:4">
      <c r="A1143" s="5">
        <v>1082</v>
      </c>
      <c r="B1143" s="1724">
        <f>'Expenditures 15-22'!K74</f>
        <v>31412167</v>
      </c>
      <c r="C1143" s="2" t="s">
        <v>569</v>
      </c>
      <c r="D1143" s="2" t="str">
        <f t="shared" si="16"/>
        <v>Error?</v>
      </c>
    </row>
    <row r="1144" spans="1:4">
      <c r="A1144" s="5">
        <v>1083</v>
      </c>
      <c r="B1144" s="1724">
        <f>'Expenditures 15-22'!K75</f>
        <v>451712</v>
      </c>
      <c r="C1144" s="2" t="s">
        <v>569</v>
      </c>
      <c r="D1144" s="2" t="str">
        <f t="shared" si="16"/>
        <v>Error?</v>
      </c>
    </row>
    <row r="1145" spans="1:4">
      <c r="A1145" s="5">
        <v>1084</v>
      </c>
      <c r="B1145" s="1724">
        <f>'Expenditures 15-22'!K102</f>
        <v>3996320</v>
      </c>
      <c r="C1145" s="2" t="s">
        <v>569</v>
      </c>
      <c r="D1145" s="2" t="str">
        <f t="shared" si="16"/>
        <v>Error?</v>
      </c>
    </row>
    <row r="1146" spans="1:4">
      <c r="A1146" s="5">
        <v>1085</v>
      </c>
      <c r="B1146" s="1724">
        <f>'Expenditures 15-22'!K105</f>
        <v>0</v>
      </c>
      <c r="C1146" s="2" t="s">
        <v>569</v>
      </c>
      <c r="D1146" s="2" t="str">
        <f t="shared" si="16"/>
        <v>Error?</v>
      </c>
    </row>
    <row r="1147" spans="1:4">
      <c r="A1147" s="5">
        <v>1086</v>
      </c>
      <c r="B1147" s="1724">
        <f>'Expenditures 15-22'!K106</f>
        <v>0</v>
      </c>
      <c r="C1147" s="2" t="s">
        <v>569</v>
      </c>
      <c r="D1147" s="2" t="str">
        <f t="shared" si="16"/>
        <v>Error?</v>
      </c>
    </row>
    <row r="1148" spans="1:4">
      <c r="A1148" s="10">
        <v>1087</v>
      </c>
      <c r="B1148" s="1724"/>
      <c r="C1148" s="2" t="s">
        <v>569</v>
      </c>
      <c r="D1148" s="2" t="str">
        <f t="shared" si="16"/>
        <v>OK</v>
      </c>
    </row>
    <row r="1149" spans="1:4">
      <c r="A1149" s="5">
        <v>1088</v>
      </c>
      <c r="B1149" s="1724">
        <f>'Expenditures 15-22'!K109</f>
        <v>0</v>
      </c>
      <c r="C1149" s="2" t="s">
        <v>569</v>
      </c>
      <c r="D1149" s="2" t="str">
        <f t="shared" si="16"/>
        <v>Error?</v>
      </c>
    </row>
    <row r="1150" spans="1:4">
      <c r="A1150" s="10">
        <v>1089</v>
      </c>
      <c r="B1150" s="1724"/>
      <c r="D1150" s="2" t="str">
        <f t="shared" si="16"/>
        <v>OK</v>
      </c>
    </row>
    <row r="1151" spans="1:4">
      <c r="A1151" s="5">
        <v>1090</v>
      </c>
      <c r="B1151" s="1724">
        <f>'Expenditures 15-22'!K110</f>
        <v>0</v>
      </c>
      <c r="C1151" s="2" t="s">
        <v>569</v>
      </c>
      <c r="D1151" s="2" t="str">
        <f t="shared" ref="D1151:D1214" si="17">IF(ISBLANK(B1151),"OK",IF(A1151-B1151=0,"OK","Error?"))</f>
        <v>Error?</v>
      </c>
    </row>
    <row r="1152" spans="1:4">
      <c r="A1152" s="5">
        <v>1091</v>
      </c>
      <c r="B1152" s="1724">
        <f>'Expenditures 15-22'!K114</f>
        <v>108989065</v>
      </c>
      <c r="C1152" s="2" t="s">
        <v>569</v>
      </c>
      <c r="D1152" s="2" t="str">
        <f t="shared" si="17"/>
        <v>Error?</v>
      </c>
    </row>
    <row r="1153" spans="1:4">
      <c r="A1153" s="5">
        <v>1092</v>
      </c>
      <c r="B1153" s="1724">
        <f>'Expenditures 15-22'!K115</f>
        <v>4595455</v>
      </c>
      <c r="C1153" s="2" t="s">
        <v>569</v>
      </c>
      <c r="D1153" s="2" t="str">
        <f t="shared" si="17"/>
        <v>Error?</v>
      </c>
    </row>
    <row r="1154" spans="1:4">
      <c r="A1154" s="10">
        <v>1093</v>
      </c>
      <c r="B1154" s="1724"/>
      <c r="D1154" s="2" t="str">
        <f t="shared" si="17"/>
        <v>OK</v>
      </c>
    </row>
    <row r="1155" spans="1:4">
      <c r="A1155" s="10">
        <v>1094</v>
      </c>
      <c r="B1155" s="1724"/>
      <c r="D1155" s="2" t="str">
        <f t="shared" si="17"/>
        <v>OK</v>
      </c>
    </row>
    <row r="1156" spans="1:4">
      <c r="A1156" s="10">
        <v>1095</v>
      </c>
      <c r="B1156" s="1724"/>
      <c r="D1156" s="2" t="str">
        <f t="shared" si="17"/>
        <v>OK</v>
      </c>
    </row>
    <row r="1157" spans="1:4">
      <c r="A1157" s="10">
        <v>1096</v>
      </c>
      <c r="B1157" s="1724"/>
      <c r="D1157" s="2" t="str">
        <f t="shared" si="17"/>
        <v>OK</v>
      </c>
    </row>
    <row r="1158" spans="1:4">
      <c r="A1158" s="10">
        <v>1097</v>
      </c>
      <c r="B1158" s="1724"/>
      <c r="D1158" s="2" t="str">
        <f t="shared" si="17"/>
        <v>OK</v>
      </c>
    </row>
    <row r="1159" spans="1:4">
      <c r="A1159" s="10">
        <v>1098</v>
      </c>
      <c r="B1159" s="1724"/>
      <c r="D1159" s="2" t="str">
        <f t="shared" si="17"/>
        <v>OK</v>
      </c>
    </row>
    <row r="1160" spans="1:4">
      <c r="A1160" s="10">
        <v>1099</v>
      </c>
      <c r="B1160" s="1724"/>
      <c r="D1160" s="2" t="str">
        <f t="shared" si="17"/>
        <v>OK</v>
      </c>
    </row>
    <row r="1161" spans="1:4">
      <c r="A1161" s="10">
        <v>1100</v>
      </c>
      <c r="B1161" s="1724"/>
      <c r="D1161" s="2" t="str">
        <f t="shared" si="17"/>
        <v>OK</v>
      </c>
    </row>
    <row r="1162" spans="1:4">
      <c r="A1162" s="10">
        <v>1101</v>
      </c>
      <c r="B1162" s="1724"/>
      <c r="D1162" s="2" t="str">
        <f t="shared" si="17"/>
        <v>OK</v>
      </c>
    </row>
    <row r="1163" spans="1:4">
      <c r="A1163" s="10">
        <v>1102</v>
      </c>
      <c r="B1163" s="1724"/>
      <c r="D1163" s="2" t="str">
        <f t="shared" si="17"/>
        <v>OK</v>
      </c>
    </row>
    <row r="1164" spans="1:4">
      <c r="A1164" s="10">
        <v>1103</v>
      </c>
      <c r="B1164" s="1724"/>
      <c r="D1164" s="2" t="str">
        <f t="shared" si="17"/>
        <v>OK</v>
      </c>
    </row>
    <row r="1165" spans="1:4">
      <c r="A1165" s="10">
        <v>1104</v>
      </c>
      <c r="B1165" s="1724"/>
      <c r="D1165" s="2" t="str">
        <f t="shared" si="17"/>
        <v>OK</v>
      </c>
    </row>
    <row r="1166" spans="1:4">
      <c r="A1166" s="10">
        <v>1105</v>
      </c>
      <c r="B1166" s="1724"/>
      <c r="D1166" s="2" t="str">
        <f t="shared" si="17"/>
        <v>OK</v>
      </c>
    </row>
    <row r="1167" spans="1:4">
      <c r="A1167" s="10">
        <v>1106</v>
      </c>
      <c r="B1167" s="1724"/>
      <c r="D1167" s="2" t="str">
        <f t="shared" si="17"/>
        <v>OK</v>
      </c>
    </row>
    <row r="1168" spans="1:4">
      <c r="A1168" s="10">
        <v>1107</v>
      </c>
      <c r="B1168" s="1724"/>
      <c r="D1168" s="2" t="str">
        <f t="shared" si="17"/>
        <v>OK</v>
      </c>
    </row>
    <row r="1169" spans="1:4">
      <c r="A1169" s="10">
        <v>1108</v>
      </c>
      <c r="B1169" s="1724"/>
      <c r="D1169" s="2" t="str">
        <f t="shared" si="17"/>
        <v>OK</v>
      </c>
    </row>
    <row r="1170" spans="1:4">
      <c r="A1170" s="10">
        <v>1109</v>
      </c>
      <c r="B1170" s="1724"/>
      <c r="D1170" s="2" t="str">
        <f t="shared" si="17"/>
        <v>OK</v>
      </c>
    </row>
    <row r="1171" spans="1:4">
      <c r="A1171" s="10">
        <v>1110</v>
      </c>
      <c r="B1171" s="1724"/>
      <c r="D1171" s="2" t="str">
        <f t="shared" si="17"/>
        <v>OK</v>
      </c>
    </row>
    <row r="1172" spans="1:4">
      <c r="A1172" s="10">
        <v>1111</v>
      </c>
      <c r="B1172" s="1724"/>
      <c r="D1172" s="2" t="str">
        <f t="shared" si="17"/>
        <v>OK</v>
      </c>
    </row>
    <row r="1173" spans="1:4">
      <c r="A1173" s="10">
        <v>1112</v>
      </c>
      <c r="B1173" s="1724"/>
      <c r="D1173" s="2" t="str">
        <f t="shared" si="17"/>
        <v>OK</v>
      </c>
    </row>
    <row r="1174" spans="1:4">
      <c r="A1174" s="10">
        <v>1113</v>
      </c>
      <c r="B1174" s="1724"/>
      <c r="D1174" s="2" t="str">
        <f t="shared" si="17"/>
        <v>OK</v>
      </c>
    </row>
    <row r="1175" spans="1:4">
      <c r="A1175" s="10">
        <v>1114</v>
      </c>
      <c r="B1175" s="1724"/>
      <c r="D1175" s="2" t="str">
        <f t="shared" si="17"/>
        <v>OK</v>
      </c>
    </row>
    <row r="1176" spans="1:4">
      <c r="A1176" s="10">
        <v>1115</v>
      </c>
      <c r="B1176" s="1724"/>
      <c r="D1176" s="2" t="str">
        <f t="shared" si="17"/>
        <v>OK</v>
      </c>
    </row>
    <row r="1177" spans="1:4">
      <c r="A1177" s="10">
        <v>1116</v>
      </c>
      <c r="B1177" s="1724"/>
      <c r="D1177" s="2" t="str">
        <f t="shared" si="17"/>
        <v>OK</v>
      </c>
    </row>
    <row r="1178" spans="1:4">
      <c r="A1178" s="10">
        <v>1117</v>
      </c>
      <c r="B1178" s="1724"/>
      <c r="D1178" s="2" t="str">
        <f t="shared" si="17"/>
        <v>OK</v>
      </c>
    </row>
    <row r="1179" spans="1:4">
      <c r="A1179" s="10">
        <v>1118</v>
      </c>
      <c r="B1179" s="1724"/>
      <c r="D1179" s="2" t="str">
        <f t="shared" si="17"/>
        <v>OK</v>
      </c>
    </row>
    <row r="1180" spans="1:4">
      <c r="A1180" s="10">
        <v>1119</v>
      </c>
      <c r="B1180" s="1724"/>
      <c r="D1180" s="2" t="str">
        <f t="shared" si="17"/>
        <v>OK</v>
      </c>
    </row>
    <row r="1181" spans="1:4">
      <c r="A1181" s="10">
        <v>1120</v>
      </c>
      <c r="B1181" s="1724"/>
      <c r="D1181" s="2" t="str">
        <f t="shared" si="17"/>
        <v>OK</v>
      </c>
    </row>
    <row r="1182" spans="1:4">
      <c r="A1182" s="10">
        <v>1121</v>
      </c>
      <c r="B1182" s="1724"/>
      <c r="D1182" s="2" t="str">
        <f t="shared" si="17"/>
        <v>OK</v>
      </c>
    </row>
    <row r="1183" spans="1:4">
      <c r="A1183" s="10">
        <v>1122</v>
      </c>
      <c r="B1183" s="1724"/>
      <c r="D1183" s="2" t="str">
        <f t="shared" si="17"/>
        <v>OK</v>
      </c>
    </row>
    <row r="1184" spans="1:4">
      <c r="A1184" s="10">
        <v>1123</v>
      </c>
      <c r="B1184" s="1724"/>
      <c r="D1184" s="2" t="str">
        <f t="shared" si="17"/>
        <v>OK</v>
      </c>
    </row>
    <row r="1185" spans="1:4">
      <c r="A1185" s="10">
        <v>1124</v>
      </c>
      <c r="B1185" s="1724"/>
      <c r="D1185" s="2" t="str">
        <f t="shared" si="17"/>
        <v>OK</v>
      </c>
    </row>
    <row r="1186" spans="1:4">
      <c r="A1186" s="10">
        <v>1125</v>
      </c>
      <c r="B1186" s="1724"/>
      <c r="D1186" s="2" t="str">
        <f t="shared" si="17"/>
        <v>OK</v>
      </c>
    </row>
    <row r="1187" spans="1:4">
      <c r="A1187" s="10">
        <v>1126</v>
      </c>
      <c r="B1187" s="1724"/>
      <c r="D1187" s="2" t="str">
        <f t="shared" si="17"/>
        <v>OK</v>
      </c>
    </row>
    <row r="1188" spans="1:4">
      <c r="A1188" s="10">
        <v>1127</v>
      </c>
      <c r="B1188" s="1724"/>
      <c r="D1188" s="2" t="str">
        <f t="shared" si="17"/>
        <v>OK</v>
      </c>
    </row>
    <row r="1189" spans="1:4">
      <c r="A1189" s="10">
        <v>1128</v>
      </c>
      <c r="B1189" s="1724"/>
      <c r="D1189" s="2" t="str">
        <f t="shared" si="17"/>
        <v>OK</v>
      </c>
    </row>
    <row r="1190" spans="1:4">
      <c r="A1190" s="10">
        <v>1129</v>
      </c>
      <c r="B1190" s="1724"/>
      <c r="D1190" s="2" t="str">
        <f t="shared" si="17"/>
        <v>OK</v>
      </c>
    </row>
    <row r="1191" spans="1:4">
      <c r="A1191" s="10">
        <v>1130</v>
      </c>
      <c r="B1191" s="1724"/>
      <c r="D1191" s="2" t="str">
        <f t="shared" si="17"/>
        <v>OK</v>
      </c>
    </row>
    <row r="1192" spans="1:4">
      <c r="A1192" s="10">
        <v>1131</v>
      </c>
      <c r="B1192" s="1724"/>
      <c r="D1192" s="2" t="str">
        <f t="shared" si="17"/>
        <v>OK</v>
      </c>
    </row>
    <row r="1193" spans="1:4">
      <c r="A1193" s="10">
        <v>1132</v>
      </c>
      <c r="B1193" s="1724"/>
      <c r="D1193" s="2" t="str">
        <f t="shared" si="17"/>
        <v>OK</v>
      </c>
    </row>
    <row r="1194" spans="1:4">
      <c r="A1194" s="10">
        <v>1133</v>
      </c>
      <c r="B1194" s="1724"/>
      <c r="D1194" s="2" t="str">
        <f t="shared" si="17"/>
        <v>OK</v>
      </c>
    </row>
    <row r="1195" spans="1:4">
      <c r="A1195" s="10">
        <v>1134</v>
      </c>
      <c r="B1195" s="1724"/>
      <c r="D1195" s="2" t="str">
        <f t="shared" si="17"/>
        <v>OK</v>
      </c>
    </row>
    <row r="1196" spans="1:4">
      <c r="A1196" s="10">
        <v>1135</v>
      </c>
      <c r="B1196" s="1724"/>
      <c r="D1196" s="2" t="str">
        <f t="shared" si="17"/>
        <v>OK</v>
      </c>
    </row>
    <row r="1197" spans="1:4">
      <c r="A1197" s="10">
        <v>1136</v>
      </c>
      <c r="B1197" s="1724"/>
      <c r="D1197" s="2" t="str">
        <f t="shared" si="17"/>
        <v>OK</v>
      </c>
    </row>
    <row r="1198" spans="1:4">
      <c r="A1198" s="10">
        <v>1137</v>
      </c>
      <c r="B1198" s="1724"/>
      <c r="D1198" s="2" t="str">
        <f t="shared" si="17"/>
        <v>OK</v>
      </c>
    </row>
    <row r="1199" spans="1:4">
      <c r="A1199" s="10">
        <v>1138</v>
      </c>
      <c r="B1199" s="1724"/>
      <c r="D1199" s="2" t="str">
        <f t="shared" si="17"/>
        <v>OK</v>
      </c>
    </row>
    <row r="1200" spans="1:4">
      <c r="A1200" s="10">
        <v>1139</v>
      </c>
      <c r="B1200" s="1724"/>
      <c r="D1200" s="2" t="str">
        <f t="shared" si="17"/>
        <v>OK</v>
      </c>
    </row>
    <row r="1201" spans="1:4">
      <c r="A1201" s="10">
        <v>1140</v>
      </c>
      <c r="B1201" s="1724"/>
      <c r="D1201" s="2" t="str">
        <f t="shared" si="17"/>
        <v>OK</v>
      </c>
    </row>
    <row r="1202" spans="1:4">
      <c r="A1202" s="10">
        <v>1141</v>
      </c>
      <c r="B1202" s="1724"/>
      <c r="D1202" s="2" t="str">
        <f t="shared" si="17"/>
        <v>OK</v>
      </c>
    </row>
    <row r="1203" spans="1:4">
      <c r="A1203" s="10">
        <v>1142</v>
      </c>
      <c r="B1203" s="1724"/>
      <c r="D1203" s="2" t="str">
        <f t="shared" si="17"/>
        <v>OK</v>
      </c>
    </row>
    <row r="1204" spans="1:4">
      <c r="A1204" s="10">
        <v>1143</v>
      </c>
      <c r="B1204" s="1724"/>
      <c r="D1204" s="2" t="str">
        <f t="shared" si="17"/>
        <v>OK</v>
      </c>
    </row>
    <row r="1205" spans="1:4">
      <c r="A1205" s="10">
        <v>1144</v>
      </c>
      <c r="B1205" s="1724"/>
      <c r="D1205" s="2" t="str">
        <f t="shared" si="17"/>
        <v>OK</v>
      </c>
    </row>
    <row r="1206" spans="1:4">
      <c r="A1206" s="10">
        <v>1145</v>
      </c>
      <c r="B1206" s="1724"/>
      <c r="D1206" s="2" t="str">
        <f t="shared" si="17"/>
        <v>OK</v>
      </c>
    </row>
    <row r="1207" spans="1:4">
      <c r="A1207" s="10">
        <v>1146</v>
      </c>
      <c r="B1207" s="1724"/>
      <c r="D1207" s="2" t="str">
        <f t="shared" si="17"/>
        <v>OK</v>
      </c>
    </row>
    <row r="1208" spans="1:4">
      <c r="A1208" s="10">
        <v>1147</v>
      </c>
      <c r="B1208" s="1724"/>
      <c r="D1208" s="2" t="str">
        <f t="shared" si="17"/>
        <v>OK</v>
      </c>
    </row>
    <row r="1209" spans="1:4">
      <c r="A1209" s="10">
        <v>1148</v>
      </c>
      <c r="B1209" s="1724"/>
      <c r="D1209" s="2" t="str">
        <f t="shared" si="17"/>
        <v>OK</v>
      </c>
    </row>
    <row r="1210" spans="1:4">
      <c r="A1210" s="10">
        <v>1149</v>
      </c>
      <c r="B1210" s="1724"/>
      <c r="D1210" s="2" t="str">
        <f t="shared" si="17"/>
        <v>OK</v>
      </c>
    </row>
    <row r="1211" spans="1:4">
      <c r="A1211" s="10">
        <v>1150</v>
      </c>
      <c r="B1211" s="1724"/>
      <c r="D1211" s="2" t="str">
        <f t="shared" si="17"/>
        <v>OK</v>
      </c>
    </row>
    <row r="1212" spans="1:4">
      <c r="A1212" s="10">
        <v>1151</v>
      </c>
      <c r="B1212" s="1724"/>
      <c r="D1212" s="2" t="str">
        <f t="shared" si="17"/>
        <v>OK</v>
      </c>
    </row>
    <row r="1213" spans="1:4">
      <c r="A1213" s="10">
        <v>1152</v>
      </c>
      <c r="B1213" s="1724"/>
      <c r="D1213" s="2" t="str">
        <f t="shared" si="17"/>
        <v>OK</v>
      </c>
    </row>
    <row r="1214" spans="1:4">
      <c r="A1214" s="10">
        <v>1153</v>
      </c>
      <c r="B1214" s="1724"/>
      <c r="D1214" s="2" t="str">
        <f t="shared" si="17"/>
        <v>OK</v>
      </c>
    </row>
    <row r="1215" spans="1:4">
      <c r="A1215" s="10">
        <v>1154</v>
      </c>
      <c r="B1215" s="1724"/>
      <c r="D1215" s="2" t="str">
        <f t="shared" ref="D1215:D1278" si="18">IF(ISBLANK(B1215),"OK",IF(A1215-B1215=0,"OK","Error?"))</f>
        <v>OK</v>
      </c>
    </row>
    <row r="1216" spans="1:4">
      <c r="A1216" s="10">
        <v>1155</v>
      </c>
      <c r="B1216" s="1724"/>
      <c r="D1216" s="2" t="str">
        <f t="shared" si="18"/>
        <v>OK</v>
      </c>
    </row>
    <row r="1217" spans="1:4">
      <c r="A1217" s="10">
        <v>1156</v>
      </c>
      <c r="B1217" s="1724"/>
      <c r="D1217" s="2" t="str">
        <f t="shared" si="18"/>
        <v>OK</v>
      </c>
    </row>
    <row r="1218" spans="1:4">
      <c r="A1218" s="10">
        <v>1157</v>
      </c>
      <c r="B1218" s="1724"/>
      <c r="D1218" s="2" t="str">
        <f t="shared" si="18"/>
        <v>OK</v>
      </c>
    </row>
    <row r="1219" spans="1:4">
      <c r="A1219" s="5">
        <v>1158</v>
      </c>
      <c r="B1219" s="1724">
        <f>'Expenditures 15-22'!C122</f>
        <v>0</v>
      </c>
      <c r="D1219" s="2" t="str">
        <f t="shared" si="18"/>
        <v>Error?</v>
      </c>
    </row>
    <row r="1220" spans="1:4">
      <c r="A1220" s="5">
        <v>1159</v>
      </c>
      <c r="B1220" s="1724">
        <f>'Expenditures 15-22'!C123</f>
        <v>0</v>
      </c>
      <c r="D1220" s="2" t="str">
        <f t="shared" si="18"/>
        <v>Error?</v>
      </c>
    </row>
    <row r="1221" spans="1:4">
      <c r="A1221" s="5">
        <v>1160</v>
      </c>
      <c r="B1221" s="1724">
        <f>'Expenditures 15-22'!C124</f>
        <v>660407</v>
      </c>
      <c r="D1221" s="2" t="str">
        <f t="shared" si="18"/>
        <v>Error?</v>
      </c>
    </row>
    <row r="1222" spans="1:4">
      <c r="A1222" s="10">
        <v>1161</v>
      </c>
      <c r="B1222" s="1724"/>
      <c r="D1222" s="2" t="str">
        <f t="shared" si="18"/>
        <v>OK</v>
      </c>
    </row>
    <row r="1223" spans="1:4">
      <c r="A1223" s="5">
        <v>1162</v>
      </c>
      <c r="B1223" s="1724">
        <f>'Expenditures 15-22'!C127</f>
        <v>660407</v>
      </c>
      <c r="C1223" s="2" t="s">
        <v>569</v>
      </c>
      <c r="D1223" s="2" t="str">
        <f t="shared" si="18"/>
        <v>Error?</v>
      </c>
    </row>
    <row r="1224" spans="1:4">
      <c r="A1224" s="5">
        <v>1163</v>
      </c>
      <c r="B1224" s="1724">
        <f>'Expenditures 15-22'!C128</f>
        <v>0</v>
      </c>
      <c r="D1224" s="2" t="str">
        <f t="shared" si="18"/>
        <v>Error?</v>
      </c>
    </row>
    <row r="1225" spans="1:4">
      <c r="A1225" s="5">
        <v>1164</v>
      </c>
      <c r="B1225" s="1724">
        <f>'Expenditures 15-22'!C129</f>
        <v>660407</v>
      </c>
      <c r="C1225" s="2" t="s">
        <v>569</v>
      </c>
      <c r="D1225" s="2" t="str">
        <f t="shared" si="18"/>
        <v>Error?</v>
      </c>
    </row>
    <row r="1226" spans="1:4">
      <c r="A1226" s="5">
        <v>1165</v>
      </c>
      <c r="B1226" s="1724">
        <f>'Expenditures 15-22'!C151</f>
        <v>660407</v>
      </c>
      <c r="C1226" s="2" t="s">
        <v>569</v>
      </c>
      <c r="D1226" s="2" t="str">
        <f t="shared" si="18"/>
        <v>Error?</v>
      </c>
    </row>
    <row r="1227" spans="1:4">
      <c r="A1227" s="5">
        <v>1166</v>
      </c>
      <c r="B1227" s="1724">
        <f>'Expenditures 15-22'!D122</f>
        <v>0</v>
      </c>
      <c r="D1227" s="2" t="str">
        <f t="shared" si="18"/>
        <v>Error?</v>
      </c>
    </row>
    <row r="1228" spans="1:4">
      <c r="A1228" s="5">
        <v>1167</v>
      </c>
      <c r="B1228" s="1724">
        <f>'Expenditures 15-22'!D123</f>
        <v>0</v>
      </c>
      <c r="D1228" s="2" t="str">
        <f t="shared" si="18"/>
        <v>Error?</v>
      </c>
    </row>
    <row r="1229" spans="1:4">
      <c r="A1229" s="5">
        <v>1168</v>
      </c>
      <c r="B1229" s="1724">
        <f>'Expenditures 15-22'!D124</f>
        <v>110883</v>
      </c>
      <c r="D1229" s="2" t="str">
        <f t="shared" si="18"/>
        <v>Error?</v>
      </c>
    </row>
    <row r="1230" spans="1:4">
      <c r="A1230" s="10">
        <v>1169</v>
      </c>
      <c r="B1230" s="1724"/>
      <c r="D1230" s="2" t="str">
        <f t="shared" si="18"/>
        <v>OK</v>
      </c>
    </row>
    <row r="1231" spans="1:4">
      <c r="A1231" s="5">
        <v>1170</v>
      </c>
      <c r="B1231" s="1724">
        <f>'Expenditures 15-22'!D127</f>
        <v>110883</v>
      </c>
      <c r="C1231" s="2" t="s">
        <v>569</v>
      </c>
      <c r="D1231" s="2" t="str">
        <f t="shared" si="18"/>
        <v>Error?</v>
      </c>
    </row>
    <row r="1232" spans="1:4">
      <c r="A1232" s="5">
        <v>1171</v>
      </c>
      <c r="B1232" s="1724">
        <f>'Expenditures 15-22'!D128</f>
        <v>0</v>
      </c>
      <c r="D1232" s="2" t="str">
        <f t="shared" si="18"/>
        <v>Error?</v>
      </c>
    </row>
    <row r="1233" spans="1:4">
      <c r="A1233" s="5">
        <v>1172</v>
      </c>
      <c r="B1233" s="1724">
        <f>'Expenditures 15-22'!D129</f>
        <v>110883</v>
      </c>
      <c r="C1233" s="2" t="s">
        <v>569</v>
      </c>
      <c r="D1233" s="2" t="str">
        <f t="shared" si="18"/>
        <v>Error?</v>
      </c>
    </row>
    <row r="1234" spans="1:4">
      <c r="A1234" s="5">
        <v>1173</v>
      </c>
      <c r="B1234" s="1724">
        <f>'Expenditures 15-22'!D151</f>
        <v>110883</v>
      </c>
      <c r="C1234" s="2" t="s">
        <v>569</v>
      </c>
      <c r="D1234" s="2" t="str">
        <f t="shared" si="18"/>
        <v>Error?</v>
      </c>
    </row>
    <row r="1235" spans="1:4">
      <c r="A1235" s="5">
        <v>1174</v>
      </c>
      <c r="B1235" s="1724">
        <f>'Expenditures 15-22'!E122</f>
        <v>0</v>
      </c>
      <c r="D1235" s="2" t="str">
        <f t="shared" si="18"/>
        <v>Error?</v>
      </c>
    </row>
    <row r="1236" spans="1:4">
      <c r="A1236" s="5">
        <v>1175</v>
      </c>
      <c r="B1236" s="1724">
        <f>'Expenditures 15-22'!E123</f>
        <v>0</v>
      </c>
      <c r="D1236" s="2" t="str">
        <f t="shared" si="18"/>
        <v>Error?</v>
      </c>
    </row>
    <row r="1237" spans="1:4">
      <c r="A1237" s="5">
        <v>1176</v>
      </c>
      <c r="B1237" s="1724">
        <f>'Expenditures 15-22'!E124</f>
        <v>7980866</v>
      </c>
      <c r="D1237" s="2" t="str">
        <f t="shared" si="18"/>
        <v>Error?</v>
      </c>
    </row>
    <row r="1238" spans="1:4">
      <c r="A1238" s="10">
        <v>1177</v>
      </c>
      <c r="B1238" s="1724"/>
      <c r="D1238" s="2" t="str">
        <f t="shared" si="18"/>
        <v>OK</v>
      </c>
    </row>
    <row r="1239" spans="1:4">
      <c r="A1239" s="5">
        <v>1178</v>
      </c>
      <c r="B1239" s="1724">
        <f>'Expenditures 15-22'!E127</f>
        <v>7980866</v>
      </c>
      <c r="C1239" s="2" t="s">
        <v>569</v>
      </c>
      <c r="D1239" s="2" t="str">
        <f t="shared" si="18"/>
        <v>Error?</v>
      </c>
    </row>
    <row r="1240" spans="1:4">
      <c r="A1240" s="5">
        <v>1179</v>
      </c>
      <c r="B1240" s="1724">
        <f>'Expenditures 15-22'!E128</f>
        <v>0</v>
      </c>
      <c r="D1240" s="2" t="str">
        <f t="shared" si="18"/>
        <v>Error?</v>
      </c>
    </row>
    <row r="1241" spans="1:4">
      <c r="A1241" s="5">
        <v>1180</v>
      </c>
      <c r="B1241" s="1724">
        <f>'Expenditures 15-22'!E129</f>
        <v>7980866</v>
      </c>
      <c r="C1241" s="2" t="s">
        <v>569</v>
      </c>
      <c r="D1241" s="2" t="str">
        <f t="shared" si="18"/>
        <v>Error?</v>
      </c>
    </row>
    <row r="1242" spans="1:4">
      <c r="A1242" s="5">
        <v>1181</v>
      </c>
      <c r="B1242" s="1724">
        <f>'Expenditures 15-22'!E151</f>
        <v>7980866</v>
      </c>
      <c r="C1242" s="2" t="s">
        <v>569</v>
      </c>
      <c r="D1242" s="2" t="str">
        <f t="shared" si="18"/>
        <v>Error?</v>
      </c>
    </row>
    <row r="1243" spans="1:4">
      <c r="A1243" s="5">
        <v>1182</v>
      </c>
      <c r="B1243" s="1724">
        <f>'Expenditures 15-22'!F122</f>
        <v>0</v>
      </c>
      <c r="D1243" s="2" t="str">
        <f t="shared" si="18"/>
        <v>Error?</v>
      </c>
    </row>
    <row r="1244" spans="1:4">
      <c r="A1244" s="5">
        <v>1183</v>
      </c>
      <c r="B1244" s="1724">
        <f>'Expenditures 15-22'!F123</f>
        <v>0</v>
      </c>
      <c r="D1244" s="2" t="str">
        <f t="shared" si="18"/>
        <v>Error?</v>
      </c>
    </row>
    <row r="1245" spans="1:4">
      <c r="A1245" s="5">
        <v>1184</v>
      </c>
      <c r="B1245" s="1724">
        <f>'Expenditures 15-22'!F124</f>
        <v>2543455</v>
      </c>
      <c r="D1245" s="2" t="str">
        <f t="shared" si="18"/>
        <v>Error?</v>
      </c>
    </row>
    <row r="1246" spans="1:4">
      <c r="A1246" s="10">
        <v>1185</v>
      </c>
      <c r="B1246" s="1724"/>
      <c r="D1246" s="2" t="str">
        <f t="shared" si="18"/>
        <v>OK</v>
      </c>
    </row>
    <row r="1247" spans="1:4">
      <c r="A1247" s="5">
        <v>1186</v>
      </c>
      <c r="B1247" s="1724">
        <f>'Expenditures 15-22'!F127</f>
        <v>2543455</v>
      </c>
      <c r="C1247" s="2" t="s">
        <v>569</v>
      </c>
      <c r="D1247" s="2" t="str">
        <f t="shared" si="18"/>
        <v>Error?</v>
      </c>
    </row>
    <row r="1248" spans="1:4">
      <c r="A1248" s="5">
        <v>1187</v>
      </c>
      <c r="B1248" s="1724">
        <f>'Expenditures 15-22'!F128</f>
        <v>0</v>
      </c>
      <c r="D1248" s="2" t="str">
        <f t="shared" si="18"/>
        <v>Error?</v>
      </c>
    </row>
    <row r="1249" spans="1:4">
      <c r="A1249" s="5">
        <v>1188</v>
      </c>
      <c r="B1249" s="1724">
        <f>'Expenditures 15-22'!F129</f>
        <v>2543455</v>
      </c>
      <c r="C1249" s="2" t="s">
        <v>569</v>
      </c>
      <c r="D1249" s="2" t="str">
        <f t="shared" si="18"/>
        <v>Error?</v>
      </c>
    </row>
    <row r="1250" spans="1:4">
      <c r="A1250" s="5">
        <v>1189</v>
      </c>
      <c r="B1250" s="1724">
        <f>'Expenditures 15-22'!F151</f>
        <v>2543455</v>
      </c>
      <c r="C1250" s="2" t="s">
        <v>569</v>
      </c>
      <c r="D1250" s="2" t="str">
        <f t="shared" si="18"/>
        <v>Error?</v>
      </c>
    </row>
    <row r="1251" spans="1:4">
      <c r="A1251" s="5">
        <v>1190</v>
      </c>
      <c r="B1251" s="1724">
        <f>'Expenditures 15-22'!G122</f>
        <v>0</v>
      </c>
      <c r="D1251" s="2" t="str">
        <f t="shared" si="18"/>
        <v>Error?</v>
      </c>
    </row>
    <row r="1252" spans="1:4">
      <c r="A1252" s="5">
        <v>1191</v>
      </c>
      <c r="B1252" s="1724">
        <f>'Expenditures 15-22'!G123</f>
        <v>29892</v>
      </c>
      <c r="D1252" s="2" t="str">
        <f t="shared" si="18"/>
        <v>Error?</v>
      </c>
    </row>
    <row r="1253" spans="1:4">
      <c r="A1253" s="5">
        <v>1192</v>
      </c>
      <c r="B1253" s="1724">
        <f>'Expenditures 15-22'!G124</f>
        <v>878325</v>
      </c>
      <c r="D1253" s="2" t="str">
        <f t="shared" si="18"/>
        <v>Error?</v>
      </c>
    </row>
    <row r="1254" spans="1:4">
      <c r="A1254" s="5">
        <v>1193</v>
      </c>
      <c r="B1254" s="1724">
        <f>'Expenditures 15-22'!G126</f>
        <v>0</v>
      </c>
      <c r="D1254" s="2" t="str">
        <f t="shared" si="18"/>
        <v>Error?</v>
      </c>
    </row>
    <row r="1255" spans="1:4">
      <c r="A1255" s="10">
        <v>1194</v>
      </c>
      <c r="B1255" s="1724"/>
      <c r="D1255" s="2" t="str">
        <f t="shared" si="18"/>
        <v>OK</v>
      </c>
    </row>
    <row r="1256" spans="1:4">
      <c r="A1256" s="5">
        <v>1195</v>
      </c>
      <c r="B1256" s="1724">
        <f>'Expenditures 15-22'!G127</f>
        <v>908217</v>
      </c>
      <c r="C1256" s="2" t="s">
        <v>569</v>
      </c>
      <c r="D1256" s="2" t="str">
        <f t="shared" si="18"/>
        <v>Error?</v>
      </c>
    </row>
    <row r="1257" spans="1:4">
      <c r="A1257" s="5">
        <v>1196</v>
      </c>
      <c r="B1257" s="1724">
        <f>'Expenditures 15-22'!G128</f>
        <v>0</v>
      </c>
      <c r="D1257" s="2" t="str">
        <f t="shared" si="18"/>
        <v>Error?</v>
      </c>
    </row>
    <row r="1258" spans="1:4">
      <c r="A1258" s="5">
        <v>1197</v>
      </c>
      <c r="B1258" s="1724">
        <f>'Expenditures 15-22'!G129</f>
        <v>908217</v>
      </c>
      <c r="C1258" s="2" t="s">
        <v>569</v>
      </c>
      <c r="D1258" s="2" t="str">
        <f t="shared" si="18"/>
        <v>Error?</v>
      </c>
    </row>
    <row r="1259" spans="1:4">
      <c r="A1259" s="5">
        <v>1198</v>
      </c>
      <c r="B1259" s="1724">
        <f>'Expenditures 15-22'!G151</f>
        <v>908217</v>
      </c>
      <c r="C1259" s="2" t="s">
        <v>569</v>
      </c>
      <c r="D1259" s="2" t="str">
        <f t="shared" si="18"/>
        <v>Error?</v>
      </c>
    </row>
    <row r="1260" spans="1:4">
      <c r="A1260" s="5">
        <v>1199</v>
      </c>
      <c r="B1260" s="1724">
        <f>'Expenditures 15-22'!H122</f>
        <v>0</v>
      </c>
      <c r="D1260" s="2" t="str">
        <f t="shared" si="18"/>
        <v>Error?</v>
      </c>
    </row>
    <row r="1261" spans="1:4">
      <c r="A1261" s="5">
        <v>1200</v>
      </c>
      <c r="B1261" s="1724">
        <f>'Expenditures 15-22'!H123</f>
        <v>0</v>
      </c>
      <c r="D1261" s="2" t="str">
        <f t="shared" si="18"/>
        <v>Error?</v>
      </c>
    </row>
    <row r="1262" spans="1:4">
      <c r="A1262" s="5">
        <v>1201</v>
      </c>
      <c r="B1262" s="1724">
        <f>'Expenditures 15-22'!H124</f>
        <v>541</v>
      </c>
      <c r="D1262" s="2" t="str">
        <f t="shared" si="18"/>
        <v>Error?</v>
      </c>
    </row>
    <row r="1263" spans="1:4">
      <c r="A1263" s="10">
        <v>1202</v>
      </c>
      <c r="B1263" s="1724"/>
      <c r="D1263" s="2" t="str">
        <f t="shared" si="18"/>
        <v>OK</v>
      </c>
    </row>
    <row r="1264" spans="1:4">
      <c r="A1264" s="5">
        <v>1203</v>
      </c>
      <c r="B1264" s="1724">
        <f>'Expenditures 15-22'!H127</f>
        <v>541</v>
      </c>
      <c r="C1264" s="2" t="s">
        <v>569</v>
      </c>
      <c r="D1264" s="2" t="str">
        <f t="shared" si="18"/>
        <v>Error?</v>
      </c>
    </row>
    <row r="1265" spans="1:4">
      <c r="A1265" s="5">
        <v>1204</v>
      </c>
      <c r="B1265" s="1724">
        <f>'Expenditures 15-22'!H128</f>
        <v>0</v>
      </c>
      <c r="D1265" s="2" t="str">
        <f t="shared" si="18"/>
        <v>Error?</v>
      </c>
    </row>
    <row r="1266" spans="1:4">
      <c r="A1266" s="5">
        <v>1205</v>
      </c>
      <c r="B1266" s="1724">
        <f>'Expenditures 15-22'!H129</f>
        <v>541</v>
      </c>
      <c r="C1266" s="2" t="s">
        <v>569</v>
      </c>
      <c r="D1266" s="2" t="str">
        <f t="shared" si="18"/>
        <v>Error?</v>
      </c>
    </row>
    <row r="1267" spans="1:4">
      <c r="A1267" s="5">
        <v>1206</v>
      </c>
      <c r="B1267" s="1724">
        <f>'Expenditures 15-22'!H139</f>
        <v>0</v>
      </c>
      <c r="C1267" s="2" t="s">
        <v>569</v>
      </c>
      <c r="D1267" s="2" t="str">
        <f t="shared" si="18"/>
        <v>Error?</v>
      </c>
    </row>
    <row r="1268" spans="1:4">
      <c r="A1268" s="5">
        <v>1207</v>
      </c>
      <c r="B1268" s="1724">
        <f>'Expenditures 15-22'!H142</f>
        <v>0</v>
      </c>
      <c r="D1268" s="2" t="str">
        <f t="shared" si="18"/>
        <v>Error?</v>
      </c>
    </row>
    <row r="1269" spans="1:4">
      <c r="A1269" s="5">
        <v>1208</v>
      </c>
      <c r="B1269" s="1724">
        <f>'Expenditures 15-22'!H143</f>
        <v>0</v>
      </c>
      <c r="D1269" s="2" t="str">
        <f t="shared" si="18"/>
        <v>Error?</v>
      </c>
    </row>
    <row r="1270" spans="1:4">
      <c r="A1270" s="5">
        <v>1209</v>
      </c>
      <c r="B1270" s="1724">
        <f>'Expenditures 15-22'!H146</f>
        <v>0</v>
      </c>
      <c r="D1270" s="2" t="str">
        <f t="shared" si="18"/>
        <v>Error?</v>
      </c>
    </row>
    <row r="1271" spans="1:4">
      <c r="A1271" s="10">
        <v>1210</v>
      </c>
      <c r="B1271" s="1724"/>
      <c r="D1271" s="2" t="str">
        <f t="shared" si="18"/>
        <v>OK</v>
      </c>
    </row>
    <row r="1272" spans="1:4">
      <c r="A1272" s="5">
        <v>1211</v>
      </c>
      <c r="B1272" s="1724">
        <f>'Expenditures 15-22'!H149</f>
        <v>0</v>
      </c>
      <c r="C1272" s="2" t="s">
        <v>569</v>
      </c>
      <c r="D1272" s="2" t="str">
        <f t="shared" si="18"/>
        <v>Error?</v>
      </c>
    </row>
    <row r="1273" spans="1:4">
      <c r="A1273" s="5">
        <v>1212</v>
      </c>
      <c r="B1273" s="1724">
        <f>'Expenditures 15-22'!H151</f>
        <v>541</v>
      </c>
      <c r="C1273" s="2" t="s">
        <v>569</v>
      </c>
      <c r="D1273" s="2" t="str">
        <f t="shared" si="18"/>
        <v>Error?</v>
      </c>
    </row>
    <row r="1274" spans="1:4">
      <c r="A1274" s="5">
        <v>1213</v>
      </c>
      <c r="B1274" s="1724">
        <f>'Expenditures 15-22'!K122</f>
        <v>0</v>
      </c>
      <c r="C1274" s="2" t="s">
        <v>569</v>
      </c>
      <c r="D1274" s="2" t="str">
        <f t="shared" si="18"/>
        <v>Error?</v>
      </c>
    </row>
    <row r="1275" spans="1:4">
      <c r="A1275" s="5">
        <v>1214</v>
      </c>
      <c r="B1275" s="1724">
        <f>'Expenditures 15-22'!K123</f>
        <v>29892</v>
      </c>
      <c r="C1275" s="2" t="s">
        <v>569</v>
      </c>
      <c r="D1275" s="2" t="str">
        <f t="shared" si="18"/>
        <v>Error?</v>
      </c>
    </row>
    <row r="1276" spans="1:4">
      <c r="A1276" s="5">
        <v>1215</v>
      </c>
      <c r="B1276" s="1724">
        <f>'Expenditures 15-22'!K124</f>
        <v>12669210</v>
      </c>
      <c r="C1276" s="2" t="s">
        <v>569</v>
      </c>
      <c r="D1276" s="2" t="str">
        <f t="shared" si="18"/>
        <v>Error?</v>
      </c>
    </row>
    <row r="1277" spans="1:4">
      <c r="A1277" s="5">
        <v>1216</v>
      </c>
      <c r="B1277" s="1724">
        <f>'Expenditures 15-22'!K126</f>
        <v>0</v>
      </c>
      <c r="C1277" s="2" t="s">
        <v>569</v>
      </c>
      <c r="D1277" s="2" t="str">
        <f t="shared" si="18"/>
        <v>Error?</v>
      </c>
    </row>
    <row r="1278" spans="1:4">
      <c r="A1278" s="10">
        <v>1217</v>
      </c>
      <c r="B1278" s="1724"/>
      <c r="D1278" s="2" t="str">
        <f t="shared" si="18"/>
        <v>OK</v>
      </c>
    </row>
    <row r="1279" spans="1:4">
      <c r="A1279" s="5">
        <v>1218</v>
      </c>
      <c r="B1279" s="1724">
        <f>'Expenditures 15-22'!K127</f>
        <v>12699102</v>
      </c>
      <c r="C1279" s="2" t="s">
        <v>569</v>
      </c>
      <c r="D1279" s="2" t="str">
        <f t="shared" ref="D1279:D1342" si="19">IF(ISBLANK(B1279),"OK",IF(A1279-B1279=0,"OK","Error?"))</f>
        <v>Error?</v>
      </c>
    </row>
    <row r="1280" spans="1:4">
      <c r="A1280" s="5">
        <v>1219</v>
      </c>
      <c r="B1280" s="1724">
        <f>'Expenditures 15-22'!K128</f>
        <v>0</v>
      </c>
      <c r="C1280" s="2" t="s">
        <v>569</v>
      </c>
      <c r="D1280" s="2" t="str">
        <f t="shared" si="19"/>
        <v>Error?</v>
      </c>
    </row>
    <row r="1281" spans="1:4">
      <c r="A1281" s="5">
        <v>1220</v>
      </c>
      <c r="B1281" s="1724">
        <f>'Expenditures 15-22'!K129</f>
        <v>12699102</v>
      </c>
      <c r="C1281" s="2" t="s">
        <v>569</v>
      </c>
      <c r="D1281" s="2" t="str">
        <f t="shared" si="19"/>
        <v>Error?</v>
      </c>
    </row>
    <row r="1282" spans="1:4">
      <c r="A1282" s="5">
        <v>1221</v>
      </c>
      <c r="B1282" s="1724">
        <f>'Expenditures 15-22'!K139</f>
        <v>0</v>
      </c>
      <c r="C1282" s="2" t="s">
        <v>569</v>
      </c>
      <c r="D1282" s="2" t="str">
        <f t="shared" si="19"/>
        <v>Error?</v>
      </c>
    </row>
    <row r="1283" spans="1:4">
      <c r="A1283" s="5">
        <v>1222</v>
      </c>
      <c r="B1283" s="1724">
        <f>'Expenditures 15-22'!K142</f>
        <v>0</v>
      </c>
      <c r="C1283" s="2" t="s">
        <v>569</v>
      </c>
      <c r="D1283" s="2" t="str">
        <f t="shared" si="19"/>
        <v>Error?</v>
      </c>
    </row>
    <row r="1284" spans="1:4">
      <c r="A1284" s="5">
        <v>1223</v>
      </c>
      <c r="B1284" s="1724">
        <f>'Expenditures 15-22'!K143</f>
        <v>0</v>
      </c>
      <c r="C1284" s="2" t="s">
        <v>569</v>
      </c>
      <c r="D1284" s="2" t="str">
        <f t="shared" si="19"/>
        <v>Error?</v>
      </c>
    </row>
    <row r="1285" spans="1:4">
      <c r="A1285" s="5">
        <v>1224</v>
      </c>
      <c r="B1285" s="1724">
        <f>'Expenditures 15-22'!K146</f>
        <v>0</v>
      </c>
      <c r="C1285" s="2" t="s">
        <v>569</v>
      </c>
      <c r="D1285" s="2" t="str">
        <f t="shared" si="19"/>
        <v>Error?</v>
      </c>
    </row>
    <row r="1286" spans="1:4">
      <c r="A1286" s="10">
        <v>1225</v>
      </c>
      <c r="B1286" s="1724"/>
      <c r="D1286" s="2" t="str">
        <f t="shared" si="19"/>
        <v>OK</v>
      </c>
    </row>
    <row r="1287" spans="1:4">
      <c r="A1287" s="12">
        <v>1226</v>
      </c>
      <c r="B1287" s="1724">
        <f>'Expenditures 15-22'!K149</f>
        <v>0</v>
      </c>
      <c r="C1287" s="2" t="s">
        <v>569</v>
      </c>
      <c r="D1287" s="2" t="str">
        <f t="shared" si="19"/>
        <v>Error?</v>
      </c>
    </row>
    <row r="1288" spans="1:4">
      <c r="A1288" s="5">
        <v>1227</v>
      </c>
      <c r="B1288" s="1724">
        <f>'Expenditures 15-22'!K151</f>
        <v>12699102</v>
      </c>
      <c r="C1288" s="2" t="s">
        <v>569</v>
      </c>
      <c r="D1288" s="2" t="str">
        <f t="shared" si="19"/>
        <v>Error?</v>
      </c>
    </row>
    <row r="1289" spans="1:4">
      <c r="A1289" s="5">
        <v>1228</v>
      </c>
      <c r="B1289" s="1724">
        <f>'Expenditures 15-22'!K152</f>
        <v>-916501</v>
      </c>
      <c r="C1289" s="2" t="s">
        <v>569</v>
      </c>
      <c r="D1289" s="2" t="str">
        <f t="shared" si="19"/>
        <v>Error?</v>
      </c>
    </row>
    <row r="1290" spans="1:4">
      <c r="A1290" s="10">
        <v>1229</v>
      </c>
      <c r="B1290" s="1724"/>
      <c r="D1290" s="2" t="str">
        <f t="shared" si="19"/>
        <v>OK</v>
      </c>
    </row>
    <row r="1291" spans="1:4">
      <c r="A1291" s="10">
        <v>1230</v>
      </c>
      <c r="B1291" s="1724"/>
      <c r="D1291" s="2" t="str">
        <f t="shared" si="19"/>
        <v>OK</v>
      </c>
    </row>
    <row r="1292" spans="1:4">
      <c r="A1292" s="10">
        <v>1231</v>
      </c>
      <c r="B1292" s="1724"/>
      <c r="D1292" s="2" t="str">
        <f t="shared" si="19"/>
        <v>OK</v>
      </c>
    </row>
    <row r="1293" spans="1:4">
      <c r="A1293" s="10">
        <v>1232</v>
      </c>
      <c r="B1293" s="1724"/>
      <c r="D1293" s="2" t="str">
        <f t="shared" si="19"/>
        <v>OK</v>
      </c>
    </row>
    <row r="1294" spans="1:4">
      <c r="A1294" s="10">
        <v>1233</v>
      </c>
      <c r="B1294" s="1724"/>
      <c r="D1294" s="2" t="str">
        <f t="shared" si="19"/>
        <v>OK</v>
      </c>
    </row>
    <row r="1295" spans="1:4">
      <c r="A1295" s="10">
        <v>1234</v>
      </c>
      <c r="B1295" s="1724"/>
      <c r="D1295" s="2" t="str">
        <f t="shared" si="19"/>
        <v>OK</v>
      </c>
    </row>
    <row r="1296" spans="1:4">
      <c r="A1296" s="10">
        <v>1235</v>
      </c>
      <c r="B1296" s="1724"/>
      <c r="D1296" s="2" t="str">
        <f t="shared" si="19"/>
        <v>OK</v>
      </c>
    </row>
    <row r="1297" spans="1:4">
      <c r="A1297" s="10">
        <v>1236</v>
      </c>
      <c r="B1297" s="1724"/>
      <c r="D1297" s="2" t="str">
        <f t="shared" si="19"/>
        <v>OK</v>
      </c>
    </row>
    <row r="1298" spans="1:4">
      <c r="A1298" s="10">
        <v>1237</v>
      </c>
      <c r="B1298" s="1724"/>
      <c r="D1298" s="2" t="str">
        <f t="shared" si="19"/>
        <v>OK</v>
      </c>
    </row>
    <row r="1299" spans="1:4">
      <c r="A1299" s="10">
        <v>1238</v>
      </c>
      <c r="B1299" s="1724"/>
      <c r="D1299" s="2" t="str">
        <f t="shared" si="19"/>
        <v>OK</v>
      </c>
    </row>
    <row r="1300" spans="1:4">
      <c r="A1300" s="10">
        <v>1239</v>
      </c>
      <c r="B1300" s="1724"/>
      <c r="D1300" s="2" t="str">
        <f t="shared" si="19"/>
        <v>OK</v>
      </c>
    </row>
    <row r="1301" spans="1:4">
      <c r="A1301" s="10">
        <v>1240</v>
      </c>
      <c r="B1301" s="1724"/>
      <c r="D1301" s="2" t="str">
        <f t="shared" si="19"/>
        <v>OK</v>
      </c>
    </row>
    <row r="1302" spans="1:4">
      <c r="A1302" s="10">
        <v>1241</v>
      </c>
      <c r="B1302" s="1724"/>
      <c r="D1302" s="2" t="str">
        <f t="shared" si="19"/>
        <v>OK</v>
      </c>
    </row>
    <row r="1303" spans="1:4">
      <c r="A1303" s="10">
        <v>1242</v>
      </c>
      <c r="B1303" s="1724"/>
      <c r="D1303" s="2" t="str">
        <f t="shared" si="19"/>
        <v>OK</v>
      </c>
    </row>
    <row r="1304" spans="1:4">
      <c r="A1304" s="10">
        <v>1243</v>
      </c>
      <c r="B1304" s="1724"/>
      <c r="D1304" s="2" t="str">
        <f t="shared" si="19"/>
        <v>OK</v>
      </c>
    </row>
    <row r="1305" spans="1:4">
      <c r="A1305" s="10">
        <v>1244</v>
      </c>
      <c r="B1305" s="1724"/>
      <c r="D1305" s="2" t="str">
        <f t="shared" si="19"/>
        <v>OK</v>
      </c>
    </row>
    <row r="1306" spans="1:4">
      <c r="A1306" s="10">
        <v>1245</v>
      </c>
      <c r="B1306" s="1724"/>
      <c r="D1306" s="2" t="str">
        <f t="shared" si="19"/>
        <v>OK</v>
      </c>
    </row>
    <row r="1307" spans="1:4">
      <c r="A1307" s="5">
        <v>1246</v>
      </c>
      <c r="B1307" s="1724">
        <f>'Expenditures 15-22'!E171</f>
        <v>0</v>
      </c>
      <c r="D1307" s="2" t="str">
        <f t="shared" si="19"/>
        <v>Error?</v>
      </c>
    </row>
    <row r="1308" spans="1:4">
      <c r="A1308" s="5">
        <v>1247</v>
      </c>
      <c r="B1308" s="1724">
        <f>'Expenditures 15-22'!E172</f>
        <v>0</v>
      </c>
      <c r="C1308" s="2" t="s">
        <v>569</v>
      </c>
      <c r="D1308" s="2" t="str">
        <f t="shared" si="19"/>
        <v>Error?</v>
      </c>
    </row>
    <row r="1309" spans="1:4">
      <c r="A1309" s="5">
        <v>1248</v>
      </c>
      <c r="B1309" s="1724">
        <f>'Expenditures 15-22'!E174</f>
        <v>0</v>
      </c>
      <c r="C1309" s="2" t="s">
        <v>569</v>
      </c>
      <c r="D1309" s="2" t="str">
        <f t="shared" si="19"/>
        <v>Error?</v>
      </c>
    </row>
    <row r="1310" spans="1:4">
      <c r="A1310" s="5">
        <v>1249</v>
      </c>
      <c r="B1310" s="1724">
        <f>'Expenditures 15-22'!H163</f>
        <v>0</v>
      </c>
      <c r="D1310" s="2" t="str">
        <f t="shared" si="19"/>
        <v>Error?</v>
      </c>
    </row>
    <row r="1311" spans="1:4">
      <c r="A1311" s="5">
        <v>1250</v>
      </c>
      <c r="B1311" s="1724">
        <f>'Expenditures 15-22'!H164</f>
        <v>0</v>
      </c>
      <c r="D1311" s="2" t="str">
        <f t="shared" si="19"/>
        <v>Error?</v>
      </c>
    </row>
    <row r="1312" spans="1:4">
      <c r="A1312" s="5">
        <v>1251</v>
      </c>
      <c r="B1312" s="1724">
        <f>'Expenditures 15-22'!H169</f>
        <v>235275</v>
      </c>
      <c r="D1312" s="2" t="str">
        <f t="shared" si="19"/>
        <v>Error?</v>
      </c>
    </row>
    <row r="1313" spans="1:4">
      <c r="A1313" s="5">
        <v>1252</v>
      </c>
      <c r="B1313" s="1724">
        <f>'Expenditures 15-22'!H167</f>
        <v>0</v>
      </c>
      <c r="D1313" s="2" t="str">
        <f t="shared" si="19"/>
        <v>Error?</v>
      </c>
    </row>
    <row r="1314" spans="1:4">
      <c r="A1314" s="5">
        <v>1253</v>
      </c>
      <c r="B1314" s="1724">
        <f>'Expenditures 15-22'!H168</f>
        <v>0</v>
      </c>
      <c r="C1314" s="2" t="s">
        <v>569</v>
      </c>
      <c r="D1314" s="2" t="str">
        <f t="shared" si="19"/>
        <v>Error?</v>
      </c>
    </row>
    <row r="1315" spans="1:4">
      <c r="A1315" s="5">
        <v>1254</v>
      </c>
      <c r="B1315" s="1724">
        <f>'Expenditures 15-22'!H170</f>
        <v>2660000</v>
      </c>
      <c r="D1315" s="2" t="str">
        <f t="shared" si="19"/>
        <v>Error?</v>
      </c>
    </row>
    <row r="1316" spans="1:4">
      <c r="A1316" s="5">
        <v>1255</v>
      </c>
      <c r="B1316" s="1724">
        <f>'Expenditures 15-22'!H171</f>
        <v>0</v>
      </c>
      <c r="D1316" s="2" t="str">
        <f t="shared" si="19"/>
        <v>Error?</v>
      </c>
    </row>
    <row r="1317" spans="1:4">
      <c r="A1317" s="5">
        <v>1256</v>
      </c>
      <c r="B1317" s="1724">
        <f>'Expenditures 15-22'!H172</f>
        <v>2895275</v>
      </c>
      <c r="C1317" s="2" t="s">
        <v>569</v>
      </c>
      <c r="D1317" s="2" t="str">
        <f t="shared" si="19"/>
        <v>Error?</v>
      </c>
    </row>
    <row r="1318" spans="1:4">
      <c r="A1318" s="5">
        <v>1257</v>
      </c>
      <c r="B1318" s="1724">
        <f>'Expenditures 15-22'!H174</f>
        <v>2895275</v>
      </c>
      <c r="C1318" s="2" t="s">
        <v>569</v>
      </c>
      <c r="D1318" s="2" t="str">
        <f t="shared" si="19"/>
        <v>Error?</v>
      </c>
    </row>
    <row r="1319" spans="1:4">
      <c r="A1319" s="10">
        <v>1258</v>
      </c>
      <c r="B1319" s="1724"/>
      <c r="C1319" s="2" t="s">
        <v>569</v>
      </c>
      <c r="D1319" s="2" t="str">
        <f t="shared" si="19"/>
        <v>OK</v>
      </c>
    </row>
    <row r="1320" spans="1:4">
      <c r="A1320" s="10">
        <v>1259</v>
      </c>
      <c r="B1320" s="1724"/>
      <c r="D1320" s="2" t="str">
        <f t="shared" si="19"/>
        <v>OK</v>
      </c>
    </row>
    <row r="1321" spans="1:4">
      <c r="A1321" s="10">
        <v>1260</v>
      </c>
      <c r="B1321" s="1724"/>
      <c r="C1321" s="2" t="s">
        <v>569</v>
      </c>
      <c r="D1321" s="2" t="str">
        <f t="shared" si="19"/>
        <v>OK</v>
      </c>
    </row>
    <row r="1322" spans="1:4">
      <c r="A1322" s="10">
        <v>1261</v>
      </c>
      <c r="B1322" s="1724"/>
      <c r="C1322" s="2" t="s">
        <v>569</v>
      </c>
      <c r="D1322" s="2" t="str">
        <f t="shared" si="19"/>
        <v>OK</v>
      </c>
    </row>
    <row r="1323" spans="1:4">
      <c r="A1323" s="5">
        <v>1262</v>
      </c>
      <c r="B1323" s="1724">
        <f>'Expenditures 15-22'!K160</f>
        <v>0</v>
      </c>
      <c r="C1323" s="2" t="s">
        <v>569</v>
      </c>
      <c r="D1323" s="2" t="str">
        <f t="shared" si="19"/>
        <v>Error?</v>
      </c>
    </row>
    <row r="1324" spans="1:4">
      <c r="A1324" s="5">
        <v>1263</v>
      </c>
      <c r="B1324" s="1724">
        <f>'Expenditures 15-22'!K163</f>
        <v>0</v>
      </c>
      <c r="C1324" s="2" t="s">
        <v>569</v>
      </c>
      <c r="D1324" s="2" t="str">
        <f t="shared" si="19"/>
        <v>Error?</v>
      </c>
    </row>
    <row r="1325" spans="1:4">
      <c r="A1325" s="5">
        <v>1264</v>
      </c>
      <c r="B1325" s="1724">
        <f>'Expenditures 15-22'!K164</f>
        <v>0</v>
      </c>
      <c r="C1325" s="2" t="s">
        <v>569</v>
      </c>
      <c r="D1325" s="2" t="str">
        <f t="shared" si="19"/>
        <v>Error?</v>
      </c>
    </row>
    <row r="1326" spans="1:4">
      <c r="A1326" s="5">
        <v>1265</v>
      </c>
      <c r="B1326" s="1724">
        <f>'Expenditures 15-22'!K169</f>
        <v>235275</v>
      </c>
      <c r="C1326" s="2" t="s">
        <v>569</v>
      </c>
      <c r="D1326" s="2" t="str">
        <f t="shared" si="19"/>
        <v>Error?</v>
      </c>
    </row>
    <row r="1327" spans="1:4">
      <c r="A1327" s="5">
        <v>1266</v>
      </c>
      <c r="B1327" s="1724">
        <f>'Expenditures 15-22'!K167</f>
        <v>0</v>
      </c>
      <c r="C1327" s="2" t="s">
        <v>569</v>
      </c>
      <c r="D1327" s="2" t="str">
        <f t="shared" si="19"/>
        <v>Error?</v>
      </c>
    </row>
    <row r="1328" spans="1:4">
      <c r="A1328" s="5">
        <v>1267</v>
      </c>
      <c r="B1328" s="1724">
        <f>'Expenditures 15-22'!K168</f>
        <v>0</v>
      </c>
      <c r="C1328" s="2" t="s">
        <v>569</v>
      </c>
      <c r="D1328" s="2" t="str">
        <f t="shared" si="19"/>
        <v>Error?</v>
      </c>
    </row>
    <row r="1329" spans="1:4">
      <c r="A1329" s="5">
        <v>1268</v>
      </c>
      <c r="B1329" s="1724">
        <f>'Expenditures 15-22'!K170</f>
        <v>2660000</v>
      </c>
      <c r="C1329" s="2" t="s">
        <v>569</v>
      </c>
      <c r="D1329" s="2" t="str">
        <f t="shared" si="19"/>
        <v>Error?</v>
      </c>
    </row>
    <row r="1330" spans="1:4">
      <c r="A1330" s="5">
        <v>1269</v>
      </c>
      <c r="B1330" s="1724">
        <f>'Expenditures 15-22'!K171</f>
        <v>0</v>
      </c>
      <c r="C1330" s="2" t="s">
        <v>569</v>
      </c>
      <c r="D1330" s="2" t="str">
        <f t="shared" si="19"/>
        <v>Error?</v>
      </c>
    </row>
    <row r="1331" spans="1:4">
      <c r="A1331" s="5">
        <v>1270</v>
      </c>
      <c r="B1331" s="1724">
        <f>'Expenditures 15-22'!K172</f>
        <v>2895275</v>
      </c>
      <c r="C1331" s="2" t="s">
        <v>569</v>
      </c>
      <c r="D1331" s="2" t="str">
        <f t="shared" si="19"/>
        <v>Error?</v>
      </c>
    </row>
    <row r="1332" spans="1:4">
      <c r="A1332" s="5">
        <v>1271</v>
      </c>
      <c r="B1332" s="1724">
        <f>'Expenditures 15-22'!K174</f>
        <v>2895275</v>
      </c>
      <c r="C1332" s="2" t="s">
        <v>569</v>
      </c>
      <c r="D1332" s="2" t="str">
        <f t="shared" si="19"/>
        <v>Error?</v>
      </c>
    </row>
    <row r="1333" spans="1:4">
      <c r="A1333" s="5">
        <v>1272</v>
      </c>
      <c r="B1333" s="1724">
        <f>'Expenditures 15-22'!K175</f>
        <v>23658</v>
      </c>
      <c r="C1333" s="2" t="s">
        <v>569</v>
      </c>
      <c r="D1333" s="2" t="str">
        <f t="shared" si="19"/>
        <v>Error?</v>
      </c>
    </row>
    <row r="1334" spans="1:4">
      <c r="A1334" s="10">
        <v>1273</v>
      </c>
      <c r="B1334" s="1724"/>
      <c r="D1334" s="2" t="str">
        <f t="shared" si="19"/>
        <v>OK</v>
      </c>
    </row>
    <row r="1335" spans="1:4">
      <c r="A1335" s="5">
        <v>1274</v>
      </c>
      <c r="B1335" s="1724">
        <f>'Expenditures 15-22'!C182</f>
        <v>166131</v>
      </c>
      <c r="D1335" s="2" t="str">
        <f t="shared" si="19"/>
        <v>Error?</v>
      </c>
    </row>
    <row r="1336" spans="1:4">
      <c r="A1336" s="5">
        <v>1275</v>
      </c>
      <c r="B1336" s="1724"/>
      <c r="D1336" s="2" t="str">
        <f t="shared" si="19"/>
        <v>OK</v>
      </c>
    </row>
    <row r="1337" spans="1:4">
      <c r="A1337" s="10">
        <v>1276</v>
      </c>
      <c r="B1337" s="1724"/>
      <c r="D1337" s="2" t="str">
        <f t="shared" si="19"/>
        <v>OK</v>
      </c>
    </row>
    <row r="1338" spans="1:4">
      <c r="A1338" s="5">
        <v>1277</v>
      </c>
      <c r="B1338" s="1724">
        <f>'Expenditures 15-22'!C183</f>
        <v>0</v>
      </c>
      <c r="D1338" s="2" t="str">
        <f t="shared" si="19"/>
        <v>Error?</v>
      </c>
    </row>
    <row r="1339" spans="1:4">
      <c r="A1339" s="5">
        <v>1278</v>
      </c>
      <c r="B1339" s="1724">
        <f>'Expenditures 15-22'!C184</f>
        <v>166131</v>
      </c>
      <c r="C1339" s="2" t="s">
        <v>569</v>
      </c>
      <c r="D1339" s="2" t="str">
        <f t="shared" si="19"/>
        <v>Error?</v>
      </c>
    </row>
    <row r="1340" spans="1:4">
      <c r="A1340" s="5">
        <v>1279</v>
      </c>
      <c r="B1340" s="1724">
        <f>'Expenditures 15-22'!C210</f>
        <v>166131</v>
      </c>
      <c r="C1340" s="2" t="s">
        <v>569</v>
      </c>
      <c r="D1340" s="2" t="str">
        <f t="shared" si="19"/>
        <v>Error?</v>
      </c>
    </row>
    <row r="1341" spans="1:4">
      <c r="A1341" s="5">
        <v>1280</v>
      </c>
      <c r="B1341" s="1724">
        <f>'Expenditures 15-22'!D182</f>
        <v>42204</v>
      </c>
      <c r="D1341" s="2" t="str">
        <f t="shared" si="19"/>
        <v>Error?</v>
      </c>
    </row>
    <row r="1342" spans="1:4">
      <c r="A1342" s="10">
        <v>1281</v>
      </c>
      <c r="B1342" s="1724"/>
      <c r="D1342" s="2" t="str">
        <f t="shared" si="19"/>
        <v>OK</v>
      </c>
    </row>
    <row r="1343" spans="1:4">
      <c r="A1343" s="10">
        <v>1282</v>
      </c>
      <c r="B1343" s="1724"/>
      <c r="D1343" s="2" t="str">
        <f t="shared" ref="D1343:D1406" si="20">IF(ISBLANK(B1343),"OK",IF(A1343-B1343=0,"OK","Error?"))</f>
        <v>OK</v>
      </c>
    </row>
    <row r="1344" spans="1:4">
      <c r="A1344" s="5">
        <v>1283</v>
      </c>
      <c r="B1344" s="1724">
        <f>'Expenditures 15-22'!D183</f>
        <v>0</v>
      </c>
      <c r="D1344" s="2" t="str">
        <f t="shared" si="20"/>
        <v>Error?</v>
      </c>
    </row>
    <row r="1345" spans="1:4">
      <c r="A1345" s="5">
        <v>1284</v>
      </c>
      <c r="B1345" s="1724">
        <f>'Expenditures 15-22'!D184</f>
        <v>42204</v>
      </c>
      <c r="C1345" s="2" t="s">
        <v>569</v>
      </c>
      <c r="D1345" s="2" t="str">
        <f t="shared" si="20"/>
        <v>Error?</v>
      </c>
    </row>
    <row r="1346" spans="1:4">
      <c r="A1346" s="5">
        <v>1285</v>
      </c>
      <c r="B1346" s="1724">
        <f>'Expenditures 15-22'!D210</f>
        <v>42204</v>
      </c>
      <c r="C1346" s="2" t="s">
        <v>569</v>
      </c>
      <c r="D1346" s="2" t="str">
        <f t="shared" si="20"/>
        <v>Error?</v>
      </c>
    </row>
    <row r="1347" spans="1:4">
      <c r="A1347" s="5">
        <v>1286</v>
      </c>
      <c r="B1347" s="1724">
        <f>'Expenditures 15-22'!E182</f>
        <v>9238907</v>
      </c>
      <c r="D1347" s="2" t="str">
        <f t="shared" si="20"/>
        <v>Error?</v>
      </c>
    </row>
    <row r="1348" spans="1:4">
      <c r="A1348" s="10">
        <v>1287</v>
      </c>
      <c r="B1348" s="1724"/>
      <c r="D1348" s="2" t="str">
        <f t="shared" si="20"/>
        <v>OK</v>
      </c>
    </row>
    <row r="1349" spans="1:4">
      <c r="A1349" s="10">
        <v>1288</v>
      </c>
      <c r="B1349" s="1724"/>
      <c r="D1349" s="2" t="str">
        <f t="shared" si="20"/>
        <v>OK</v>
      </c>
    </row>
    <row r="1350" spans="1:4">
      <c r="A1350" s="5">
        <v>1289</v>
      </c>
      <c r="B1350" s="1724">
        <f>'Expenditures 15-22'!E183</f>
        <v>0</v>
      </c>
      <c r="D1350" s="2" t="str">
        <f t="shared" si="20"/>
        <v>Error?</v>
      </c>
    </row>
    <row r="1351" spans="1:4">
      <c r="A1351" s="5">
        <v>1290</v>
      </c>
      <c r="B1351" s="1724">
        <f>'Expenditures 15-22'!E184</f>
        <v>9238907</v>
      </c>
      <c r="C1351" s="2" t="s">
        <v>569</v>
      </c>
      <c r="D1351" s="2" t="str">
        <f t="shared" si="20"/>
        <v>Error?</v>
      </c>
    </row>
    <row r="1352" spans="1:4">
      <c r="A1352" s="5">
        <v>1291</v>
      </c>
      <c r="B1352" s="1724">
        <f>'Expenditures 15-22'!E196</f>
        <v>0</v>
      </c>
      <c r="C1352" s="2" t="s">
        <v>569</v>
      </c>
      <c r="D1352" s="2" t="str">
        <f t="shared" si="20"/>
        <v>Error?</v>
      </c>
    </row>
    <row r="1353" spans="1:4">
      <c r="A1353" s="5">
        <v>1292</v>
      </c>
      <c r="B1353" s="1724">
        <f>'Expenditures 15-22'!E210</f>
        <v>9238907</v>
      </c>
      <c r="C1353" s="2" t="s">
        <v>569</v>
      </c>
      <c r="D1353" s="2" t="str">
        <f t="shared" si="20"/>
        <v>Error?</v>
      </c>
    </row>
    <row r="1354" spans="1:4">
      <c r="A1354" s="5">
        <v>1293</v>
      </c>
      <c r="B1354" s="1724">
        <f>'Expenditures 15-22'!F182</f>
        <v>11829</v>
      </c>
      <c r="D1354" s="2" t="str">
        <f t="shared" si="20"/>
        <v>Error?</v>
      </c>
    </row>
    <row r="1355" spans="1:4">
      <c r="A1355" s="10">
        <v>1294</v>
      </c>
      <c r="B1355" s="1724"/>
      <c r="D1355" s="2" t="str">
        <f t="shared" si="20"/>
        <v>OK</v>
      </c>
    </row>
    <row r="1356" spans="1:4">
      <c r="A1356" s="10">
        <v>1295</v>
      </c>
      <c r="B1356" s="1724"/>
      <c r="D1356" s="2" t="str">
        <f t="shared" si="20"/>
        <v>OK</v>
      </c>
    </row>
    <row r="1357" spans="1:4">
      <c r="A1357" s="5">
        <v>1296</v>
      </c>
      <c r="B1357" s="1724">
        <f>'Expenditures 15-22'!F183</f>
        <v>0</v>
      </c>
      <c r="D1357" s="2" t="str">
        <f t="shared" si="20"/>
        <v>Error?</v>
      </c>
    </row>
    <row r="1358" spans="1:4">
      <c r="A1358" s="5">
        <v>1297</v>
      </c>
      <c r="B1358" s="1724">
        <f>'Expenditures 15-22'!F184</f>
        <v>11829</v>
      </c>
      <c r="C1358" s="2" t="s">
        <v>569</v>
      </c>
      <c r="D1358" s="2" t="str">
        <f t="shared" si="20"/>
        <v>Error?</v>
      </c>
    </row>
    <row r="1359" spans="1:4">
      <c r="A1359" s="5">
        <v>1298</v>
      </c>
      <c r="B1359" s="1724">
        <f>'Expenditures 15-22'!F210</f>
        <v>11829</v>
      </c>
      <c r="C1359" s="2" t="s">
        <v>569</v>
      </c>
      <c r="D1359" s="2" t="str">
        <f t="shared" si="20"/>
        <v>Error?</v>
      </c>
    </row>
    <row r="1360" spans="1:4">
      <c r="A1360" s="5">
        <v>1299</v>
      </c>
      <c r="B1360" s="1724">
        <f>'Expenditures 15-22'!G182</f>
        <v>0</v>
      </c>
      <c r="D1360" s="2" t="str">
        <f t="shared" si="20"/>
        <v>Error?</v>
      </c>
    </row>
    <row r="1361" spans="1:4">
      <c r="A1361" s="10">
        <v>1300</v>
      </c>
      <c r="B1361" s="1724"/>
      <c r="D1361" s="2" t="str">
        <f t="shared" si="20"/>
        <v>OK</v>
      </c>
    </row>
    <row r="1362" spans="1:4">
      <c r="A1362" s="10">
        <v>1301</v>
      </c>
      <c r="B1362" s="1724"/>
      <c r="D1362" s="2" t="str">
        <f t="shared" si="20"/>
        <v>OK</v>
      </c>
    </row>
    <row r="1363" spans="1:4">
      <c r="A1363" s="5">
        <v>1302</v>
      </c>
      <c r="B1363" s="1724">
        <f>'Expenditures 15-22'!G183</f>
        <v>0</v>
      </c>
      <c r="D1363" s="2" t="str">
        <f t="shared" si="20"/>
        <v>Error?</v>
      </c>
    </row>
    <row r="1364" spans="1:4">
      <c r="A1364" s="5">
        <v>1303</v>
      </c>
      <c r="B1364" s="1724">
        <f>'Expenditures 15-22'!G184</f>
        <v>0</v>
      </c>
      <c r="C1364" s="2" t="s">
        <v>569</v>
      </c>
      <c r="D1364" s="2" t="str">
        <f t="shared" si="20"/>
        <v>Error?</v>
      </c>
    </row>
    <row r="1365" spans="1:4">
      <c r="A1365" s="5">
        <v>1304</v>
      </c>
      <c r="B1365" s="1724">
        <f>'Expenditures 15-22'!G210</f>
        <v>0</v>
      </c>
      <c r="C1365" s="2" t="s">
        <v>569</v>
      </c>
      <c r="D1365" s="2" t="str">
        <f t="shared" si="20"/>
        <v>Error?</v>
      </c>
    </row>
    <row r="1366" spans="1:4">
      <c r="A1366" s="5">
        <v>1305</v>
      </c>
      <c r="B1366" s="1724">
        <f>'Expenditures 15-22'!H182</f>
        <v>0</v>
      </c>
      <c r="D1366" s="2" t="str">
        <f t="shared" si="20"/>
        <v>Error?</v>
      </c>
    </row>
    <row r="1367" spans="1:4">
      <c r="A1367" s="10">
        <v>1306</v>
      </c>
      <c r="B1367" s="1724"/>
      <c r="D1367" s="2" t="str">
        <f t="shared" si="20"/>
        <v>OK</v>
      </c>
    </row>
    <row r="1368" spans="1:4">
      <c r="A1368" s="10">
        <v>1307</v>
      </c>
      <c r="B1368" s="1724"/>
      <c r="D1368" s="2" t="str">
        <f t="shared" si="20"/>
        <v>OK</v>
      </c>
    </row>
    <row r="1369" spans="1:4">
      <c r="A1369" s="5">
        <v>1308</v>
      </c>
      <c r="B1369" s="1724">
        <f>'Expenditures 15-22'!H183</f>
        <v>0</v>
      </c>
      <c r="D1369" s="2" t="str">
        <f t="shared" si="20"/>
        <v>Error?</v>
      </c>
    </row>
    <row r="1370" spans="1:4">
      <c r="A1370" s="5">
        <v>1309</v>
      </c>
      <c r="B1370" s="1724">
        <f>'Expenditures 15-22'!H184</f>
        <v>0</v>
      </c>
      <c r="C1370" s="2" t="s">
        <v>569</v>
      </c>
      <c r="D1370" s="2" t="str">
        <f t="shared" si="20"/>
        <v>Error?</v>
      </c>
    </row>
    <row r="1371" spans="1:4">
      <c r="A1371" s="5">
        <v>1310</v>
      </c>
      <c r="B1371" s="1724">
        <f>'Expenditures 15-22'!H199</f>
        <v>0</v>
      </c>
      <c r="D1371" s="2" t="str">
        <f t="shared" si="20"/>
        <v>Error?</v>
      </c>
    </row>
    <row r="1372" spans="1:4">
      <c r="A1372" s="5">
        <v>1311</v>
      </c>
      <c r="B1372" s="1724">
        <f>'Expenditures 15-22'!H200</f>
        <v>0</v>
      </c>
      <c r="D1372" s="2" t="str">
        <f t="shared" si="20"/>
        <v>Error?</v>
      </c>
    </row>
    <row r="1373" spans="1:4">
      <c r="A1373" s="5">
        <v>1312</v>
      </c>
      <c r="B1373" s="1724">
        <f>'Expenditures 15-22'!H203</f>
        <v>0</v>
      </c>
      <c r="D1373" s="2" t="str">
        <f t="shared" si="20"/>
        <v>Error?</v>
      </c>
    </row>
    <row r="1374" spans="1:4">
      <c r="A1374" s="10">
        <v>1313</v>
      </c>
      <c r="B1374" s="1724"/>
      <c r="D1374" s="2" t="str">
        <f t="shared" si="20"/>
        <v>OK</v>
      </c>
    </row>
    <row r="1375" spans="1:4">
      <c r="A1375" s="5">
        <v>1314</v>
      </c>
      <c r="B1375" s="1724">
        <f>'Expenditures 15-22'!H208</f>
        <v>0</v>
      </c>
      <c r="C1375" s="2" t="s">
        <v>569</v>
      </c>
      <c r="D1375" s="2" t="str">
        <f t="shared" si="20"/>
        <v>Error?</v>
      </c>
    </row>
    <row r="1376" spans="1:4">
      <c r="A1376" s="5">
        <v>1315</v>
      </c>
      <c r="B1376" s="1724">
        <f>'Expenditures 15-22'!H210</f>
        <v>0</v>
      </c>
      <c r="C1376" s="2" t="s">
        <v>569</v>
      </c>
      <c r="D1376" s="2" t="str">
        <f t="shared" si="20"/>
        <v>Error?</v>
      </c>
    </row>
    <row r="1377" spans="1:4">
      <c r="A1377" s="5">
        <v>1316</v>
      </c>
      <c r="B1377" s="1724">
        <f>'Expenditures 15-22'!K182</f>
        <v>9459071</v>
      </c>
      <c r="C1377" s="2" t="s">
        <v>569</v>
      </c>
      <c r="D1377" s="2" t="str">
        <f t="shared" si="20"/>
        <v>Error?</v>
      </c>
    </row>
    <row r="1378" spans="1:4">
      <c r="A1378" s="10">
        <v>1317</v>
      </c>
      <c r="B1378" s="1724"/>
      <c r="D1378" s="2" t="str">
        <f t="shared" si="20"/>
        <v>OK</v>
      </c>
    </row>
    <row r="1379" spans="1:4">
      <c r="A1379" s="10">
        <v>1318</v>
      </c>
      <c r="B1379" s="1724"/>
      <c r="D1379" s="2" t="str">
        <f t="shared" si="20"/>
        <v>OK</v>
      </c>
    </row>
    <row r="1380" spans="1:4">
      <c r="A1380" s="5">
        <v>1319</v>
      </c>
      <c r="B1380" s="1724">
        <f>'Expenditures 15-22'!K183</f>
        <v>0</v>
      </c>
      <c r="C1380" s="2" t="s">
        <v>569</v>
      </c>
      <c r="D1380" s="2" t="str">
        <f t="shared" si="20"/>
        <v>Error?</v>
      </c>
    </row>
    <row r="1381" spans="1:4">
      <c r="A1381" s="5">
        <v>1320</v>
      </c>
      <c r="B1381" s="1724">
        <f>'Expenditures 15-22'!K184</f>
        <v>9459071</v>
      </c>
      <c r="C1381" s="2" t="s">
        <v>569</v>
      </c>
      <c r="D1381" s="2" t="str">
        <f t="shared" si="20"/>
        <v>Error?</v>
      </c>
    </row>
    <row r="1382" spans="1:4">
      <c r="A1382" s="5">
        <v>1321</v>
      </c>
      <c r="B1382" s="1724">
        <f>'Expenditures 15-22'!K196</f>
        <v>0</v>
      </c>
      <c r="C1382" s="2" t="s">
        <v>569</v>
      </c>
      <c r="D1382" s="2" t="str">
        <f t="shared" si="20"/>
        <v>Error?</v>
      </c>
    </row>
    <row r="1383" spans="1:4">
      <c r="A1383" s="5">
        <v>1322</v>
      </c>
      <c r="B1383" s="1724">
        <f>'Expenditures 15-22'!K199</f>
        <v>0</v>
      </c>
      <c r="C1383" s="2" t="s">
        <v>569</v>
      </c>
      <c r="D1383" s="2" t="str">
        <f t="shared" si="20"/>
        <v>Error?</v>
      </c>
    </row>
    <row r="1384" spans="1:4">
      <c r="A1384" s="5">
        <v>1323</v>
      </c>
      <c r="B1384" s="1724">
        <f>'Expenditures 15-22'!K200</f>
        <v>0</v>
      </c>
      <c r="C1384" s="2" t="s">
        <v>569</v>
      </c>
      <c r="D1384" s="2" t="str">
        <f t="shared" si="20"/>
        <v>Error?</v>
      </c>
    </row>
    <row r="1385" spans="1:4">
      <c r="A1385" s="5">
        <v>1324</v>
      </c>
      <c r="B1385" s="1724">
        <f>'Expenditures 15-22'!K203</f>
        <v>0</v>
      </c>
      <c r="C1385" s="2" t="s">
        <v>569</v>
      </c>
      <c r="D1385" s="2" t="str">
        <f t="shared" si="20"/>
        <v>Error?</v>
      </c>
    </row>
    <row r="1386" spans="1:4">
      <c r="A1386" s="10">
        <v>1325</v>
      </c>
      <c r="B1386" s="1724"/>
      <c r="D1386" s="2" t="str">
        <f t="shared" si="20"/>
        <v>OK</v>
      </c>
    </row>
    <row r="1387" spans="1:4">
      <c r="A1387" s="5">
        <v>1326</v>
      </c>
      <c r="B1387" s="1724">
        <f>'Expenditures 15-22'!K208</f>
        <v>0</v>
      </c>
      <c r="C1387" s="2" t="s">
        <v>569</v>
      </c>
      <c r="D1387" s="2" t="str">
        <f t="shared" si="20"/>
        <v>Error?</v>
      </c>
    </row>
    <row r="1388" spans="1:4">
      <c r="A1388" s="5">
        <v>1327</v>
      </c>
      <c r="B1388" s="1724">
        <f>'Expenditures 15-22'!K210</f>
        <v>9459071</v>
      </c>
      <c r="C1388" s="2" t="s">
        <v>569</v>
      </c>
      <c r="D1388" s="2" t="str">
        <f t="shared" si="20"/>
        <v>Error?</v>
      </c>
    </row>
    <row r="1389" spans="1:4">
      <c r="A1389" s="5">
        <v>1328</v>
      </c>
      <c r="B1389" s="1724">
        <f>'Expenditures 15-22'!K211</f>
        <v>1383439</v>
      </c>
      <c r="C1389" s="2" t="s">
        <v>569</v>
      </c>
      <c r="D1389" s="2" t="str">
        <f t="shared" si="20"/>
        <v>Error?</v>
      </c>
    </row>
    <row r="1390" spans="1:4">
      <c r="A1390" s="10">
        <v>1329</v>
      </c>
      <c r="B1390" s="1724"/>
      <c r="D1390" s="2" t="str">
        <f t="shared" si="20"/>
        <v>OK</v>
      </c>
    </row>
    <row r="1391" spans="1:4">
      <c r="A1391" s="10">
        <v>1330</v>
      </c>
      <c r="B1391" s="1724"/>
      <c r="D1391" s="2" t="str">
        <f t="shared" si="20"/>
        <v>OK</v>
      </c>
    </row>
    <row r="1392" spans="1:4">
      <c r="A1392" s="10">
        <v>1331</v>
      </c>
      <c r="B1392" s="1724"/>
      <c r="D1392" s="2" t="str">
        <f t="shared" si="20"/>
        <v>OK</v>
      </c>
    </row>
    <row r="1393" spans="1:4">
      <c r="A1393" s="10">
        <v>1332</v>
      </c>
      <c r="B1393" s="1724"/>
      <c r="D1393" s="2" t="str">
        <f t="shared" si="20"/>
        <v>OK</v>
      </c>
    </row>
    <row r="1394" spans="1:4">
      <c r="A1394" s="10">
        <v>1333</v>
      </c>
      <c r="B1394" s="1724"/>
      <c r="D1394" s="2" t="str">
        <f t="shared" si="20"/>
        <v>OK</v>
      </c>
    </row>
    <row r="1395" spans="1:4">
      <c r="A1395" s="10">
        <v>1334</v>
      </c>
      <c r="B1395" s="1724"/>
      <c r="D1395" s="2" t="str">
        <f t="shared" si="20"/>
        <v>OK</v>
      </c>
    </row>
    <row r="1396" spans="1:4">
      <c r="A1396" s="5">
        <v>1335</v>
      </c>
      <c r="B1396" s="1724">
        <f>'Expenditures 15-22'!D225</f>
        <v>0</v>
      </c>
      <c r="D1396" s="2" t="str">
        <f t="shared" si="20"/>
        <v>Error?</v>
      </c>
    </row>
    <row r="1397" spans="1:4">
      <c r="A1397" s="10">
        <v>1336</v>
      </c>
      <c r="B1397" s="1724"/>
      <c r="D1397" s="2" t="str">
        <f t="shared" si="20"/>
        <v>OK</v>
      </c>
    </row>
    <row r="1398" spans="1:4">
      <c r="A1398" s="10">
        <v>1337</v>
      </c>
      <c r="B1398" s="1724"/>
      <c r="D1398" s="2" t="str">
        <f t="shared" si="20"/>
        <v>OK</v>
      </c>
    </row>
    <row r="1399" spans="1:4">
      <c r="A1399" s="10">
        <v>1338</v>
      </c>
      <c r="B1399" s="1724"/>
      <c r="D1399" s="2" t="str">
        <f t="shared" si="20"/>
        <v>OK</v>
      </c>
    </row>
    <row r="1400" spans="1:4">
      <c r="A1400" s="10">
        <v>1339</v>
      </c>
      <c r="B1400" s="1724"/>
      <c r="D1400" s="2" t="str">
        <f t="shared" si="20"/>
        <v>OK</v>
      </c>
    </row>
    <row r="1401" spans="1:4">
      <c r="A1401" s="10">
        <v>1340</v>
      </c>
      <c r="B1401" s="1724"/>
      <c r="D1401" s="2" t="str">
        <f t="shared" si="20"/>
        <v>OK</v>
      </c>
    </row>
    <row r="1402" spans="1:4">
      <c r="A1402" s="5">
        <v>1341</v>
      </c>
      <c r="B1402" s="1724">
        <f>'Expenditures 15-22'!D227</f>
        <v>8229</v>
      </c>
      <c r="D1402" s="2" t="str">
        <f t="shared" si="20"/>
        <v>Error?</v>
      </c>
    </row>
    <row r="1403" spans="1:4">
      <c r="A1403" s="10">
        <v>1342</v>
      </c>
      <c r="B1403" s="1724"/>
      <c r="D1403" s="2" t="str">
        <f t="shared" si="20"/>
        <v>OK</v>
      </c>
    </row>
    <row r="1404" spans="1:4">
      <c r="A1404" s="10">
        <v>1343</v>
      </c>
      <c r="B1404" s="1724"/>
      <c r="D1404" s="2" t="str">
        <f t="shared" si="20"/>
        <v>OK</v>
      </c>
    </row>
    <row r="1405" spans="1:4">
      <c r="A1405" s="10">
        <v>1344</v>
      </c>
      <c r="B1405" s="1724"/>
      <c r="D1405" s="2" t="str">
        <f t="shared" si="20"/>
        <v>OK</v>
      </c>
    </row>
    <row r="1406" spans="1:4">
      <c r="A1406" s="5">
        <v>1345</v>
      </c>
      <c r="B1406" s="1724">
        <f>'Expenditures 15-22'!D221</f>
        <v>0</v>
      </c>
      <c r="D1406" s="2" t="str">
        <f t="shared" si="20"/>
        <v>Error?</v>
      </c>
    </row>
    <row r="1407" spans="1:4">
      <c r="A1407" s="5">
        <v>1346</v>
      </c>
      <c r="B1407" s="1724">
        <f>'Expenditures 15-22'!D222</f>
        <v>29268</v>
      </c>
      <c r="D1407" s="2" t="str">
        <f t="shared" ref="D1407:D1470" si="21">IF(ISBLANK(B1407),"OK",IF(A1407-B1407=0,"OK","Error?"))</f>
        <v>Error?</v>
      </c>
    </row>
    <row r="1408" spans="1:4">
      <c r="A1408" s="5">
        <v>1347</v>
      </c>
      <c r="B1408" s="1724">
        <f>'Expenditures 15-22'!D223</f>
        <v>146100</v>
      </c>
      <c r="D1408" s="2" t="str">
        <f t="shared" si="21"/>
        <v>Error?</v>
      </c>
    </row>
    <row r="1409" spans="1:4">
      <c r="A1409" s="5">
        <v>1348</v>
      </c>
      <c r="B1409" s="1724">
        <f>'Expenditures 15-22'!D224</f>
        <v>8018</v>
      </c>
      <c r="D1409" s="2" t="str">
        <f t="shared" si="21"/>
        <v>Error?</v>
      </c>
    </row>
    <row r="1410" spans="1:4">
      <c r="A1410" s="5">
        <v>1349</v>
      </c>
      <c r="B1410" s="1724">
        <f>'Expenditures 15-22'!D229</f>
        <v>1348685</v>
      </c>
      <c r="C1410" s="2" t="s">
        <v>569</v>
      </c>
      <c r="D1410" s="2" t="str">
        <f t="shared" si="21"/>
        <v>Error?</v>
      </c>
    </row>
    <row r="1411" spans="1:4">
      <c r="A1411" s="5">
        <v>1350</v>
      </c>
      <c r="B1411" s="1724">
        <f>'Expenditures 15-22'!D232</f>
        <v>241545</v>
      </c>
      <c r="D1411" s="2" t="str">
        <f t="shared" si="21"/>
        <v>Error?</v>
      </c>
    </row>
    <row r="1412" spans="1:4">
      <c r="A1412" s="5">
        <v>1351</v>
      </c>
      <c r="B1412" s="1724">
        <f>'Expenditures 15-22'!D233</f>
        <v>120005</v>
      </c>
      <c r="D1412" s="2" t="str">
        <f t="shared" si="21"/>
        <v>Error?</v>
      </c>
    </row>
    <row r="1413" spans="1:4">
      <c r="A1413" s="5">
        <v>1352</v>
      </c>
      <c r="B1413" s="1724">
        <f>'Expenditures 15-22'!D234</f>
        <v>24003</v>
      </c>
      <c r="D1413" s="2" t="str">
        <f t="shared" si="21"/>
        <v>Error?</v>
      </c>
    </row>
    <row r="1414" spans="1:4">
      <c r="A1414" s="5">
        <v>1353</v>
      </c>
      <c r="B1414" s="1724">
        <f>'Expenditures 15-22'!D235</f>
        <v>4405</v>
      </c>
      <c r="D1414" s="2" t="str">
        <f t="shared" si="21"/>
        <v>Error?</v>
      </c>
    </row>
    <row r="1415" spans="1:4">
      <c r="A1415" s="5">
        <v>1354</v>
      </c>
      <c r="B1415" s="1724">
        <f>'Expenditures 15-22'!D236</f>
        <v>5459</v>
      </c>
      <c r="D1415" s="2" t="str">
        <f t="shared" si="21"/>
        <v>Error?</v>
      </c>
    </row>
    <row r="1416" spans="1:4">
      <c r="A1416" s="5">
        <v>1355</v>
      </c>
      <c r="B1416" s="1724">
        <f>'Expenditures 15-22'!D237</f>
        <v>64</v>
      </c>
      <c r="D1416" s="2" t="str">
        <f t="shared" si="21"/>
        <v>Error?</v>
      </c>
    </row>
    <row r="1417" spans="1:4">
      <c r="A1417" s="5">
        <v>1356</v>
      </c>
      <c r="B1417" s="1724">
        <f>'Expenditures 15-22'!D238</f>
        <v>395481</v>
      </c>
      <c r="C1417" s="2" t="s">
        <v>569</v>
      </c>
      <c r="D1417" s="2" t="str">
        <f t="shared" si="21"/>
        <v>Error?</v>
      </c>
    </row>
    <row r="1418" spans="1:4">
      <c r="A1418" s="5">
        <v>1357</v>
      </c>
      <c r="B1418" s="1724">
        <f>'Expenditures 15-22'!D240</f>
        <v>78153</v>
      </c>
      <c r="D1418" s="2" t="str">
        <f t="shared" si="21"/>
        <v>Error?</v>
      </c>
    </row>
    <row r="1419" spans="1:4">
      <c r="A1419" s="5">
        <v>1358</v>
      </c>
      <c r="B1419" s="1724">
        <f>'Expenditures 15-22'!D241</f>
        <v>61856</v>
      </c>
      <c r="D1419" s="2" t="str">
        <f t="shared" si="21"/>
        <v>Error?</v>
      </c>
    </row>
    <row r="1420" spans="1:4">
      <c r="A1420" s="5">
        <v>1359</v>
      </c>
      <c r="B1420" s="1724">
        <f>'Expenditures 15-22'!D242</f>
        <v>0</v>
      </c>
      <c r="D1420" s="2" t="str">
        <f t="shared" si="21"/>
        <v>Error?</v>
      </c>
    </row>
    <row r="1421" spans="1:4">
      <c r="A1421" s="5">
        <v>1360</v>
      </c>
      <c r="B1421" s="1724">
        <f>'Expenditures 15-22'!D243</f>
        <v>140009</v>
      </c>
      <c r="C1421" s="2" t="s">
        <v>569</v>
      </c>
      <c r="D1421" s="2" t="str">
        <f t="shared" si="21"/>
        <v>Error?</v>
      </c>
    </row>
    <row r="1422" spans="1:4">
      <c r="A1422" s="5">
        <v>1361</v>
      </c>
      <c r="B1422" s="1724">
        <f>'Expenditures 15-22'!D245</f>
        <v>0</v>
      </c>
      <c r="D1422" s="2" t="str">
        <f t="shared" si="21"/>
        <v>Error?</v>
      </c>
    </row>
    <row r="1423" spans="1:4">
      <c r="A1423" s="5">
        <v>1362</v>
      </c>
      <c r="B1423" s="1724">
        <f>'Expenditures 15-22'!D246</f>
        <v>16157</v>
      </c>
      <c r="D1423" s="2" t="str">
        <f t="shared" si="21"/>
        <v>Error?</v>
      </c>
    </row>
    <row r="1424" spans="1:4">
      <c r="A1424" s="5">
        <v>1363</v>
      </c>
      <c r="B1424" s="1724">
        <f>'Expenditures 15-22'!D257</f>
        <v>30594</v>
      </c>
      <c r="C1424" s="2" t="s">
        <v>569</v>
      </c>
      <c r="D1424" s="2" t="str">
        <f t="shared" si="21"/>
        <v>Error?</v>
      </c>
    </row>
    <row r="1425" spans="1:4">
      <c r="A1425" s="5">
        <v>1364</v>
      </c>
      <c r="B1425" s="1724">
        <f>'Expenditures 15-22'!D259</f>
        <v>143902</v>
      </c>
      <c r="D1425" s="2" t="str">
        <f t="shared" si="21"/>
        <v>Error?</v>
      </c>
    </row>
    <row r="1426" spans="1:4">
      <c r="A1426" s="5">
        <v>1365</v>
      </c>
      <c r="B1426" s="1724">
        <f>'Expenditures 15-22'!D260</f>
        <v>155009</v>
      </c>
      <c r="D1426" s="2" t="str">
        <f t="shared" si="21"/>
        <v>Error?</v>
      </c>
    </row>
    <row r="1427" spans="1:4">
      <c r="A1427" s="5">
        <v>1366</v>
      </c>
      <c r="B1427" s="1724">
        <f>'Expenditures 15-22'!D261</f>
        <v>298911</v>
      </c>
      <c r="C1427" s="2" t="s">
        <v>569</v>
      </c>
      <c r="D1427" s="2" t="str">
        <f t="shared" si="21"/>
        <v>Error?</v>
      </c>
    </row>
    <row r="1428" spans="1:4">
      <c r="A1428" s="5">
        <v>1367</v>
      </c>
      <c r="B1428" s="1724">
        <f>'Expenditures 15-22'!D263</f>
        <v>1317</v>
      </c>
      <c r="D1428" s="2" t="str">
        <f t="shared" si="21"/>
        <v>Error?</v>
      </c>
    </row>
    <row r="1429" spans="1:4">
      <c r="A1429" s="5">
        <v>1368</v>
      </c>
      <c r="B1429" s="1724">
        <f>'Expenditures 15-22'!D264</f>
        <v>73409</v>
      </c>
      <c r="D1429" s="2" t="str">
        <f t="shared" si="21"/>
        <v>Error?</v>
      </c>
    </row>
    <row r="1430" spans="1:4">
      <c r="A1430" s="5">
        <v>1369</v>
      </c>
      <c r="B1430" s="1724">
        <f>'Expenditures 15-22'!D265</f>
        <v>0</v>
      </c>
      <c r="D1430" s="2" t="str">
        <f t="shared" si="21"/>
        <v>Error?</v>
      </c>
    </row>
    <row r="1431" spans="1:4">
      <c r="A1431" s="5">
        <v>1370</v>
      </c>
      <c r="B1431" s="1724">
        <f>'Expenditures 15-22'!D266</f>
        <v>115810</v>
      </c>
      <c r="D1431" s="2" t="str">
        <f t="shared" si="21"/>
        <v>Error?</v>
      </c>
    </row>
    <row r="1432" spans="1:4">
      <c r="A1432" s="5">
        <v>1371</v>
      </c>
      <c r="B1432" s="1724">
        <f>'Expenditures 15-22'!D267</f>
        <v>14126</v>
      </c>
      <c r="D1432" s="2" t="str">
        <f t="shared" si="21"/>
        <v>Error?</v>
      </c>
    </row>
    <row r="1433" spans="1:4">
      <c r="A1433" s="5">
        <v>1372</v>
      </c>
      <c r="B1433" s="1724">
        <f>'Expenditures 15-22'!D268</f>
        <v>186037</v>
      </c>
      <c r="D1433" s="2" t="str">
        <f t="shared" si="21"/>
        <v>Error?</v>
      </c>
    </row>
    <row r="1434" spans="1:4">
      <c r="A1434" s="5">
        <v>1373</v>
      </c>
      <c r="B1434" s="1724">
        <f>'Expenditures 15-22'!D269</f>
        <v>0</v>
      </c>
      <c r="D1434" s="2" t="str">
        <f t="shared" si="21"/>
        <v>Error?</v>
      </c>
    </row>
    <row r="1435" spans="1:4">
      <c r="A1435" s="10">
        <v>1374</v>
      </c>
      <c r="B1435" s="1724"/>
      <c r="D1435" s="2" t="str">
        <f t="shared" si="21"/>
        <v>OK</v>
      </c>
    </row>
    <row r="1436" spans="1:4">
      <c r="A1436" s="5">
        <v>1375</v>
      </c>
      <c r="B1436" s="1724">
        <f>'Expenditures 15-22'!D270</f>
        <v>390699</v>
      </c>
      <c r="C1436" s="2" t="s">
        <v>569</v>
      </c>
      <c r="D1436" s="2" t="str">
        <f t="shared" si="21"/>
        <v>Error?</v>
      </c>
    </row>
    <row r="1437" spans="1:4">
      <c r="A1437" s="5">
        <v>1376</v>
      </c>
      <c r="B1437" s="1724">
        <f>'Expenditures 15-22'!D272</f>
        <v>0</v>
      </c>
      <c r="D1437" s="2" t="str">
        <f t="shared" si="21"/>
        <v>Error?</v>
      </c>
    </row>
    <row r="1438" spans="1:4">
      <c r="A1438" s="5">
        <v>1377</v>
      </c>
      <c r="B1438" s="1724">
        <f>'Expenditures 15-22'!D273</f>
        <v>0</v>
      </c>
      <c r="D1438" s="2" t="str">
        <f t="shared" si="21"/>
        <v>Error?</v>
      </c>
    </row>
    <row r="1439" spans="1:4">
      <c r="A1439" s="5">
        <v>1378</v>
      </c>
      <c r="B1439" s="1724">
        <f>'Expenditures 15-22'!D274</f>
        <v>23046</v>
      </c>
      <c r="D1439" s="2" t="str">
        <f t="shared" si="21"/>
        <v>Error?</v>
      </c>
    </row>
    <row r="1440" spans="1:4">
      <c r="A1440" s="5">
        <v>1379</v>
      </c>
      <c r="B1440" s="1724">
        <f>'Expenditures 15-22'!D275</f>
        <v>65927</v>
      </c>
      <c r="D1440" s="2" t="str">
        <f t="shared" si="21"/>
        <v>Error?</v>
      </c>
    </row>
    <row r="1441" spans="1:4">
      <c r="A1441" s="10">
        <v>1380</v>
      </c>
      <c r="B1441" s="1724"/>
      <c r="D1441" s="2" t="str">
        <f t="shared" si="21"/>
        <v>OK</v>
      </c>
    </row>
    <row r="1442" spans="1:4">
      <c r="A1442" s="5">
        <v>1381</v>
      </c>
      <c r="B1442" s="1724">
        <f>'Expenditures 15-22'!D276</f>
        <v>243942</v>
      </c>
      <c r="D1442" s="2" t="str">
        <f t="shared" si="21"/>
        <v>Error?</v>
      </c>
    </row>
    <row r="1443" spans="1:4">
      <c r="A1443" s="10">
        <v>1382</v>
      </c>
      <c r="B1443" s="1724"/>
      <c r="D1443" s="2" t="str">
        <f t="shared" si="21"/>
        <v>OK</v>
      </c>
    </row>
    <row r="1444" spans="1:4">
      <c r="A1444" s="5">
        <v>1383</v>
      </c>
      <c r="B1444" s="1724">
        <f>'Expenditures 15-22'!D277</f>
        <v>332915</v>
      </c>
      <c r="C1444" s="2" t="s">
        <v>569</v>
      </c>
      <c r="D1444" s="2" t="str">
        <f t="shared" si="21"/>
        <v>Error?</v>
      </c>
    </row>
    <row r="1445" spans="1:4">
      <c r="A1445" s="5">
        <v>1384</v>
      </c>
      <c r="B1445" s="1724">
        <f>'Expenditures 15-22'!D278</f>
        <v>0</v>
      </c>
      <c r="D1445" s="2" t="str">
        <f t="shared" si="21"/>
        <v>Error?</v>
      </c>
    </row>
    <row r="1446" spans="1:4">
      <c r="A1446" s="5">
        <v>1385</v>
      </c>
      <c r="B1446" s="1724">
        <f>'Expenditures 15-22'!D279</f>
        <v>1588609</v>
      </c>
      <c r="C1446" s="2" t="s">
        <v>569</v>
      </c>
      <c r="D1446" s="2" t="str">
        <f t="shared" si="21"/>
        <v>Error?</v>
      </c>
    </row>
    <row r="1447" spans="1:4">
      <c r="A1447" s="5">
        <v>1386</v>
      </c>
      <c r="B1447" s="1724">
        <f>'Expenditures 15-22'!D280</f>
        <v>28397</v>
      </c>
      <c r="D1447" s="2" t="str">
        <f t="shared" si="21"/>
        <v>Error?</v>
      </c>
    </row>
    <row r="1448" spans="1:4">
      <c r="A1448" s="5">
        <v>1387</v>
      </c>
      <c r="B1448" s="1724">
        <f>'Expenditures 15-22'!D295</f>
        <v>2965691</v>
      </c>
      <c r="C1448" s="2" t="s">
        <v>569</v>
      </c>
      <c r="D1448" s="2" t="str">
        <f t="shared" si="21"/>
        <v>Error?</v>
      </c>
    </row>
    <row r="1449" spans="1:4">
      <c r="A1449" s="5">
        <v>1388</v>
      </c>
      <c r="B1449" s="1724">
        <f>'Expenditures 15-22'!H288</f>
        <v>0</v>
      </c>
      <c r="D1449" s="2" t="str">
        <f t="shared" si="21"/>
        <v>Error?</v>
      </c>
    </row>
    <row r="1450" spans="1:4">
      <c r="A1450" s="5">
        <v>1389</v>
      </c>
      <c r="B1450" s="1724">
        <f>'Expenditures 15-22'!H289</f>
        <v>0</v>
      </c>
      <c r="D1450" s="2" t="str">
        <f t="shared" si="21"/>
        <v>Error?</v>
      </c>
    </row>
    <row r="1451" spans="1:4">
      <c r="A1451" s="5">
        <v>1390</v>
      </c>
      <c r="B1451" s="1724">
        <f>'Expenditures 15-22'!H292</f>
        <v>0</v>
      </c>
      <c r="D1451" s="2" t="str">
        <f t="shared" si="21"/>
        <v>Error?</v>
      </c>
    </row>
    <row r="1452" spans="1:4">
      <c r="A1452" s="5">
        <v>1391</v>
      </c>
      <c r="B1452" s="1724">
        <f>'Expenditures 15-22'!H293</f>
        <v>0</v>
      </c>
      <c r="C1452" s="2" t="s">
        <v>569</v>
      </c>
      <c r="D1452" s="2" t="str">
        <f t="shared" si="21"/>
        <v>Error?</v>
      </c>
    </row>
    <row r="1453" spans="1:4">
      <c r="A1453" s="10">
        <v>1392</v>
      </c>
      <c r="B1453" s="1724"/>
      <c r="D1453" s="2" t="str">
        <f t="shared" si="21"/>
        <v>OK</v>
      </c>
    </row>
    <row r="1454" spans="1:4">
      <c r="A1454" s="5">
        <v>1393</v>
      </c>
      <c r="B1454" s="1724">
        <f>'Expenditures 15-22'!H295</f>
        <v>0</v>
      </c>
      <c r="C1454" s="2" t="s">
        <v>569</v>
      </c>
      <c r="D1454" s="2" t="str">
        <f t="shared" si="21"/>
        <v>Error?</v>
      </c>
    </row>
    <row r="1455" spans="1:4">
      <c r="A1455" s="10">
        <v>1394</v>
      </c>
      <c r="B1455" s="1724"/>
      <c r="D1455" s="2" t="str">
        <f t="shared" si="21"/>
        <v>OK</v>
      </c>
    </row>
    <row r="1456" spans="1:4">
      <c r="A1456" s="10">
        <v>1395</v>
      </c>
      <c r="B1456" s="1724"/>
      <c r="D1456" s="2" t="str">
        <f t="shared" si="21"/>
        <v>OK</v>
      </c>
    </row>
    <row r="1457" spans="1:4">
      <c r="A1457" s="10">
        <v>1396</v>
      </c>
      <c r="B1457" s="1724"/>
      <c r="D1457" s="2" t="str">
        <f t="shared" si="21"/>
        <v>OK</v>
      </c>
    </row>
    <row r="1458" spans="1:4">
      <c r="A1458" s="10">
        <v>1397</v>
      </c>
      <c r="B1458" s="1724"/>
      <c r="D1458" s="2" t="str">
        <f t="shared" si="21"/>
        <v>OK</v>
      </c>
    </row>
    <row r="1459" spans="1:4">
      <c r="A1459" s="10">
        <v>1398</v>
      </c>
      <c r="B1459" s="1724"/>
      <c r="D1459" s="2" t="str">
        <f t="shared" si="21"/>
        <v>OK</v>
      </c>
    </row>
    <row r="1460" spans="1:4">
      <c r="A1460" s="5">
        <v>1399</v>
      </c>
      <c r="B1460" s="1724">
        <f>'Expenditures 15-22'!K225</f>
        <v>0</v>
      </c>
      <c r="C1460" s="2" t="s">
        <v>569</v>
      </c>
      <c r="D1460" s="2" t="str">
        <f t="shared" si="21"/>
        <v>Error?</v>
      </c>
    </row>
    <row r="1461" spans="1:4">
      <c r="A1461" s="10">
        <v>1400</v>
      </c>
      <c r="B1461" s="1724"/>
      <c r="D1461" s="2" t="str">
        <f t="shared" si="21"/>
        <v>OK</v>
      </c>
    </row>
    <row r="1462" spans="1:4">
      <c r="A1462" s="10">
        <v>1401</v>
      </c>
      <c r="B1462" s="1724"/>
      <c r="D1462" s="2" t="str">
        <f t="shared" si="21"/>
        <v>OK</v>
      </c>
    </row>
    <row r="1463" spans="1:4">
      <c r="A1463" s="10">
        <v>1402</v>
      </c>
      <c r="B1463" s="1724"/>
      <c r="D1463" s="2" t="str">
        <f t="shared" si="21"/>
        <v>OK</v>
      </c>
    </row>
    <row r="1464" spans="1:4">
      <c r="A1464" s="10">
        <v>1403</v>
      </c>
      <c r="B1464" s="1724"/>
      <c r="D1464" s="2" t="str">
        <f t="shared" si="21"/>
        <v>OK</v>
      </c>
    </row>
    <row r="1465" spans="1:4">
      <c r="A1465" s="10">
        <v>1404</v>
      </c>
      <c r="B1465" s="1724"/>
      <c r="D1465" s="2" t="str">
        <f t="shared" si="21"/>
        <v>OK</v>
      </c>
    </row>
    <row r="1466" spans="1:4">
      <c r="A1466" s="5">
        <v>1405</v>
      </c>
      <c r="B1466" s="1724">
        <f>'Expenditures 15-22'!K227</f>
        <v>8229</v>
      </c>
      <c r="C1466" s="2" t="s">
        <v>569</v>
      </c>
      <c r="D1466" s="2" t="str">
        <f t="shared" si="21"/>
        <v>Error?</v>
      </c>
    </row>
    <row r="1467" spans="1:4">
      <c r="A1467" s="10">
        <v>1406</v>
      </c>
      <c r="B1467" s="1724"/>
      <c r="D1467" s="2" t="str">
        <f t="shared" si="21"/>
        <v>OK</v>
      </c>
    </row>
    <row r="1468" spans="1:4">
      <c r="A1468" s="10">
        <v>1407</v>
      </c>
      <c r="B1468" s="1724"/>
      <c r="D1468" s="2" t="str">
        <f t="shared" si="21"/>
        <v>OK</v>
      </c>
    </row>
    <row r="1469" spans="1:4">
      <c r="A1469" s="10">
        <v>1408</v>
      </c>
      <c r="B1469" s="1724"/>
      <c r="D1469" s="2" t="str">
        <f t="shared" si="21"/>
        <v>OK</v>
      </c>
    </row>
    <row r="1470" spans="1:4">
      <c r="A1470" s="5">
        <v>1409</v>
      </c>
      <c r="B1470" s="1724">
        <f>'Expenditures 15-22'!K221</f>
        <v>0</v>
      </c>
      <c r="C1470" s="2" t="s">
        <v>569</v>
      </c>
      <c r="D1470" s="2" t="str">
        <f t="shared" si="21"/>
        <v>Error?</v>
      </c>
    </row>
    <row r="1471" spans="1:4">
      <c r="A1471" s="5">
        <v>1410</v>
      </c>
      <c r="B1471" s="1724">
        <f>'Expenditures 15-22'!K222</f>
        <v>29268</v>
      </c>
      <c r="C1471" s="2" t="s">
        <v>569</v>
      </c>
      <c r="D1471" s="2" t="str">
        <f t="shared" ref="D1471:D1534" si="22">IF(ISBLANK(B1471),"OK",IF(A1471-B1471=0,"OK","Error?"))</f>
        <v>Error?</v>
      </c>
    </row>
    <row r="1472" spans="1:4">
      <c r="A1472" s="5">
        <v>1411</v>
      </c>
      <c r="B1472" s="1724">
        <f>'Expenditures 15-22'!K223</f>
        <v>146100</v>
      </c>
      <c r="C1472" s="2" t="s">
        <v>569</v>
      </c>
      <c r="D1472" s="2" t="str">
        <f t="shared" si="22"/>
        <v>Error?</v>
      </c>
    </row>
    <row r="1473" spans="1:4">
      <c r="A1473" s="5">
        <v>1412</v>
      </c>
      <c r="B1473" s="1724">
        <f>'Expenditures 15-22'!K224</f>
        <v>8018</v>
      </c>
      <c r="C1473" s="2" t="s">
        <v>569</v>
      </c>
      <c r="D1473" s="2" t="str">
        <f t="shared" si="22"/>
        <v>Error?</v>
      </c>
    </row>
    <row r="1474" spans="1:4">
      <c r="A1474" s="5">
        <v>1413</v>
      </c>
      <c r="B1474" s="1724">
        <f>'Expenditures 15-22'!K229</f>
        <v>1348685</v>
      </c>
      <c r="C1474" s="2" t="s">
        <v>569</v>
      </c>
      <c r="D1474" s="2" t="str">
        <f t="shared" si="22"/>
        <v>Error?</v>
      </c>
    </row>
    <row r="1475" spans="1:4">
      <c r="A1475" s="5">
        <v>1414</v>
      </c>
      <c r="B1475" s="1724">
        <f>'Expenditures 15-22'!K232</f>
        <v>241545</v>
      </c>
      <c r="C1475" s="2" t="s">
        <v>569</v>
      </c>
      <c r="D1475" s="2" t="str">
        <f t="shared" si="22"/>
        <v>Error?</v>
      </c>
    </row>
    <row r="1476" spans="1:4">
      <c r="A1476" s="5">
        <v>1415</v>
      </c>
      <c r="B1476" s="1724">
        <f>'Expenditures 15-22'!K233</f>
        <v>120005</v>
      </c>
      <c r="C1476" s="2" t="s">
        <v>569</v>
      </c>
      <c r="D1476" s="2" t="str">
        <f t="shared" si="22"/>
        <v>Error?</v>
      </c>
    </row>
    <row r="1477" spans="1:4">
      <c r="A1477" s="5">
        <v>1416</v>
      </c>
      <c r="B1477" s="1724">
        <f>'Expenditures 15-22'!K234</f>
        <v>24003</v>
      </c>
      <c r="C1477" s="2" t="s">
        <v>569</v>
      </c>
      <c r="D1477" s="2" t="str">
        <f t="shared" si="22"/>
        <v>Error?</v>
      </c>
    </row>
    <row r="1478" spans="1:4">
      <c r="A1478" s="5">
        <v>1417</v>
      </c>
      <c r="B1478" s="1724">
        <f>'Expenditures 15-22'!K235</f>
        <v>4405</v>
      </c>
      <c r="C1478" s="2" t="s">
        <v>569</v>
      </c>
      <c r="D1478" s="2" t="str">
        <f t="shared" si="22"/>
        <v>Error?</v>
      </c>
    </row>
    <row r="1479" spans="1:4">
      <c r="A1479" s="5">
        <v>1418</v>
      </c>
      <c r="B1479" s="1724">
        <f>'Expenditures 15-22'!K236</f>
        <v>5459</v>
      </c>
      <c r="C1479" s="2" t="s">
        <v>569</v>
      </c>
      <c r="D1479" s="2" t="str">
        <f t="shared" si="22"/>
        <v>Error?</v>
      </c>
    </row>
    <row r="1480" spans="1:4">
      <c r="A1480" s="5">
        <v>1419</v>
      </c>
      <c r="B1480" s="1724">
        <f>'Expenditures 15-22'!K237</f>
        <v>64</v>
      </c>
      <c r="C1480" s="2" t="s">
        <v>569</v>
      </c>
      <c r="D1480" s="2" t="str">
        <f t="shared" si="22"/>
        <v>Error?</v>
      </c>
    </row>
    <row r="1481" spans="1:4">
      <c r="A1481" s="5">
        <v>1420</v>
      </c>
      <c r="B1481" s="1724">
        <f>'Expenditures 15-22'!K238</f>
        <v>395481</v>
      </c>
      <c r="C1481" s="2" t="s">
        <v>569</v>
      </c>
      <c r="D1481" s="2" t="str">
        <f t="shared" si="22"/>
        <v>Error?</v>
      </c>
    </row>
    <row r="1482" spans="1:4">
      <c r="A1482" s="5">
        <v>1421</v>
      </c>
      <c r="B1482" s="1724">
        <f>'Expenditures 15-22'!K240</f>
        <v>78153</v>
      </c>
      <c r="C1482" s="2" t="s">
        <v>569</v>
      </c>
      <c r="D1482" s="2" t="str">
        <f t="shared" si="22"/>
        <v>Error?</v>
      </c>
    </row>
    <row r="1483" spans="1:4">
      <c r="A1483" s="5">
        <v>1422</v>
      </c>
      <c r="B1483" s="1724">
        <f>'Expenditures 15-22'!K241</f>
        <v>61856</v>
      </c>
      <c r="C1483" s="2" t="s">
        <v>569</v>
      </c>
      <c r="D1483" s="2" t="str">
        <f t="shared" si="22"/>
        <v>Error?</v>
      </c>
    </row>
    <row r="1484" spans="1:4">
      <c r="A1484" s="5">
        <v>1423</v>
      </c>
      <c r="B1484" s="1724">
        <f>'Expenditures 15-22'!K242</f>
        <v>0</v>
      </c>
      <c r="C1484" s="2" t="s">
        <v>569</v>
      </c>
      <c r="D1484" s="2" t="str">
        <f t="shared" si="22"/>
        <v>Error?</v>
      </c>
    </row>
    <row r="1485" spans="1:4">
      <c r="A1485" s="5">
        <v>1424</v>
      </c>
      <c r="B1485" s="1724">
        <f>'Expenditures 15-22'!K243</f>
        <v>140009</v>
      </c>
      <c r="C1485" s="2" t="s">
        <v>569</v>
      </c>
      <c r="D1485" s="2" t="str">
        <f t="shared" si="22"/>
        <v>Error?</v>
      </c>
    </row>
    <row r="1486" spans="1:4">
      <c r="A1486" s="5">
        <v>1425</v>
      </c>
      <c r="B1486" s="1724">
        <f>'Expenditures 15-22'!K245</f>
        <v>0</v>
      </c>
      <c r="C1486" s="2" t="s">
        <v>569</v>
      </c>
      <c r="D1486" s="2" t="str">
        <f t="shared" si="22"/>
        <v>Error?</v>
      </c>
    </row>
    <row r="1487" spans="1:4">
      <c r="A1487" s="5">
        <v>1426</v>
      </c>
      <c r="B1487" s="1724">
        <f>'Expenditures 15-22'!K246</f>
        <v>16157</v>
      </c>
      <c r="C1487" s="2" t="s">
        <v>569</v>
      </c>
      <c r="D1487" s="2" t="str">
        <f t="shared" si="22"/>
        <v>Error?</v>
      </c>
    </row>
    <row r="1488" spans="1:4">
      <c r="A1488" s="5">
        <v>1427</v>
      </c>
      <c r="B1488" s="1724">
        <f>'Expenditures 15-22'!K257</f>
        <v>30594</v>
      </c>
      <c r="C1488" s="2" t="s">
        <v>569</v>
      </c>
      <c r="D1488" s="2" t="str">
        <f t="shared" si="22"/>
        <v>Error?</v>
      </c>
    </row>
    <row r="1489" spans="1:4">
      <c r="A1489" s="5">
        <v>1428</v>
      </c>
      <c r="B1489" s="1724">
        <f>'Expenditures 15-22'!K259</f>
        <v>143902</v>
      </c>
      <c r="C1489" s="2" t="s">
        <v>569</v>
      </c>
      <c r="D1489" s="2" t="str">
        <f t="shared" si="22"/>
        <v>Error?</v>
      </c>
    </row>
    <row r="1490" spans="1:4">
      <c r="A1490" s="5">
        <v>1429</v>
      </c>
      <c r="B1490" s="1724">
        <f>'Expenditures 15-22'!K260</f>
        <v>155009</v>
      </c>
      <c r="C1490" s="2" t="s">
        <v>569</v>
      </c>
      <c r="D1490" s="2" t="str">
        <f t="shared" si="22"/>
        <v>Error?</v>
      </c>
    </row>
    <row r="1491" spans="1:4">
      <c r="A1491" s="5">
        <v>1430</v>
      </c>
      <c r="B1491" s="1724">
        <f>'Expenditures 15-22'!K261</f>
        <v>298911</v>
      </c>
      <c r="C1491" s="2" t="s">
        <v>569</v>
      </c>
      <c r="D1491" s="2" t="str">
        <f t="shared" si="22"/>
        <v>Error?</v>
      </c>
    </row>
    <row r="1492" spans="1:4">
      <c r="A1492" s="5">
        <v>1431</v>
      </c>
      <c r="B1492" s="1724">
        <f>'Expenditures 15-22'!K263</f>
        <v>1317</v>
      </c>
      <c r="C1492" s="2" t="s">
        <v>569</v>
      </c>
      <c r="D1492" s="2" t="str">
        <f t="shared" si="22"/>
        <v>Error?</v>
      </c>
    </row>
    <row r="1493" spans="1:4">
      <c r="A1493" s="5">
        <v>1432</v>
      </c>
      <c r="B1493" s="1724">
        <f>'Expenditures 15-22'!K264</f>
        <v>73409</v>
      </c>
      <c r="C1493" s="2" t="s">
        <v>569</v>
      </c>
      <c r="D1493" s="2" t="str">
        <f t="shared" si="22"/>
        <v>Error?</v>
      </c>
    </row>
    <row r="1494" spans="1:4">
      <c r="A1494" s="5">
        <v>1433</v>
      </c>
      <c r="B1494" s="1724">
        <f>'Expenditures 15-22'!K265</f>
        <v>0</v>
      </c>
      <c r="C1494" s="2" t="s">
        <v>569</v>
      </c>
      <c r="D1494" s="2" t="str">
        <f t="shared" si="22"/>
        <v>Error?</v>
      </c>
    </row>
    <row r="1495" spans="1:4">
      <c r="A1495" s="5">
        <v>1434</v>
      </c>
      <c r="B1495" s="1724">
        <f>'Expenditures 15-22'!K266</f>
        <v>115810</v>
      </c>
      <c r="C1495" s="2" t="s">
        <v>569</v>
      </c>
      <c r="D1495" s="2" t="str">
        <f t="shared" si="22"/>
        <v>Error?</v>
      </c>
    </row>
    <row r="1496" spans="1:4">
      <c r="A1496" s="5">
        <v>1435</v>
      </c>
      <c r="B1496" s="1724">
        <f>'Expenditures 15-22'!K267</f>
        <v>14126</v>
      </c>
      <c r="C1496" s="2" t="s">
        <v>569</v>
      </c>
      <c r="D1496" s="2" t="str">
        <f t="shared" si="22"/>
        <v>Error?</v>
      </c>
    </row>
    <row r="1497" spans="1:4">
      <c r="A1497" s="5">
        <v>1436</v>
      </c>
      <c r="B1497" s="1724">
        <f>'Expenditures 15-22'!K268</f>
        <v>186037</v>
      </c>
      <c r="C1497" s="2" t="s">
        <v>569</v>
      </c>
      <c r="D1497" s="2" t="str">
        <f t="shared" si="22"/>
        <v>Error?</v>
      </c>
    </row>
    <row r="1498" spans="1:4">
      <c r="A1498" s="5">
        <v>1437</v>
      </c>
      <c r="B1498" s="1724">
        <f>'Expenditures 15-22'!K269</f>
        <v>0</v>
      </c>
      <c r="C1498" s="2" t="s">
        <v>569</v>
      </c>
      <c r="D1498" s="2" t="str">
        <f t="shared" si="22"/>
        <v>Error?</v>
      </c>
    </row>
    <row r="1499" spans="1:4">
      <c r="A1499" s="10">
        <v>1438</v>
      </c>
      <c r="B1499" s="1724"/>
      <c r="D1499" s="2" t="str">
        <f t="shared" si="22"/>
        <v>OK</v>
      </c>
    </row>
    <row r="1500" spans="1:4">
      <c r="A1500" s="5">
        <v>1439</v>
      </c>
      <c r="B1500" s="1724">
        <f>'Expenditures 15-22'!K270</f>
        <v>390699</v>
      </c>
      <c r="C1500" s="2" t="s">
        <v>569</v>
      </c>
      <c r="D1500" s="2" t="str">
        <f t="shared" si="22"/>
        <v>Error?</v>
      </c>
    </row>
    <row r="1501" spans="1:4">
      <c r="A1501" s="5">
        <v>1440</v>
      </c>
      <c r="B1501" s="1724">
        <f>'Expenditures 15-22'!K272</f>
        <v>0</v>
      </c>
      <c r="C1501" s="2" t="s">
        <v>569</v>
      </c>
      <c r="D1501" s="2" t="str">
        <f t="shared" si="22"/>
        <v>Error?</v>
      </c>
    </row>
    <row r="1502" spans="1:4">
      <c r="A1502" s="5">
        <v>1441</v>
      </c>
      <c r="B1502" s="1724">
        <f>'Expenditures 15-22'!K273</f>
        <v>0</v>
      </c>
      <c r="C1502" s="2" t="s">
        <v>569</v>
      </c>
      <c r="D1502" s="2" t="str">
        <f t="shared" si="22"/>
        <v>Error?</v>
      </c>
    </row>
    <row r="1503" spans="1:4">
      <c r="A1503" s="5">
        <v>1442</v>
      </c>
      <c r="B1503" s="1724">
        <f>'Expenditures 15-22'!K274</f>
        <v>23046</v>
      </c>
      <c r="C1503" s="2" t="s">
        <v>569</v>
      </c>
      <c r="D1503" s="2" t="str">
        <f t="shared" si="22"/>
        <v>Error?</v>
      </c>
    </row>
    <row r="1504" spans="1:4">
      <c r="A1504" s="5">
        <v>1443</v>
      </c>
      <c r="B1504" s="1724">
        <f>'Expenditures 15-22'!K275</f>
        <v>65927</v>
      </c>
      <c r="C1504" s="2" t="s">
        <v>569</v>
      </c>
      <c r="D1504" s="2" t="str">
        <f t="shared" si="22"/>
        <v>Error?</v>
      </c>
    </row>
    <row r="1505" spans="1:4">
      <c r="A1505" s="10">
        <v>1444</v>
      </c>
      <c r="B1505" s="1724"/>
      <c r="D1505" s="2" t="str">
        <f t="shared" si="22"/>
        <v>OK</v>
      </c>
    </row>
    <row r="1506" spans="1:4">
      <c r="A1506" s="5">
        <v>1445</v>
      </c>
      <c r="B1506" s="1724">
        <f>'Expenditures 15-22'!K276</f>
        <v>243942</v>
      </c>
      <c r="C1506" s="2" t="s">
        <v>569</v>
      </c>
      <c r="D1506" s="2" t="str">
        <f t="shared" si="22"/>
        <v>Error?</v>
      </c>
    </row>
    <row r="1507" spans="1:4">
      <c r="A1507" s="10">
        <v>1446</v>
      </c>
      <c r="B1507" s="1724"/>
      <c r="D1507" s="2" t="str">
        <f t="shared" si="22"/>
        <v>OK</v>
      </c>
    </row>
    <row r="1508" spans="1:4">
      <c r="A1508" s="5">
        <v>1447</v>
      </c>
      <c r="B1508" s="1724">
        <f>'Expenditures 15-22'!K277</f>
        <v>332915</v>
      </c>
      <c r="C1508" s="2" t="s">
        <v>569</v>
      </c>
      <c r="D1508" s="2" t="str">
        <f t="shared" si="22"/>
        <v>Error?</v>
      </c>
    </row>
    <row r="1509" spans="1:4">
      <c r="A1509" s="5">
        <v>1448</v>
      </c>
      <c r="B1509" s="1724">
        <f>'Expenditures 15-22'!K278</f>
        <v>0</v>
      </c>
      <c r="C1509" s="2" t="s">
        <v>569</v>
      </c>
      <c r="D1509" s="2" t="str">
        <f t="shared" si="22"/>
        <v>Error?</v>
      </c>
    </row>
    <row r="1510" spans="1:4">
      <c r="A1510" s="5">
        <v>1449</v>
      </c>
      <c r="B1510" s="1724">
        <f>'Expenditures 15-22'!K279</f>
        <v>1588609</v>
      </c>
      <c r="C1510" s="2" t="s">
        <v>569</v>
      </c>
      <c r="D1510" s="2" t="str">
        <f t="shared" si="22"/>
        <v>Error?</v>
      </c>
    </row>
    <row r="1511" spans="1:4">
      <c r="A1511" s="5">
        <v>1450</v>
      </c>
      <c r="B1511" s="1724">
        <f>'Expenditures 15-22'!K280</f>
        <v>28397</v>
      </c>
      <c r="C1511" s="2" t="s">
        <v>569</v>
      </c>
      <c r="D1511" s="2" t="str">
        <f t="shared" si="22"/>
        <v>Error?</v>
      </c>
    </row>
    <row r="1512" spans="1:4">
      <c r="A1512" s="5">
        <v>1451</v>
      </c>
      <c r="B1512" s="1724">
        <f>'Expenditures 15-22'!K288</f>
        <v>0</v>
      </c>
      <c r="C1512" s="2" t="s">
        <v>569</v>
      </c>
      <c r="D1512" s="2" t="str">
        <f t="shared" si="22"/>
        <v>Error?</v>
      </c>
    </row>
    <row r="1513" spans="1:4">
      <c r="A1513" s="5">
        <v>1452</v>
      </c>
      <c r="B1513" s="1724">
        <f>'Expenditures 15-22'!K289</f>
        <v>0</v>
      </c>
      <c r="C1513" s="2" t="s">
        <v>569</v>
      </c>
      <c r="D1513" s="2" t="str">
        <f t="shared" si="22"/>
        <v>Error?</v>
      </c>
    </row>
    <row r="1514" spans="1:4">
      <c r="A1514" s="5">
        <v>1453</v>
      </c>
      <c r="B1514" s="1724">
        <f>'Expenditures 15-22'!K292</f>
        <v>0</v>
      </c>
      <c r="C1514" s="2" t="s">
        <v>569</v>
      </c>
      <c r="D1514" s="2" t="str">
        <f t="shared" si="22"/>
        <v>Error?</v>
      </c>
    </row>
    <row r="1515" spans="1:4">
      <c r="A1515" s="5">
        <v>1454</v>
      </c>
      <c r="B1515" s="1724">
        <f>'Expenditures 15-22'!K293</f>
        <v>0</v>
      </c>
      <c r="C1515" s="2" t="s">
        <v>569</v>
      </c>
      <c r="D1515" s="2" t="str">
        <f t="shared" si="22"/>
        <v>Error?</v>
      </c>
    </row>
    <row r="1516" spans="1:4">
      <c r="A1516" s="10">
        <v>1455</v>
      </c>
      <c r="B1516" s="1724"/>
      <c r="D1516" s="2" t="str">
        <f t="shared" si="22"/>
        <v>OK</v>
      </c>
    </row>
    <row r="1517" spans="1:4">
      <c r="A1517" s="5">
        <v>1456</v>
      </c>
      <c r="B1517" s="1724">
        <f>'Expenditures 15-22'!K295</f>
        <v>2965691</v>
      </c>
      <c r="C1517" s="2" t="s">
        <v>569</v>
      </c>
      <c r="D1517" s="2" t="str">
        <f t="shared" si="22"/>
        <v>Error?</v>
      </c>
    </row>
    <row r="1518" spans="1:4">
      <c r="A1518" s="5">
        <v>1457</v>
      </c>
      <c r="B1518" s="1724">
        <f>'Expenditures 15-22'!K296</f>
        <v>52296</v>
      </c>
      <c r="C1518" s="2" t="s">
        <v>569</v>
      </c>
      <c r="D1518" s="2" t="str">
        <f t="shared" si="22"/>
        <v>Error?</v>
      </c>
    </row>
    <row r="1519" spans="1:4">
      <c r="A1519" s="5">
        <v>1458</v>
      </c>
      <c r="B1519" s="1724">
        <f>'Expenditures 15-22'!C301</f>
        <v>0</v>
      </c>
      <c r="D1519" s="2" t="str">
        <f t="shared" si="22"/>
        <v>Error?</v>
      </c>
    </row>
    <row r="1520" spans="1:4">
      <c r="A1520" s="10">
        <v>1459</v>
      </c>
      <c r="B1520" s="1724"/>
      <c r="D1520" s="2" t="str">
        <f t="shared" si="22"/>
        <v>OK</v>
      </c>
    </row>
    <row r="1521" spans="1:4">
      <c r="A1521" s="10">
        <v>1460</v>
      </c>
      <c r="B1521" s="1724"/>
      <c r="D1521" s="2" t="str">
        <f t="shared" si="22"/>
        <v>OK</v>
      </c>
    </row>
    <row r="1522" spans="1:4">
      <c r="A1522" s="5">
        <v>1461</v>
      </c>
      <c r="B1522" s="1724">
        <f>'Expenditures 15-22'!C302</f>
        <v>0</v>
      </c>
      <c r="D1522" s="2" t="str">
        <f t="shared" si="22"/>
        <v>Error?</v>
      </c>
    </row>
    <row r="1523" spans="1:4">
      <c r="A1523" s="5">
        <v>1462</v>
      </c>
      <c r="B1523" s="1724">
        <f>'Expenditures 15-22'!C303</f>
        <v>0</v>
      </c>
      <c r="C1523" s="2" t="s">
        <v>569</v>
      </c>
      <c r="D1523" s="2" t="str">
        <f t="shared" si="22"/>
        <v>Error?</v>
      </c>
    </row>
    <row r="1524" spans="1:4">
      <c r="A1524" s="5">
        <v>1463</v>
      </c>
      <c r="B1524" s="1724">
        <f>'Expenditures 15-22'!C312</f>
        <v>0</v>
      </c>
      <c r="C1524" s="2" t="s">
        <v>569</v>
      </c>
      <c r="D1524" s="2" t="str">
        <f t="shared" si="22"/>
        <v>Error?</v>
      </c>
    </row>
    <row r="1525" spans="1:4">
      <c r="A1525" s="5">
        <v>1464</v>
      </c>
      <c r="B1525" s="1724">
        <f>'Expenditures 15-22'!D301</f>
        <v>0</v>
      </c>
      <c r="D1525" s="2" t="str">
        <f t="shared" si="22"/>
        <v>Error?</v>
      </c>
    </row>
    <row r="1526" spans="1:4">
      <c r="A1526" s="10">
        <v>1465</v>
      </c>
      <c r="B1526" s="1724"/>
      <c r="D1526" s="2" t="str">
        <f t="shared" si="22"/>
        <v>OK</v>
      </c>
    </row>
    <row r="1527" spans="1:4">
      <c r="A1527" s="10">
        <v>1466</v>
      </c>
      <c r="B1527" s="1724"/>
      <c r="D1527" s="2" t="str">
        <f t="shared" si="22"/>
        <v>OK</v>
      </c>
    </row>
    <row r="1528" spans="1:4">
      <c r="A1528" s="5">
        <v>1467</v>
      </c>
      <c r="B1528" s="1724">
        <f>'Expenditures 15-22'!D302</f>
        <v>0</v>
      </c>
      <c r="D1528" s="2" t="str">
        <f t="shared" si="22"/>
        <v>Error?</v>
      </c>
    </row>
    <row r="1529" spans="1:4">
      <c r="A1529" s="5">
        <v>1468</v>
      </c>
      <c r="B1529" s="1724">
        <f>'Expenditures 15-22'!D303</f>
        <v>0</v>
      </c>
      <c r="C1529" s="2" t="s">
        <v>569</v>
      </c>
      <c r="D1529" s="2" t="str">
        <f t="shared" si="22"/>
        <v>Error?</v>
      </c>
    </row>
    <row r="1530" spans="1:4">
      <c r="A1530" s="5">
        <v>1469</v>
      </c>
      <c r="B1530" s="1724">
        <f>'Expenditures 15-22'!D312</f>
        <v>0</v>
      </c>
      <c r="C1530" s="2" t="s">
        <v>569</v>
      </c>
      <c r="D1530" s="2" t="str">
        <f t="shared" si="22"/>
        <v>Error?</v>
      </c>
    </row>
    <row r="1531" spans="1:4">
      <c r="A1531" s="5">
        <v>1470</v>
      </c>
      <c r="B1531" s="1724">
        <f>'Expenditures 15-22'!E301</f>
        <v>0</v>
      </c>
      <c r="D1531" s="2" t="str">
        <f t="shared" si="22"/>
        <v>Error?</v>
      </c>
    </row>
    <row r="1532" spans="1:4">
      <c r="A1532" s="10">
        <v>1471</v>
      </c>
      <c r="B1532" s="1724"/>
      <c r="D1532" s="2" t="str">
        <f t="shared" si="22"/>
        <v>OK</v>
      </c>
    </row>
    <row r="1533" spans="1:4">
      <c r="A1533" s="10">
        <v>1472</v>
      </c>
      <c r="B1533" s="1724"/>
      <c r="D1533" s="2" t="str">
        <f t="shared" si="22"/>
        <v>OK</v>
      </c>
    </row>
    <row r="1534" spans="1:4">
      <c r="A1534" s="5">
        <v>1473</v>
      </c>
      <c r="B1534" s="1724">
        <f>'Expenditures 15-22'!E302</f>
        <v>0</v>
      </c>
      <c r="D1534" s="2" t="str">
        <f t="shared" si="22"/>
        <v>Error?</v>
      </c>
    </row>
    <row r="1535" spans="1:4">
      <c r="A1535" s="5">
        <v>1474</v>
      </c>
      <c r="B1535" s="1724">
        <f>'Expenditures 15-22'!E303</f>
        <v>0</v>
      </c>
      <c r="C1535" s="2" t="s">
        <v>569</v>
      </c>
      <c r="D1535" s="2" t="str">
        <f t="shared" ref="D1535:D1598" si="23">IF(ISBLANK(B1535),"OK",IF(A1535-B1535=0,"OK","Error?"))</f>
        <v>Error?</v>
      </c>
    </row>
    <row r="1536" spans="1:4">
      <c r="A1536" s="5">
        <v>1475</v>
      </c>
      <c r="B1536" s="1724">
        <f>'Expenditures 15-22'!E312</f>
        <v>0</v>
      </c>
      <c r="C1536" s="2" t="s">
        <v>569</v>
      </c>
      <c r="D1536" s="2" t="str">
        <f t="shared" si="23"/>
        <v>Error?</v>
      </c>
    </row>
    <row r="1537" spans="1:4">
      <c r="A1537" s="5">
        <v>1476</v>
      </c>
      <c r="B1537" s="1724">
        <f>'Expenditures 15-22'!F301</f>
        <v>0</v>
      </c>
      <c r="D1537" s="2" t="str">
        <f t="shared" si="23"/>
        <v>Error?</v>
      </c>
    </row>
    <row r="1538" spans="1:4">
      <c r="A1538" s="10">
        <v>1477</v>
      </c>
      <c r="B1538" s="1724"/>
      <c r="D1538" s="2" t="str">
        <f t="shared" si="23"/>
        <v>OK</v>
      </c>
    </row>
    <row r="1539" spans="1:4">
      <c r="A1539" s="10">
        <v>1478</v>
      </c>
      <c r="B1539" s="1724"/>
      <c r="D1539" s="2" t="str">
        <f t="shared" si="23"/>
        <v>OK</v>
      </c>
    </row>
    <row r="1540" spans="1:4">
      <c r="A1540" s="5">
        <v>1479</v>
      </c>
      <c r="B1540" s="1724">
        <f>'Expenditures 15-22'!F302</f>
        <v>0</v>
      </c>
      <c r="D1540" s="2" t="str">
        <f t="shared" si="23"/>
        <v>Error?</v>
      </c>
    </row>
    <row r="1541" spans="1:4">
      <c r="A1541" s="5">
        <v>1480</v>
      </c>
      <c r="B1541" s="1724">
        <f>'Expenditures 15-22'!F303</f>
        <v>0</v>
      </c>
      <c r="C1541" s="2" t="s">
        <v>569</v>
      </c>
      <c r="D1541" s="2" t="str">
        <f t="shared" si="23"/>
        <v>Error?</v>
      </c>
    </row>
    <row r="1542" spans="1:4">
      <c r="A1542" s="5">
        <v>1481</v>
      </c>
      <c r="B1542" s="1724">
        <f>'Expenditures 15-22'!F312</f>
        <v>0</v>
      </c>
      <c r="C1542" s="2" t="s">
        <v>569</v>
      </c>
      <c r="D1542" s="2" t="str">
        <f t="shared" si="23"/>
        <v>Error?</v>
      </c>
    </row>
    <row r="1543" spans="1:4">
      <c r="A1543" s="5">
        <v>1482</v>
      </c>
      <c r="B1543" s="1724">
        <f>'Expenditures 15-22'!G301</f>
        <v>5018039</v>
      </c>
      <c r="D1543" s="2" t="str">
        <f t="shared" si="23"/>
        <v>Error?</v>
      </c>
    </row>
    <row r="1544" spans="1:4">
      <c r="A1544" s="10">
        <v>1483</v>
      </c>
      <c r="B1544" s="1724"/>
      <c r="D1544" s="2" t="str">
        <f t="shared" si="23"/>
        <v>OK</v>
      </c>
    </row>
    <row r="1545" spans="1:4">
      <c r="A1545" s="10">
        <v>1484</v>
      </c>
      <c r="B1545" s="1724"/>
      <c r="D1545" s="2" t="str">
        <f t="shared" si="23"/>
        <v>OK</v>
      </c>
    </row>
    <row r="1546" spans="1:4">
      <c r="A1546" s="5">
        <v>1485</v>
      </c>
      <c r="B1546" s="1724">
        <f>'Expenditures 15-22'!G302</f>
        <v>0</v>
      </c>
      <c r="D1546" s="2" t="str">
        <f t="shared" si="23"/>
        <v>Error?</v>
      </c>
    </row>
    <row r="1547" spans="1:4">
      <c r="A1547" s="5">
        <v>1486</v>
      </c>
      <c r="B1547" s="1724">
        <f>'Expenditures 15-22'!G303</f>
        <v>5018039</v>
      </c>
      <c r="C1547" s="2" t="s">
        <v>569</v>
      </c>
      <c r="D1547" s="2" t="str">
        <f t="shared" si="23"/>
        <v>Error?</v>
      </c>
    </row>
    <row r="1548" spans="1:4">
      <c r="A1548" s="5">
        <v>1487</v>
      </c>
      <c r="B1548" s="1724">
        <f>'Expenditures 15-22'!G312</f>
        <v>5018039</v>
      </c>
      <c r="C1548" s="2" t="s">
        <v>569</v>
      </c>
      <c r="D1548" s="2" t="str">
        <f t="shared" si="23"/>
        <v>Error?</v>
      </c>
    </row>
    <row r="1549" spans="1:4">
      <c r="A1549" s="5">
        <v>1488</v>
      </c>
      <c r="B1549" s="1724">
        <f>'Expenditures 15-22'!H301</f>
        <v>0</v>
      </c>
      <c r="D1549" s="2" t="str">
        <f t="shared" si="23"/>
        <v>Error?</v>
      </c>
    </row>
    <row r="1550" spans="1:4">
      <c r="A1550" s="10">
        <v>1489</v>
      </c>
      <c r="B1550" s="1724"/>
      <c r="D1550" s="2" t="str">
        <f t="shared" si="23"/>
        <v>OK</v>
      </c>
    </row>
    <row r="1551" spans="1:4">
      <c r="A1551" s="10">
        <v>1490</v>
      </c>
      <c r="B1551" s="1724"/>
      <c r="D1551" s="2" t="str">
        <f t="shared" si="23"/>
        <v>OK</v>
      </c>
    </row>
    <row r="1552" spans="1:4">
      <c r="A1552" s="5">
        <v>1491</v>
      </c>
      <c r="B1552" s="1724">
        <f>'Expenditures 15-22'!H302</f>
        <v>0</v>
      </c>
      <c r="D1552" s="2" t="str">
        <f t="shared" si="23"/>
        <v>Error?</v>
      </c>
    </row>
    <row r="1553" spans="1:4">
      <c r="A1553" s="5">
        <v>1492</v>
      </c>
      <c r="B1553" s="1724">
        <f>'Expenditures 15-22'!H303</f>
        <v>0</v>
      </c>
      <c r="C1553" s="2" t="s">
        <v>569</v>
      </c>
      <c r="D1553" s="2" t="str">
        <f t="shared" si="23"/>
        <v>Error?</v>
      </c>
    </row>
    <row r="1554" spans="1:4">
      <c r="A1554" s="5">
        <v>1493</v>
      </c>
      <c r="B1554" s="1724">
        <f>'Expenditures 15-22'!H312</f>
        <v>0</v>
      </c>
      <c r="C1554" s="2" t="s">
        <v>569</v>
      </c>
      <c r="D1554" s="2" t="str">
        <f t="shared" si="23"/>
        <v>Error?</v>
      </c>
    </row>
    <row r="1555" spans="1:4">
      <c r="A1555" s="5">
        <v>1494</v>
      </c>
      <c r="B1555" s="1724">
        <f>'Expenditures 15-22'!K301</f>
        <v>5018039</v>
      </c>
      <c r="C1555" s="2" t="s">
        <v>569</v>
      </c>
      <c r="D1555" s="2" t="str">
        <f t="shared" si="23"/>
        <v>Error?</v>
      </c>
    </row>
    <row r="1556" spans="1:4">
      <c r="A1556" s="10">
        <v>1495</v>
      </c>
      <c r="B1556" s="1724"/>
      <c r="D1556" s="2" t="str">
        <f t="shared" si="23"/>
        <v>OK</v>
      </c>
    </row>
    <row r="1557" spans="1:4">
      <c r="A1557" s="10">
        <v>1496</v>
      </c>
      <c r="B1557" s="1724"/>
      <c r="D1557" s="2" t="str">
        <f t="shared" si="23"/>
        <v>OK</v>
      </c>
    </row>
    <row r="1558" spans="1:4">
      <c r="A1558" s="5">
        <v>1497</v>
      </c>
      <c r="B1558" s="1724">
        <f>'Expenditures 15-22'!K302</f>
        <v>0</v>
      </c>
      <c r="C1558" s="2" t="s">
        <v>569</v>
      </c>
      <c r="D1558" s="2" t="str">
        <f t="shared" si="23"/>
        <v>Error?</v>
      </c>
    </row>
    <row r="1559" spans="1:4">
      <c r="A1559" s="5">
        <v>1498</v>
      </c>
      <c r="B1559" s="1724">
        <f>'Expenditures 15-22'!K303</f>
        <v>5018039</v>
      </c>
      <c r="C1559" s="2" t="s">
        <v>569</v>
      </c>
      <c r="D1559" s="2" t="str">
        <f t="shared" si="23"/>
        <v>Error?</v>
      </c>
    </row>
    <row r="1560" spans="1:4">
      <c r="A1560" s="5">
        <v>1499</v>
      </c>
      <c r="B1560" s="1724">
        <f>'Expenditures 15-22'!K312</f>
        <v>5018039</v>
      </c>
      <c r="C1560" s="2" t="s">
        <v>569</v>
      </c>
      <c r="D1560" s="2" t="str">
        <f t="shared" si="23"/>
        <v>Error?</v>
      </c>
    </row>
    <row r="1561" spans="1:4">
      <c r="A1561" s="5">
        <v>1500</v>
      </c>
      <c r="B1561" s="1724">
        <f>'Expenditures 15-22'!K313</f>
        <v>-4961529</v>
      </c>
      <c r="C1561" s="2" t="s">
        <v>569</v>
      </c>
      <c r="D1561" s="2" t="str">
        <f t="shared" si="23"/>
        <v>Error?</v>
      </c>
    </row>
    <row r="1562" spans="1:4">
      <c r="A1562" s="10">
        <v>1501</v>
      </c>
      <c r="B1562" s="1724"/>
      <c r="D1562" s="2" t="str">
        <f t="shared" si="23"/>
        <v>OK</v>
      </c>
    </row>
    <row r="1563" spans="1:4">
      <c r="A1563" s="10">
        <v>1502</v>
      </c>
      <c r="B1563" s="1724"/>
      <c r="D1563" s="2" t="str">
        <f t="shared" si="23"/>
        <v>OK</v>
      </c>
    </row>
    <row r="1564" spans="1:4">
      <c r="A1564" s="10">
        <v>1503</v>
      </c>
      <c r="B1564" s="1724"/>
      <c r="D1564" s="2" t="str">
        <f t="shared" si="23"/>
        <v>OK</v>
      </c>
    </row>
    <row r="1565" spans="1:4">
      <c r="A1565" s="10">
        <v>1504</v>
      </c>
      <c r="B1565" s="1724"/>
      <c r="D1565" s="2" t="str">
        <f t="shared" si="23"/>
        <v>OK</v>
      </c>
    </row>
    <row r="1566" spans="1:4">
      <c r="A1566" s="10">
        <v>1505</v>
      </c>
      <c r="B1566" s="1724"/>
      <c r="D1566" s="2" t="str">
        <f t="shared" si="23"/>
        <v>OK</v>
      </c>
    </row>
    <row r="1567" spans="1:4">
      <c r="A1567" s="10">
        <v>1506</v>
      </c>
      <c r="B1567" s="1724"/>
      <c r="D1567" s="2" t="str">
        <f t="shared" si="23"/>
        <v>OK</v>
      </c>
    </row>
    <row r="1568" spans="1:4">
      <c r="A1568" s="10">
        <v>1507</v>
      </c>
      <c r="B1568" s="1724"/>
      <c r="D1568" s="2" t="str">
        <f t="shared" si="23"/>
        <v>OK</v>
      </c>
    </row>
    <row r="1569" spans="1:4">
      <c r="A1569" s="10">
        <v>1508</v>
      </c>
      <c r="B1569" s="1724"/>
      <c r="C1569" s="2" t="s">
        <v>569</v>
      </c>
      <c r="D1569" s="2" t="str">
        <f t="shared" si="23"/>
        <v>OK</v>
      </c>
    </row>
    <row r="1570" spans="1:4">
      <c r="A1570" s="10">
        <v>1509</v>
      </c>
      <c r="B1570" s="1724"/>
      <c r="C1570" s="2" t="s">
        <v>569</v>
      </c>
      <c r="D1570" s="2" t="str">
        <f t="shared" si="23"/>
        <v>OK</v>
      </c>
    </row>
    <row r="1571" spans="1:4">
      <c r="A1571" s="10">
        <v>1510</v>
      </c>
      <c r="B1571" s="1724"/>
      <c r="D1571" s="2" t="str">
        <f t="shared" si="23"/>
        <v>OK</v>
      </c>
    </row>
    <row r="1572" spans="1:4">
      <c r="A1572" s="10">
        <v>1511</v>
      </c>
      <c r="B1572" s="1724"/>
      <c r="C1572" s="2" t="s">
        <v>569</v>
      </c>
      <c r="D1572" s="2" t="str">
        <f t="shared" si="23"/>
        <v>OK</v>
      </c>
    </row>
    <row r="1573" spans="1:4">
      <c r="A1573" s="10">
        <v>1512</v>
      </c>
      <c r="B1573" s="1724"/>
      <c r="C1573" s="2" t="s">
        <v>569</v>
      </c>
      <c r="D1573" s="2" t="str">
        <f t="shared" si="23"/>
        <v>OK</v>
      </c>
    </row>
    <row r="1574" spans="1:4">
      <c r="A1574" s="10">
        <v>1513</v>
      </c>
      <c r="B1574" s="1724"/>
      <c r="C1574" s="2" t="s">
        <v>569</v>
      </c>
      <c r="D1574" s="2" t="str">
        <f t="shared" si="23"/>
        <v>OK</v>
      </c>
    </row>
    <row r="1575" spans="1:4">
      <c r="A1575" s="10">
        <v>1514</v>
      </c>
      <c r="B1575" s="1724"/>
      <c r="C1575" s="2" t="s">
        <v>569</v>
      </c>
      <c r="D1575" s="2" t="str">
        <f t="shared" si="23"/>
        <v>OK</v>
      </c>
    </row>
    <row r="1576" spans="1:4">
      <c r="A1576" s="10">
        <v>1515</v>
      </c>
      <c r="B1576" s="1724"/>
      <c r="C1576" s="2" t="s">
        <v>569</v>
      </c>
      <c r="D1576" s="2" t="str">
        <f t="shared" si="23"/>
        <v>OK</v>
      </c>
    </row>
    <row r="1577" spans="1:4">
      <c r="A1577" s="10">
        <v>1516</v>
      </c>
      <c r="B1577" s="1724"/>
      <c r="C1577" s="2" t="s">
        <v>569</v>
      </c>
      <c r="D1577" s="2" t="str">
        <f t="shared" si="23"/>
        <v>OK</v>
      </c>
    </row>
    <row r="1578" spans="1:4">
      <c r="A1578" s="10">
        <v>1517</v>
      </c>
      <c r="B1578" s="1724"/>
      <c r="D1578" s="2" t="str">
        <f t="shared" si="23"/>
        <v>OK</v>
      </c>
    </row>
    <row r="1579" spans="1:4">
      <c r="A1579" s="10">
        <v>1518</v>
      </c>
      <c r="B1579" s="1724"/>
      <c r="D1579" s="2" t="str">
        <f t="shared" si="23"/>
        <v>OK</v>
      </c>
    </row>
    <row r="1580" spans="1:4">
      <c r="A1580" s="10">
        <v>1519</v>
      </c>
      <c r="B1580" s="1724"/>
      <c r="D1580" s="2" t="str">
        <f t="shared" si="23"/>
        <v>OK</v>
      </c>
    </row>
    <row r="1581" spans="1:4">
      <c r="A1581" s="10">
        <v>1520</v>
      </c>
      <c r="B1581" s="1724"/>
      <c r="D1581" s="2" t="str">
        <f t="shared" si="23"/>
        <v>OK</v>
      </c>
    </row>
    <row r="1582" spans="1:4">
      <c r="A1582" s="10">
        <v>1521</v>
      </c>
      <c r="B1582" s="1724"/>
      <c r="D1582" s="2" t="str">
        <f t="shared" si="23"/>
        <v>OK</v>
      </c>
    </row>
    <row r="1583" spans="1:4">
      <c r="A1583" s="10">
        <v>1522</v>
      </c>
      <c r="B1583" s="1724"/>
      <c r="D1583" s="2" t="str">
        <f t="shared" si="23"/>
        <v>OK</v>
      </c>
    </row>
    <row r="1584" spans="1:4">
      <c r="A1584" s="10">
        <v>1523</v>
      </c>
      <c r="B1584" s="1724"/>
      <c r="D1584" s="2" t="str">
        <f t="shared" si="23"/>
        <v>OK</v>
      </c>
    </row>
    <row r="1585" spans="1:4">
      <c r="A1585" s="10">
        <v>1524</v>
      </c>
      <c r="B1585" s="1724"/>
      <c r="D1585" s="2" t="str">
        <f t="shared" si="23"/>
        <v>OK</v>
      </c>
    </row>
    <row r="1586" spans="1:4">
      <c r="A1586" s="10">
        <v>1525</v>
      </c>
      <c r="B1586" s="1724"/>
      <c r="D1586" s="2" t="str">
        <f t="shared" si="23"/>
        <v>OK</v>
      </c>
    </row>
    <row r="1587" spans="1:4">
      <c r="A1587" s="10">
        <v>1526</v>
      </c>
      <c r="B1587" s="1724"/>
      <c r="D1587" s="2" t="str">
        <f t="shared" si="23"/>
        <v>OK</v>
      </c>
    </row>
    <row r="1588" spans="1:4">
      <c r="A1588" s="10">
        <v>1527</v>
      </c>
      <c r="B1588" s="1724"/>
      <c r="D1588" s="2" t="str">
        <f t="shared" si="23"/>
        <v>OK</v>
      </c>
    </row>
    <row r="1589" spans="1:4">
      <c r="A1589" s="10">
        <v>1528</v>
      </c>
      <c r="B1589" s="1724"/>
      <c r="D1589" s="2" t="str">
        <f t="shared" si="23"/>
        <v>OK</v>
      </c>
    </row>
    <row r="1590" spans="1:4">
      <c r="A1590" s="10">
        <v>1529</v>
      </c>
      <c r="B1590" s="1724"/>
      <c r="D1590" s="2" t="str">
        <f t="shared" si="23"/>
        <v>OK</v>
      </c>
    </row>
    <row r="1591" spans="1:4">
      <c r="A1591" s="10">
        <v>1530</v>
      </c>
      <c r="B1591" s="1724"/>
      <c r="D1591" s="2" t="str">
        <f t="shared" si="23"/>
        <v>OK</v>
      </c>
    </row>
    <row r="1592" spans="1:4">
      <c r="A1592" s="10">
        <v>1531</v>
      </c>
      <c r="B1592" s="1724"/>
      <c r="D1592" s="2" t="str">
        <f t="shared" si="23"/>
        <v>OK</v>
      </c>
    </row>
    <row r="1593" spans="1:4">
      <c r="A1593" s="10">
        <v>1532</v>
      </c>
      <c r="B1593" s="1724"/>
      <c r="D1593" s="2" t="str">
        <f t="shared" si="23"/>
        <v>OK</v>
      </c>
    </row>
    <row r="1594" spans="1:4">
      <c r="A1594" s="10">
        <v>1533</v>
      </c>
      <c r="B1594" s="1724"/>
      <c r="D1594" s="2" t="str">
        <f t="shared" si="23"/>
        <v>OK</v>
      </c>
    </row>
    <row r="1595" spans="1:4">
      <c r="A1595" s="10">
        <v>1534</v>
      </c>
      <c r="B1595" s="1724"/>
      <c r="D1595" s="2" t="str">
        <f t="shared" si="23"/>
        <v>OK</v>
      </c>
    </row>
    <row r="1596" spans="1:4">
      <c r="A1596" s="10">
        <v>1535</v>
      </c>
      <c r="B1596" s="1724"/>
      <c r="D1596" s="2" t="str">
        <f t="shared" si="23"/>
        <v>OK</v>
      </c>
    </row>
    <row r="1597" spans="1:4">
      <c r="A1597" s="10">
        <v>1536</v>
      </c>
      <c r="B1597" s="1724"/>
      <c r="D1597" s="2" t="str">
        <f t="shared" si="23"/>
        <v>OK</v>
      </c>
    </row>
    <row r="1598" spans="1:4">
      <c r="A1598" s="10">
        <v>1537</v>
      </c>
      <c r="B1598" s="1724"/>
      <c r="D1598" s="2" t="str">
        <f t="shared" si="23"/>
        <v>OK</v>
      </c>
    </row>
    <row r="1599" spans="1:4">
      <c r="A1599" s="10">
        <v>1538</v>
      </c>
      <c r="B1599" s="1724"/>
      <c r="D1599" s="2" t="str">
        <f t="shared" ref="D1599:D1662" si="24">IF(ISBLANK(B1599),"OK",IF(A1599-B1599=0,"OK","Error?"))</f>
        <v>OK</v>
      </c>
    </row>
    <row r="1600" spans="1:4">
      <c r="A1600" s="10">
        <v>1539</v>
      </c>
      <c r="B1600" s="1724"/>
      <c r="D1600" s="2" t="str">
        <f t="shared" si="24"/>
        <v>OK</v>
      </c>
    </row>
    <row r="1601" spans="1:4">
      <c r="A1601" s="10">
        <v>1540</v>
      </c>
      <c r="B1601" s="1724"/>
      <c r="D1601" s="2" t="str">
        <f t="shared" si="24"/>
        <v>OK</v>
      </c>
    </row>
    <row r="1602" spans="1:4">
      <c r="A1602" s="10">
        <v>1541</v>
      </c>
      <c r="B1602" s="1724"/>
      <c r="D1602" s="2" t="str">
        <f t="shared" si="24"/>
        <v>OK</v>
      </c>
    </row>
    <row r="1603" spans="1:4">
      <c r="A1603" s="10">
        <v>1542</v>
      </c>
      <c r="B1603" s="1724"/>
      <c r="D1603" s="2" t="str">
        <f t="shared" si="24"/>
        <v>OK</v>
      </c>
    </row>
    <row r="1604" spans="1:4">
      <c r="A1604" s="10">
        <v>1543</v>
      </c>
      <c r="B1604" s="1724"/>
      <c r="D1604" s="2" t="str">
        <f t="shared" si="24"/>
        <v>OK</v>
      </c>
    </row>
    <row r="1605" spans="1:4">
      <c r="A1605" s="10">
        <v>1544</v>
      </c>
      <c r="B1605" s="1724"/>
      <c r="D1605" s="2" t="str">
        <f t="shared" si="24"/>
        <v>OK</v>
      </c>
    </row>
    <row r="1606" spans="1:4">
      <c r="A1606" s="10">
        <v>1545</v>
      </c>
      <c r="B1606" s="1724"/>
      <c r="D1606" s="2" t="str">
        <f t="shared" si="24"/>
        <v>OK</v>
      </c>
    </row>
    <row r="1607" spans="1:4">
      <c r="A1607" s="10">
        <v>1546</v>
      </c>
      <c r="B1607" s="1724"/>
      <c r="D1607" s="2" t="str">
        <f t="shared" si="24"/>
        <v>OK</v>
      </c>
    </row>
    <row r="1608" spans="1:4">
      <c r="A1608" s="10">
        <v>1547</v>
      </c>
      <c r="B1608" s="1724"/>
      <c r="D1608" s="2" t="str">
        <f t="shared" si="24"/>
        <v>OK</v>
      </c>
    </row>
    <row r="1609" spans="1:4">
      <c r="A1609" s="10">
        <v>1548</v>
      </c>
      <c r="B1609" s="1724"/>
      <c r="D1609" s="2" t="str">
        <f t="shared" si="24"/>
        <v>OK</v>
      </c>
    </row>
    <row r="1610" spans="1:4">
      <c r="A1610" s="10">
        <v>1549</v>
      </c>
      <c r="B1610" s="1724"/>
      <c r="D1610" s="2" t="str">
        <f t="shared" si="24"/>
        <v>OK</v>
      </c>
    </row>
    <row r="1611" spans="1:4">
      <c r="A1611" s="10">
        <v>1550</v>
      </c>
      <c r="B1611" s="1724"/>
      <c r="D1611" s="2" t="str">
        <f t="shared" si="24"/>
        <v>OK</v>
      </c>
    </row>
    <row r="1612" spans="1:4">
      <c r="A1612" s="10">
        <v>1551</v>
      </c>
      <c r="B1612" s="1724"/>
      <c r="D1612" s="2" t="str">
        <f t="shared" si="24"/>
        <v>OK</v>
      </c>
    </row>
    <row r="1613" spans="1:4">
      <c r="A1613" s="10">
        <v>1552</v>
      </c>
      <c r="B1613" s="1724"/>
      <c r="D1613" s="2" t="str">
        <f t="shared" si="24"/>
        <v>OK</v>
      </c>
    </row>
    <row r="1614" spans="1:4">
      <c r="A1614" s="10">
        <v>1553</v>
      </c>
      <c r="B1614" s="1724"/>
      <c r="D1614" s="2" t="str">
        <f t="shared" si="24"/>
        <v>OK</v>
      </c>
    </row>
    <row r="1615" spans="1:4">
      <c r="A1615" s="10">
        <v>1554</v>
      </c>
      <c r="B1615" s="1724"/>
      <c r="D1615" s="2" t="str">
        <f t="shared" si="24"/>
        <v>OK</v>
      </c>
    </row>
    <row r="1616" spans="1:4">
      <c r="A1616" s="10">
        <v>1555</v>
      </c>
      <c r="B1616" s="1724"/>
      <c r="D1616" s="2" t="str">
        <f t="shared" si="24"/>
        <v>OK</v>
      </c>
    </row>
    <row r="1617" spans="1:4">
      <c r="A1617" s="5">
        <v>1556</v>
      </c>
      <c r="B1617" s="1724">
        <f>'Acct Summary 7-8'!C79</f>
        <v>40782237</v>
      </c>
      <c r="D1617" s="2" t="str">
        <f t="shared" si="24"/>
        <v>Error?</v>
      </c>
    </row>
    <row r="1618" spans="1:4">
      <c r="A1618" s="10">
        <v>1557</v>
      </c>
      <c r="B1618" s="1724"/>
      <c r="D1618" s="2" t="str">
        <f t="shared" si="24"/>
        <v>OK</v>
      </c>
    </row>
    <row r="1619" spans="1:4">
      <c r="A1619" s="10">
        <v>1558</v>
      </c>
      <c r="B1619" s="1724"/>
      <c r="D1619" s="2" t="str">
        <f t="shared" si="24"/>
        <v>OK</v>
      </c>
    </row>
    <row r="1620" spans="1:4">
      <c r="A1620" s="10">
        <v>1559</v>
      </c>
      <c r="B1620" s="1724"/>
      <c r="D1620" s="2" t="str">
        <f t="shared" si="24"/>
        <v>OK</v>
      </c>
    </row>
    <row r="1621" spans="1:4">
      <c r="A1621" s="10">
        <v>1560</v>
      </c>
      <c r="B1621" s="1724"/>
      <c r="D1621" s="2" t="str">
        <f t="shared" si="24"/>
        <v>OK</v>
      </c>
    </row>
    <row r="1622" spans="1:4">
      <c r="A1622" s="10">
        <v>1561</v>
      </c>
      <c r="B1622" s="1724"/>
      <c r="D1622" s="2" t="str">
        <f t="shared" si="24"/>
        <v>OK</v>
      </c>
    </row>
    <row r="1623" spans="1:4">
      <c r="A1623" s="10">
        <v>1562</v>
      </c>
      <c r="B1623" s="1724"/>
      <c r="D1623" s="2" t="str">
        <f t="shared" si="24"/>
        <v>OK</v>
      </c>
    </row>
    <row r="1624" spans="1:4">
      <c r="A1624" s="10">
        <v>1563</v>
      </c>
      <c r="B1624" s="1724"/>
      <c r="D1624" s="2" t="str">
        <f t="shared" si="24"/>
        <v>OK</v>
      </c>
    </row>
    <row r="1625" spans="1:4">
      <c r="A1625" s="10">
        <v>1564</v>
      </c>
      <c r="B1625" s="1724"/>
      <c r="D1625" s="2" t="str">
        <f t="shared" si="24"/>
        <v>OK</v>
      </c>
    </row>
    <row r="1626" spans="1:4">
      <c r="A1626" s="10">
        <v>1565</v>
      </c>
      <c r="B1626" s="1724"/>
      <c r="D1626" s="2" t="str">
        <f t="shared" si="24"/>
        <v>OK</v>
      </c>
    </row>
    <row r="1627" spans="1:4">
      <c r="A1627" s="10">
        <v>1566</v>
      </c>
      <c r="B1627" s="1724"/>
      <c r="D1627" s="2" t="str">
        <f t="shared" si="24"/>
        <v>OK</v>
      </c>
    </row>
    <row r="1628" spans="1:4">
      <c r="A1628" s="10">
        <v>1567</v>
      </c>
      <c r="B1628" s="1724"/>
      <c r="D1628" s="2" t="str">
        <f t="shared" si="24"/>
        <v>OK</v>
      </c>
    </row>
    <row r="1629" spans="1:4">
      <c r="A1629" s="10">
        <v>1568</v>
      </c>
      <c r="B1629" s="1724"/>
      <c r="D1629" s="2" t="str">
        <f t="shared" si="24"/>
        <v>OK</v>
      </c>
    </row>
    <row r="1630" spans="1:4">
      <c r="A1630" s="5">
        <v>1569</v>
      </c>
      <c r="B1630" s="1724">
        <f>'Acct Summary 7-8'!C81</f>
        <v>45377692</v>
      </c>
      <c r="C1630" s="2" t="s">
        <v>569</v>
      </c>
      <c r="D1630" s="2" t="str">
        <f t="shared" si="24"/>
        <v>Error?</v>
      </c>
    </row>
    <row r="1631" spans="1:4">
      <c r="A1631" s="5">
        <v>1570</v>
      </c>
      <c r="B1631" s="1724">
        <f>'Acct Summary 7-8'!D79</f>
        <v>7398804</v>
      </c>
      <c r="D1631" s="2" t="str">
        <f t="shared" si="24"/>
        <v>Error?</v>
      </c>
    </row>
    <row r="1632" spans="1:4">
      <c r="A1632" s="10">
        <v>1571</v>
      </c>
      <c r="B1632" s="1724"/>
      <c r="D1632" s="2" t="str">
        <f t="shared" si="24"/>
        <v>OK</v>
      </c>
    </row>
    <row r="1633" spans="1:4">
      <c r="A1633" s="10">
        <v>1572</v>
      </c>
      <c r="B1633" s="1724"/>
      <c r="D1633" s="2" t="str">
        <f t="shared" si="24"/>
        <v>OK</v>
      </c>
    </row>
    <row r="1634" spans="1:4">
      <c r="A1634" s="10">
        <v>1573</v>
      </c>
      <c r="B1634" s="1724"/>
      <c r="D1634" s="2" t="str">
        <f t="shared" si="24"/>
        <v>OK</v>
      </c>
    </row>
    <row r="1635" spans="1:4">
      <c r="A1635" s="10">
        <v>1574</v>
      </c>
      <c r="B1635" s="1724"/>
      <c r="D1635" s="2" t="str">
        <f t="shared" si="24"/>
        <v>OK</v>
      </c>
    </row>
    <row r="1636" spans="1:4">
      <c r="A1636" s="10">
        <v>1575</v>
      </c>
      <c r="B1636" s="1724"/>
      <c r="D1636" s="2" t="str">
        <f t="shared" si="24"/>
        <v>OK</v>
      </c>
    </row>
    <row r="1637" spans="1:4">
      <c r="A1637" s="10">
        <v>1576</v>
      </c>
      <c r="B1637" s="1724"/>
      <c r="D1637" s="2" t="str">
        <f t="shared" si="24"/>
        <v>OK</v>
      </c>
    </row>
    <row r="1638" spans="1:4">
      <c r="A1638" s="10">
        <v>1577</v>
      </c>
      <c r="B1638" s="1724"/>
      <c r="D1638" s="2" t="str">
        <f t="shared" si="24"/>
        <v>OK</v>
      </c>
    </row>
    <row r="1639" spans="1:4">
      <c r="A1639" s="10">
        <v>1578</v>
      </c>
      <c r="B1639" s="1724"/>
      <c r="D1639" s="2" t="str">
        <f t="shared" si="24"/>
        <v>OK</v>
      </c>
    </row>
    <row r="1640" spans="1:4">
      <c r="A1640" s="10">
        <v>1579</v>
      </c>
      <c r="B1640" s="1724"/>
      <c r="D1640" s="2" t="str">
        <f t="shared" si="24"/>
        <v>OK</v>
      </c>
    </row>
    <row r="1641" spans="1:4">
      <c r="A1641" s="10">
        <v>1580</v>
      </c>
      <c r="B1641" s="1724"/>
      <c r="D1641" s="2" t="str">
        <f t="shared" si="24"/>
        <v>OK</v>
      </c>
    </row>
    <row r="1642" spans="1:4">
      <c r="A1642" s="10">
        <v>1581</v>
      </c>
      <c r="B1642" s="1724"/>
      <c r="D1642" s="2" t="str">
        <f t="shared" si="24"/>
        <v>OK</v>
      </c>
    </row>
    <row r="1643" spans="1:4">
      <c r="A1643" s="10">
        <v>1582</v>
      </c>
      <c r="B1643" s="1724"/>
      <c r="D1643" s="2" t="str">
        <f t="shared" si="24"/>
        <v>OK</v>
      </c>
    </row>
    <row r="1644" spans="1:4">
      <c r="A1644" s="5">
        <v>1583</v>
      </c>
      <c r="B1644" s="1724">
        <f>'Acct Summary 7-8'!D81</f>
        <v>1982303</v>
      </c>
      <c r="C1644" s="2" t="s">
        <v>569</v>
      </c>
      <c r="D1644" s="2" t="str">
        <f t="shared" si="24"/>
        <v>Error?</v>
      </c>
    </row>
    <row r="1645" spans="1:4">
      <c r="A1645" s="5">
        <v>1584</v>
      </c>
      <c r="B1645" s="1724">
        <f>'Acct Summary 7-8'!E79</f>
        <v>1434634</v>
      </c>
      <c r="D1645" s="2" t="str">
        <f t="shared" si="24"/>
        <v>Error?</v>
      </c>
    </row>
    <row r="1646" spans="1:4">
      <c r="A1646" s="10">
        <v>1585</v>
      </c>
      <c r="B1646" s="1724"/>
      <c r="D1646" s="2" t="str">
        <f t="shared" si="24"/>
        <v>OK</v>
      </c>
    </row>
    <row r="1647" spans="1:4">
      <c r="A1647" s="10">
        <v>1586</v>
      </c>
      <c r="B1647" s="1724"/>
      <c r="D1647" s="2" t="str">
        <f t="shared" si="24"/>
        <v>OK</v>
      </c>
    </row>
    <row r="1648" spans="1:4">
      <c r="A1648" s="10">
        <v>1587</v>
      </c>
      <c r="B1648" s="1724"/>
      <c r="D1648" s="2" t="str">
        <f t="shared" si="24"/>
        <v>OK</v>
      </c>
    </row>
    <row r="1649" spans="1:4">
      <c r="A1649" s="10">
        <v>1588</v>
      </c>
      <c r="B1649" s="1724"/>
      <c r="D1649" s="2" t="str">
        <f t="shared" si="24"/>
        <v>OK</v>
      </c>
    </row>
    <row r="1650" spans="1:4">
      <c r="A1650" s="10">
        <v>1589</v>
      </c>
      <c r="B1650" s="1724"/>
      <c r="D1650" s="2" t="str">
        <f t="shared" si="24"/>
        <v>OK</v>
      </c>
    </row>
    <row r="1651" spans="1:4">
      <c r="A1651" s="10">
        <v>1590</v>
      </c>
      <c r="B1651" s="1724"/>
      <c r="D1651" s="2" t="str">
        <f t="shared" si="24"/>
        <v>OK</v>
      </c>
    </row>
    <row r="1652" spans="1:4">
      <c r="A1652" s="10">
        <v>1591</v>
      </c>
      <c r="B1652" s="1724"/>
      <c r="D1652" s="2" t="str">
        <f t="shared" si="24"/>
        <v>OK</v>
      </c>
    </row>
    <row r="1653" spans="1:4">
      <c r="A1653" s="10">
        <v>1592</v>
      </c>
      <c r="B1653" s="1724"/>
      <c r="D1653" s="2" t="str">
        <f t="shared" si="24"/>
        <v>OK</v>
      </c>
    </row>
    <row r="1654" spans="1:4">
      <c r="A1654" s="10">
        <v>1593</v>
      </c>
      <c r="B1654" s="1724"/>
      <c r="D1654" s="2" t="str">
        <f t="shared" si="24"/>
        <v>OK</v>
      </c>
    </row>
    <row r="1655" spans="1:4">
      <c r="A1655" s="10">
        <v>1594</v>
      </c>
      <c r="B1655" s="1724"/>
      <c r="D1655" s="2" t="str">
        <f t="shared" si="24"/>
        <v>OK</v>
      </c>
    </row>
    <row r="1656" spans="1:4">
      <c r="A1656" s="10">
        <v>1595</v>
      </c>
      <c r="B1656" s="1724"/>
      <c r="D1656" s="2" t="str">
        <f t="shared" si="24"/>
        <v>OK</v>
      </c>
    </row>
    <row r="1657" spans="1:4">
      <c r="A1657" s="10">
        <v>1596</v>
      </c>
      <c r="B1657" s="1724"/>
      <c r="D1657" s="2" t="str">
        <f t="shared" si="24"/>
        <v>OK</v>
      </c>
    </row>
    <row r="1658" spans="1:4">
      <c r="A1658" s="5">
        <v>1597</v>
      </c>
      <c r="B1658" s="1724">
        <f>'Acct Summary 7-8'!E81</f>
        <v>1458292</v>
      </c>
      <c r="C1658" s="2" t="s">
        <v>569</v>
      </c>
      <c r="D1658" s="2" t="str">
        <f t="shared" si="24"/>
        <v>Error?</v>
      </c>
    </row>
    <row r="1659" spans="1:4">
      <c r="A1659" s="5">
        <v>1598</v>
      </c>
      <c r="B1659" s="1724">
        <f>'Acct Summary 7-8'!F79</f>
        <v>3603037</v>
      </c>
      <c r="D1659" s="2" t="str">
        <f t="shared" si="24"/>
        <v>Error?</v>
      </c>
    </row>
    <row r="1660" spans="1:4">
      <c r="A1660" s="10">
        <v>1599</v>
      </c>
      <c r="B1660" s="1724"/>
      <c r="D1660" s="2" t="str">
        <f t="shared" si="24"/>
        <v>OK</v>
      </c>
    </row>
    <row r="1661" spans="1:4">
      <c r="A1661" s="10">
        <v>1600</v>
      </c>
      <c r="B1661" s="1724"/>
      <c r="D1661" s="2" t="str">
        <f t="shared" si="24"/>
        <v>OK</v>
      </c>
    </row>
    <row r="1662" spans="1:4">
      <c r="A1662" s="10">
        <v>1601</v>
      </c>
      <c r="B1662" s="1724"/>
      <c r="D1662" s="2" t="str">
        <f t="shared" si="24"/>
        <v>OK</v>
      </c>
    </row>
    <row r="1663" spans="1:4">
      <c r="A1663" s="10">
        <v>1602</v>
      </c>
      <c r="B1663" s="1724"/>
      <c r="D1663" s="2" t="str">
        <f t="shared" ref="D1663:D1726" si="25">IF(ISBLANK(B1663),"OK",IF(A1663-B1663=0,"OK","Error?"))</f>
        <v>OK</v>
      </c>
    </row>
    <row r="1664" spans="1:4">
      <c r="A1664" s="10">
        <v>1603</v>
      </c>
      <c r="B1664" s="1724"/>
      <c r="D1664" s="2" t="str">
        <f t="shared" si="25"/>
        <v>OK</v>
      </c>
    </row>
    <row r="1665" spans="1:4">
      <c r="A1665" s="10">
        <v>1604</v>
      </c>
      <c r="B1665" s="1724"/>
      <c r="D1665" s="2" t="str">
        <f t="shared" si="25"/>
        <v>OK</v>
      </c>
    </row>
    <row r="1666" spans="1:4">
      <c r="A1666" s="10">
        <v>1605</v>
      </c>
      <c r="B1666" s="1724"/>
      <c r="D1666" s="2" t="str">
        <f t="shared" si="25"/>
        <v>OK</v>
      </c>
    </row>
    <row r="1667" spans="1:4">
      <c r="A1667" s="10">
        <v>1606</v>
      </c>
      <c r="B1667" s="1724"/>
      <c r="D1667" s="2" t="str">
        <f t="shared" si="25"/>
        <v>OK</v>
      </c>
    </row>
    <row r="1668" spans="1:4">
      <c r="A1668" s="10">
        <v>1607</v>
      </c>
      <c r="B1668" s="1724"/>
      <c r="D1668" s="2" t="str">
        <f t="shared" si="25"/>
        <v>OK</v>
      </c>
    </row>
    <row r="1669" spans="1:4">
      <c r="A1669" s="10">
        <v>1608</v>
      </c>
      <c r="B1669" s="1724"/>
      <c r="D1669" s="2" t="str">
        <f t="shared" si="25"/>
        <v>OK</v>
      </c>
    </row>
    <row r="1670" spans="1:4">
      <c r="A1670" s="10">
        <v>1609</v>
      </c>
      <c r="B1670" s="1724"/>
      <c r="D1670" s="2" t="str">
        <f t="shared" si="25"/>
        <v>OK</v>
      </c>
    </row>
    <row r="1671" spans="1:4">
      <c r="A1671" s="10">
        <v>1610</v>
      </c>
      <c r="B1671" s="1724"/>
      <c r="D1671" s="2" t="str">
        <f t="shared" si="25"/>
        <v>OK</v>
      </c>
    </row>
    <row r="1672" spans="1:4">
      <c r="A1672" s="5">
        <v>1611</v>
      </c>
      <c r="B1672" s="1724">
        <f>'Acct Summary 7-8'!F81</f>
        <v>4986476</v>
      </c>
      <c r="C1672" s="2" t="s">
        <v>569</v>
      </c>
      <c r="D1672" s="2" t="str">
        <f t="shared" si="25"/>
        <v>Error?</v>
      </c>
    </row>
    <row r="1673" spans="1:4">
      <c r="A1673" s="5">
        <v>1612</v>
      </c>
      <c r="B1673" s="1724">
        <f>'Acct Summary 7-8'!G79</f>
        <v>1198855</v>
      </c>
      <c r="D1673" s="2" t="str">
        <f t="shared" si="25"/>
        <v>Error?</v>
      </c>
    </row>
    <row r="1674" spans="1:4">
      <c r="A1674" s="10">
        <v>1613</v>
      </c>
      <c r="B1674" s="1724"/>
      <c r="D1674" s="2" t="str">
        <f t="shared" si="25"/>
        <v>OK</v>
      </c>
    </row>
    <row r="1675" spans="1:4">
      <c r="A1675" s="10">
        <v>1614</v>
      </c>
      <c r="B1675" s="1724"/>
      <c r="D1675" s="2" t="str">
        <f t="shared" si="25"/>
        <v>OK</v>
      </c>
    </row>
    <row r="1676" spans="1:4">
      <c r="A1676" s="10">
        <v>1615</v>
      </c>
      <c r="B1676" s="1724"/>
      <c r="D1676" s="2" t="str">
        <f t="shared" si="25"/>
        <v>OK</v>
      </c>
    </row>
    <row r="1677" spans="1:4">
      <c r="A1677" s="10">
        <v>1616</v>
      </c>
      <c r="B1677" s="1724"/>
      <c r="D1677" s="2" t="str">
        <f t="shared" si="25"/>
        <v>OK</v>
      </c>
    </row>
    <row r="1678" spans="1:4">
      <c r="A1678" s="10">
        <v>1617</v>
      </c>
      <c r="B1678" s="1724"/>
      <c r="D1678" s="2" t="str">
        <f t="shared" si="25"/>
        <v>OK</v>
      </c>
    </row>
    <row r="1679" spans="1:4">
      <c r="A1679" s="10">
        <v>1618</v>
      </c>
      <c r="B1679" s="1724"/>
      <c r="D1679" s="2" t="str">
        <f t="shared" si="25"/>
        <v>OK</v>
      </c>
    </row>
    <row r="1680" spans="1:4">
      <c r="A1680" s="10">
        <v>1619</v>
      </c>
      <c r="B1680" s="1724"/>
      <c r="D1680" s="2" t="str">
        <f t="shared" si="25"/>
        <v>OK</v>
      </c>
    </row>
    <row r="1681" spans="1:4">
      <c r="A1681" s="10">
        <v>1620</v>
      </c>
      <c r="B1681" s="1724"/>
      <c r="D1681" s="2" t="str">
        <f t="shared" si="25"/>
        <v>OK</v>
      </c>
    </row>
    <row r="1682" spans="1:4">
      <c r="A1682" s="10">
        <v>1621</v>
      </c>
      <c r="B1682" s="1724"/>
      <c r="D1682" s="2" t="str">
        <f t="shared" si="25"/>
        <v>OK</v>
      </c>
    </row>
    <row r="1683" spans="1:4">
      <c r="A1683" s="10">
        <v>1622</v>
      </c>
      <c r="B1683" s="1724"/>
      <c r="D1683" s="2" t="str">
        <f t="shared" si="25"/>
        <v>OK</v>
      </c>
    </row>
    <row r="1684" spans="1:4">
      <c r="A1684" s="10">
        <v>1623</v>
      </c>
      <c r="B1684" s="1724"/>
      <c r="D1684" s="2" t="str">
        <f t="shared" si="25"/>
        <v>OK</v>
      </c>
    </row>
    <row r="1685" spans="1:4">
      <c r="A1685" s="10">
        <v>1624</v>
      </c>
      <c r="B1685" s="1724"/>
      <c r="D1685" s="2" t="str">
        <f t="shared" si="25"/>
        <v>OK</v>
      </c>
    </row>
    <row r="1686" spans="1:4">
      <c r="A1686" s="5">
        <v>1625</v>
      </c>
      <c r="B1686" s="1724">
        <f>'Acct Summary 7-8'!G81</f>
        <v>1251151</v>
      </c>
      <c r="C1686" s="2" t="s">
        <v>569</v>
      </c>
      <c r="D1686" s="2" t="str">
        <f t="shared" si="25"/>
        <v>Error?</v>
      </c>
    </row>
    <row r="1687" spans="1:4">
      <c r="A1687" s="5">
        <v>1626</v>
      </c>
      <c r="B1687" s="1724">
        <f>'Acct Summary 7-8'!H79</f>
        <v>100773</v>
      </c>
      <c r="D1687" s="2" t="str">
        <f t="shared" si="25"/>
        <v>Error?</v>
      </c>
    </row>
    <row r="1688" spans="1:4">
      <c r="A1688" s="10">
        <v>1627</v>
      </c>
      <c r="B1688" s="1724"/>
      <c r="D1688" s="2" t="str">
        <f t="shared" si="25"/>
        <v>OK</v>
      </c>
    </row>
    <row r="1689" spans="1:4">
      <c r="A1689" s="10">
        <v>1628</v>
      </c>
      <c r="B1689" s="1724"/>
      <c r="D1689" s="2" t="str">
        <f t="shared" si="25"/>
        <v>OK</v>
      </c>
    </row>
    <row r="1690" spans="1:4">
      <c r="A1690" s="10">
        <v>1629</v>
      </c>
      <c r="B1690" s="1724"/>
      <c r="D1690" s="2" t="str">
        <f t="shared" si="25"/>
        <v>OK</v>
      </c>
    </row>
    <row r="1691" spans="1:4">
      <c r="A1691" s="10">
        <v>1630</v>
      </c>
      <c r="B1691" s="1724"/>
      <c r="D1691" s="2" t="str">
        <f t="shared" si="25"/>
        <v>OK</v>
      </c>
    </row>
    <row r="1692" spans="1:4">
      <c r="A1692" s="10">
        <v>1631</v>
      </c>
      <c r="B1692" s="1724"/>
      <c r="D1692" s="2" t="str">
        <f t="shared" si="25"/>
        <v>OK</v>
      </c>
    </row>
    <row r="1693" spans="1:4">
      <c r="A1693" s="10">
        <v>1632</v>
      </c>
      <c r="B1693" s="1724"/>
      <c r="D1693" s="2" t="str">
        <f t="shared" si="25"/>
        <v>OK</v>
      </c>
    </row>
    <row r="1694" spans="1:4">
      <c r="A1694" s="10">
        <v>1633</v>
      </c>
      <c r="B1694" s="1724"/>
      <c r="D1694" s="2" t="str">
        <f t="shared" si="25"/>
        <v>OK</v>
      </c>
    </row>
    <row r="1695" spans="1:4">
      <c r="A1695" s="10">
        <v>1634</v>
      </c>
      <c r="B1695" s="1724"/>
      <c r="D1695" s="2" t="str">
        <f t="shared" si="25"/>
        <v>OK</v>
      </c>
    </row>
    <row r="1696" spans="1:4">
      <c r="A1696" s="10">
        <v>1635</v>
      </c>
      <c r="B1696" s="1724"/>
      <c r="D1696" s="2" t="str">
        <f t="shared" si="25"/>
        <v>OK</v>
      </c>
    </row>
    <row r="1697" spans="1:4">
      <c r="A1697" s="10">
        <v>1636</v>
      </c>
      <c r="B1697" s="1724"/>
      <c r="D1697" s="2" t="str">
        <f t="shared" si="25"/>
        <v>OK</v>
      </c>
    </row>
    <row r="1698" spans="1:4">
      <c r="A1698" s="10">
        <v>1637</v>
      </c>
      <c r="B1698" s="1724"/>
      <c r="D1698" s="2" t="str">
        <f t="shared" si="25"/>
        <v>OK</v>
      </c>
    </row>
    <row r="1699" spans="1:4">
      <c r="A1699" s="10">
        <v>1638</v>
      </c>
      <c r="B1699" s="1724"/>
      <c r="D1699" s="2" t="str">
        <f t="shared" si="25"/>
        <v>OK</v>
      </c>
    </row>
    <row r="1700" spans="1:4">
      <c r="A1700" s="5">
        <v>1639</v>
      </c>
      <c r="B1700" s="1724">
        <f>'Acct Summary 7-8'!H81</f>
        <v>23041305</v>
      </c>
      <c r="C1700" s="2" t="s">
        <v>569</v>
      </c>
      <c r="D1700" s="2" t="str">
        <f t="shared" si="25"/>
        <v>Error?</v>
      </c>
    </row>
    <row r="1701" spans="1:4">
      <c r="A1701" s="10">
        <v>1640</v>
      </c>
      <c r="B1701" s="1724"/>
      <c r="D1701" s="2" t="str">
        <f t="shared" si="25"/>
        <v>OK</v>
      </c>
    </row>
    <row r="1702" spans="1:4">
      <c r="A1702" s="10">
        <v>1641</v>
      </c>
      <c r="B1702" s="1724"/>
      <c r="D1702" s="2" t="str">
        <f t="shared" si="25"/>
        <v>OK</v>
      </c>
    </row>
    <row r="1703" spans="1:4">
      <c r="A1703" s="10">
        <v>1642</v>
      </c>
      <c r="B1703" s="1724"/>
      <c r="D1703" s="2" t="str">
        <f t="shared" si="25"/>
        <v>OK</v>
      </c>
    </row>
    <row r="1704" spans="1:4">
      <c r="A1704" s="10">
        <v>1643</v>
      </c>
      <c r="B1704" s="1724"/>
      <c r="D1704" s="2" t="str">
        <f t="shared" si="25"/>
        <v>OK</v>
      </c>
    </row>
    <row r="1705" spans="1:4">
      <c r="A1705" s="10">
        <v>1644</v>
      </c>
      <c r="B1705" s="1724"/>
      <c r="D1705" s="2" t="str">
        <f t="shared" si="25"/>
        <v>OK</v>
      </c>
    </row>
    <row r="1706" spans="1:4">
      <c r="A1706" s="10">
        <v>1645</v>
      </c>
      <c r="B1706" s="1724"/>
      <c r="D1706" s="2" t="str">
        <f t="shared" si="25"/>
        <v>OK</v>
      </c>
    </row>
    <row r="1707" spans="1:4">
      <c r="A1707" s="10">
        <v>1646</v>
      </c>
      <c r="B1707" s="1724"/>
      <c r="D1707" s="2" t="str">
        <f t="shared" si="25"/>
        <v>OK</v>
      </c>
    </row>
    <row r="1708" spans="1:4">
      <c r="A1708" s="10">
        <v>1647</v>
      </c>
      <c r="B1708" s="1724"/>
      <c r="D1708" s="2" t="str">
        <f t="shared" si="25"/>
        <v>OK</v>
      </c>
    </row>
    <row r="1709" spans="1:4">
      <c r="A1709" s="10">
        <v>1648</v>
      </c>
      <c r="B1709" s="1724"/>
      <c r="D1709" s="2" t="str">
        <f t="shared" si="25"/>
        <v>OK</v>
      </c>
    </row>
    <row r="1710" spans="1:4">
      <c r="A1710" s="10">
        <v>1649</v>
      </c>
      <c r="B1710" s="1724"/>
      <c r="D1710" s="2" t="str">
        <f t="shared" si="25"/>
        <v>OK</v>
      </c>
    </row>
    <row r="1711" spans="1:4">
      <c r="A1711" s="10">
        <v>1650</v>
      </c>
      <c r="B1711" s="1724"/>
      <c r="D1711" s="2" t="str">
        <f t="shared" si="25"/>
        <v>OK</v>
      </c>
    </row>
    <row r="1712" spans="1:4">
      <c r="A1712" s="10">
        <v>1651</v>
      </c>
      <c r="B1712" s="1724"/>
      <c r="D1712" s="2" t="str">
        <f t="shared" si="25"/>
        <v>OK</v>
      </c>
    </row>
    <row r="1713" spans="1:4">
      <c r="A1713" s="10">
        <v>1652</v>
      </c>
      <c r="B1713" s="1724"/>
      <c r="D1713" s="2" t="str">
        <f t="shared" si="25"/>
        <v>OK</v>
      </c>
    </row>
    <row r="1714" spans="1:4">
      <c r="A1714" s="10">
        <v>1653</v>
      </c>
      <c r="B1714" s="1724"/>
      <c r="D1714" s="2" t="str">
        <f t="shared" si="25"/>
        <v>OK</v>
      </c>
    </row>
    <row r="1715" spans="1:4">
      <c r="A1715" s="10">
        <v>1654</v>
      </c>
      <c r="B1715" s="1724"/>
      <c r="D1715" s="2" t="str">
        <f t="shared" si="25"/>
        <v>OK</v>
      </c>
    </row>
    <row r="1716" spans="1:4">
      <c r="A1716" s="10">
        <v>1655</v>
      </c>
      <c r="B1716" s="1724"/>
      <c r="D1716" s="2" t="str">
        <f t="shared" si="25"/>
        <v>OK</v>
      </c>
    </row>
    <row r="1717" spans="1:4">
      <c r="A1717" s="10">
        <v>1656</v>
      </c>
      <c r="B1717" s="1724"/>
      <c r="D1717" s="2" t="str">
        <f t="shared" si="25"/>
        <v>OK</v>
      </c>
    </row>
    <row r="1718" spans="1:4">
      <c r="A1718" s="10">
        <v>1657</v>
      </c>
      <c r="B1718" s="1724"/>
      <c r="D1718" s="2" t="str">
        <f t="shared" si="25"/>
        <v>OK</v>
      </c>
    </row>
    <row r="1719" spans="1:4">
      <c r="A1719" s="10">
        <v>1658</v>
      </c>
      <c r="B1719" s="1724"/>
      <c r="D1719" s="2" t="str">
        <f t="shared" si="25"/>
        <v>OK</v>
      </c>
    </row>
    <row r="1720" spans="1:4">
      <c r="A1720" s="10">
        <v>1659</v>
      </c>
      <c r="B1720" s="1724"/>
      <c r="D1720" s="2" t="str">
        <f t="shared" si="25"/>
        <v>OK</v>
      </c>
    </row>
    <row r="1721" spans="1:4">
      <c r="A1721" s="10">
        <v>1660</v>
      </c>
      <c r="B1721" s="1724"/>
      <c r="D1721" s="2" t="str">
        <f t="shared" si="25"/>
        <v>OK</v>
      </c>
    </row>
    <row r="1722" spans="1:4">
      <c r="A1722" s="10">
        <v>1661</v>
      </c>
      <c r="B1722" s="1724"/>
      <c r="D1722" s="2" t="str">
        <f t="shared" si="25"/>
        <v>OK</v>
      </c>
    </row>
    <row r="1723" spans="1:4">
      <c r="A1723" s="10">
        <v>1662</v>
      </c>
      <c r="B1723" s="1724"/>
      <c r="D1723" s="2" t="str">
        <f t="shared" si="25"/>
        <v>OK</v>
      </c>
    </row>
    <row r="1724" spans="1:4">
      <c r="A1724" s="10">
        <v>1663</v>
      </c>
      <c r="B1724" s="1724"/>
      <c r="D1724" s="2" t="str">
        <f t="shared" si="25"/>
        <v>OK</v>
      </c>
    </row>
    <row r="1725" spans="1:4">
      <c r="A1725" s="10">
        <v>1664</v>
      </c>
      <c r="B1725" s="1724"/>
      <c r="D1725" s="2" t="str">
        <f t="shared" si="25"/>
        <v>OK</v>
      </c>
    </row>
    <row r="1726" spans="1:4">
      <c r="A1726" s="10">
        <v>1665</v>
      </c>
      <c r="B1726" s="1724"/>
      <c r="D1726" s="2" t="str">
        <f t="shared" si="25"/>
        <v>OK</v>
      </c>
    </row>
    <row r="1727" spans="1:4">
      <c r="A1727" s="10">
        <v>1666</v>
      </c>
      <c r="B1727" s="1724"/>
      <c r="D1727" s="2" t="str">
        <f t="shared" ref="D1727:D1790" si="26">IF(ISBLANK(B1727),"OK",IF(A1727-B1727=0,"OK","Error?"))</f>
        <v>OK</v>
      </c>
    </row>
    <row r="1728" spans="1:4">
      <c r="A1728" s="10">
        <v>1667</v>
      </c>
      <c r="B1728" s="1724"/>
      <c r="C1728" s="2" t="s">
        <v>569</v>
      </c>
      <c r="D1728" s="2" t="str">
        <f t="shared" si="26"/>
        <v>OK</v>
      </c>
    </row>
    <row r="1729" spans="1:4">
      <c r="A1729" s="10">
        <v>1668</v>
      </c>
      <c r="B1729" s="1724"/>
      <c r="D1729" s="2" t="str">
        <f t="shared" si="26"/>
        <v>OK</v>
      </c>
    </row>
    <row r="1730" spans="1:4">
      <c r="A1730" s="10">
        <v>1669</v>
      </c>
      <c r="B1730" s="1724"/>
      <c r="D1730" s="2" t="str">
        <f t="shared" si="26"/>
        <v>OK</v>
      </c>
    </row>
    <row r="1731" spans="1:4">
      <c r="A1731" s="10">
        <v>1670</v>
      </c>
      <c r="B1731" s="1724"/>
      <c r="D1731" s="2" t="str">
        <f t="shared" si="26"/>
        <v>OK</v>
      </c>
    </row>
    <row r="1732" spans="1:4">
      <c r="A1732" s="10">
        <v>1671</v>
      </c>
      <c r="B1732" s="1724"/>
      <c r="D1732" s="2" t="str">
        <f t="shared" si="26"/>
        <v>OK</v>
      </c>
    </row>
    <row r="1733" spans="1:4">
      <c r="A1733" s="10">
        <v>1672</v>
      </c>
      <c r="B1733" s="1724"/>
      <c r="D1733" s="2" t="str">
        <f t="shared" si="26"/>
        <v>OK</v>
      </c>
    </row>
    <row r="1734" spans="1:4">
      <c r="A1734" s="10">
        <v>1673</v>
      </c>
      <c r="B1734" s="1724"/>
      <c r="D1734" s="2" t="str">
        <f t="shared" si="26"/>
        <v>OK</v>
      </c>
    </row>
    <row r="1735" spans="1:4">
      <c r="A1735" s="10">
        <v>1674</v>
      </c>
      <c r="B1735" s="1724"/>
      <c r="D1735" s="2" t="str">
        <f t="shared" si="26"/>
        <v>OK</v>
      </c>
    </row>
    <row r="1736" spans="1:4">
      <c r="A1736" s="10">
        <v>1675</v>
      </c>
      <c r="B1736" s="1724"/>
      <c r="D1736" s="2" t="str">
        <f t="shared" si="26"/>
        <v>OK</v>
      </c>
    </row>
    <row r="1737" spans="1:4">
      <c r="A1737" s="10">
        <v>1676</v>
      </c>
      <c r="B1737" s="1724"/>
      <c r="D1737" s="2" t="str">
        <f t="shared" si="26"/>
        <v>OK</v>
      </c>
    </row>
    <row r="1738" spans="1:4">
      <c r="A1738" s="10">
        <v>1677</v>
      </c>
      <c r="B1738" s="1724"/>
      <c r="D1738" s="2" t="str">
        <f t="shared" si="26"/>
        <v>OK</v>
      </c>
    </row>
    <row r="1739" spans="1:4">
      <c r="A1739" s="10">
        <v>1678</v>
      </c>
      <c r="B1739" s="1724"/>
      <c r="D1739" s="2" t="str">
        <f t="shared" si="26"/>
        <v>OK</v>
      </c>
    </row>
    <row r="1740" spans="1:4">
      <c r="A1740" s="10">
        <v>1679</v>
      </c>
      <c r="B1740" s="1724"/>
      <c r="D1740" s="2" t="str">
        <f t="shared" si="26"/>
        <v>OK</v>
      </c>
    </row>
    <row r="1741" spans="1:4">
      <c r="A1741" s="10">
        <v>1680</v>
      </c>
      <c r="B1741" s="1724"/>
      <c r="D1741" s="2" t="str">
        <f t="shared" si="26"/>
        <v>OK</v>
      </c>
    </row>
    <row r="1742" spans="1:4">
      <c r="A1742" s="10">
        <v>1681</v>
      </c>
      <c r="B1742" s="1724"/>
      <c r="D1742" s="2" t="str">
        <f t="shared" si="26"/>
        <v>OK</v>
      </c>
    </row>
    <row r="1743" spans="1:4">
      <c r="A1743" s="10">
        <v>1682</v>
      </c>
      <c r="B1743" s="1724"/>
      <c r="D1743" s="2" t="str">
        <f t="shared" si="26"/>
        <v>OK</v>
      </c>
    </row>
    <row r="1744" spans="1:4">
      <c r="A1744" s="5">
        <v>1683</v>
      </c>
      <c r="B1744" s="1724">
        <f>'Tax Sched 23'!B4</f>
        <v>94152819</v>
      </c>
      <c r="C1744" s="2" t="s">
        <v>569</v>
      </c>
      <c r="D1744" s="2" t="str">
        <f t="shared" si="26"/>
        <v>Error?</v>
      </c>
    </row>
    <row r="1745" spans="1:5">
      <c r="A1745" s="5">
        <v>1684</v>
      </c>
      <c r="B1745" s="1724">
        <f>'Tax Sched 23'!B5</f>
        <v>9245372</v>
      </c>
      <c r="C1745" s="2" t="s">
        <v>569</v>
      </c>
      <c r="D1745" s="2" t="str">
        <f t="shared" si="26"/>
        <v>Error?</v>
      </c>
    </row>
    <row r="1746" spans="1:5">
      <c r="A1746" s="5">
        <v>1685</v>
      </c>
      <c r="B1746" s="1724">
        <f>'Tax Sched 23'!B6</f>
        <v>2882512</v>
      </c>
      <c r="C1746" s="2" t="s">
        <v>569</v>
      </c>
      <c r="D1746" s="2" t="str">
        <f t="shared" si="26"/>
        <v>Error?</v>
      </c>
    </row>
    <row r="1747" spans="1:5">
      <c r="A1747" s="5">
        <v>1686</v>
      </c>
      <c r="B1747" s="1724">
        <f>'Tax Sched 23'!B7</f>
        <v>5249486</v>
      </c>
      <c r="C1747" s="2" t="s">
        <v>569</v>
      </c>
      <c r="D1747" s="2" t="str">
        <f t="shared" si="26"/>
        <v>Error?</v>
      </c>
    </row>
    <row r="1748" spans="1:5">
      <c r="A1748" s="5">
        <v>1687</v>
      </c>
      <c r="B1748" s="1724">
        <f>'Tax Sched 23'!B8</f>
        <v>1154878</v>
      </c>
      <c r="C1748" s="2" t="s">
        <v>569</v>
      </c>
      <c r="D1748" s="2" t="str">
        <f t="shared" si="26"/>
        <v>Error?</v>
      </c>
    </row>
    <row r="1749" spans="1:5">
      <c r="A1749" s="5">
        <v>1688</v>
      </c>
      <c r="B1749" s="1724">
        <f>'Tax Sched 23'!B10</f>
        <v>49350</v>
      </c>
      <c r="C1749" s="2" t="s">
        <v>569</v>
      </c>
      <c r="D1749" s="2" t="str">
        <f t="shared" si="26"/>
        <v>Error?</v>
      </c>
    </row>
    <row r="1750" spans="1:5">
      <c r="A1750" s="10">
        <v>1689</v>
      </c>
      <c r="B1750" s="1724"/>
      <c r="D1750" s="2" t="str">
        <f t="shared" si="26"/>
        <v>OK</v>
      </c>
      <c r="E1750" s="2" t="s">
        <v>186</v>
      </c>
    </row>
    <row r="1751" spans="1:5">
      <c r="A1751" s="5">
        <v>1690</v>
      </c>
      <c r="B1751" s="1724">
        <f>'Tax Sched 23'!B9</f>
        <v>0</v>
      </c>
      <c r="C1751" s="2" t="s">
        <v>569</v>
      </c>
      <c r="D1751" s="2" t="str">
        <f t="shared" si="26"/>
        <v>Error?</v>
      </c>
    </row>
    <row r="1752" spans="1:5">
      <c r="A1752" s="5">
        <v>1691</v>
      </c>
      <c r="B1752" s="1724">
        <f>'Tax Sched 23'!B11</f>
        <v>0</v>
      </c>
      <c r="C1752" s="2" t="s">
        <v>569</v>
      </c>
      <c r="D1752" s="2" t="str">
        <f t="shared" si="26"/>
        <v>Error?</v>
      </c>
    </row>
    <row r="1753" spans="1:5">
      <c r="A1753" s="5">
        <v>1692</v>
      </c>
      <c r="B1753" s="1724">
        <f>'Tax Sched 23'!B12</f>
        <v>0</v>
      </c>
      <c r="C1753" s="2" t="s">
        <v>569</v>
      </c>
      <c r="D1753" s="2" t="str">
        <f t="shared" si="26"/>
        <v>Error?</v>
      </c>
    </row>
    <row r="1754" spans="1:5">
      <c r="A1754" s="5">
        <v>1693</v>
      </c>
      <c r="B1754" s="1724">
        <f>'Tax Sched 23'!B14</f>
        <v>1436471</v>
      </c>
      <c r="C1754" s="2" t="s">
        <v>569</v>
      </c>
      <c r="D1754" s="2" t="str">
        <f t="shared" si="26"/>
        <v>Error?</v>
      </c>
    </row>
    <row r="1755" spans="1:5">
      <c r="A1755" s="10">
        <v>1694</v>
      </c>
      <c r="B1755" s="1724"/>
      <c r="D1755" s="2" t="str">
        <f t="shared" si="26"/>
        <v>OK</v>
      </c>
    </row>
    <row r="1756" spans="1:5">
      <c r="A1756" s="5">
        <v>1695</v>
      </c>
      <c r="B1756" s="1724">
        <f>'Tax Sched 23'!B15</f>
        <v>0</v>
      </c>
      <c r="C1756" s="2" t="s">
        <v>569</v>
      </c>
      <c r="D1756" s="2" t="str">
        <f t="shared" si="26"/>
        <v>Error?</v>
      </c>
    </row>
    <row r="1757" spans="1:5">
      <c r="A1757" s="10">
        <v>1696</v>
      </c>
      <c r="B1757" s="1724"/>
      <c r="C1757" s="2" t="s">
        <v>569</v>
      </c>
      <c r="D1757" s="2" t="str">
        <f t="shared" si="26"/>
        <v>OK</v>
      </c>
    </row>
    <row r="1758" spans="1:5">
      <c r="A1758" s="10">
        <v>1697</v>
      </c>
      <c r="B1758" s="1724"/>
      <c r="C1758" s="2" t="s">
        <v>569</v>
      </c>
      <c r="D1758" s="2" t="str">
        <f t="shared" si="26"/>
        <v>OK</v>
      </c>
    </row>
    <row r="1759" spans="1:5">
      <c r="A1759" s="5">
        <v>1698</v>
      </c>
      <c r="B1759" s="1724">
        <f>'Tax Sched 23'!B19</f>
        <v>115629803</v>
      </c>
      <c r="C1759" s="2" t="s">
        <v>569</v>
      </c>
      <c r="D1759" s="2" t="str">
        <f t="shared" si="26"/>
        <v>Error?</v>
      </c>
    </row>
    <row r="1760" spans="1:5">
      <c r="A1760" s="5">
        <v>1699</v>
      </c>
      <c r="B1760" s="1724">
        <f>'Tax Sched 23'!D4</f>
        <v>44089904</v>
      </c>
      <c r="C1760" s="2" t="s">
        <v>569</v>
      </c>
      <c r="D1760" s="2" t="str">
        <f t="shared" si="26"/>
        <v>Error?</v>
      </c>
    </row>
    <row r="1761" spans="1:7">
      <c r="A1761" s="5">
        <v>1700</v>
      </c>
      <c r="B1761" s="1724">
        <f>'Tax Sched 23'!D5</f>
        <v>4201024</v>
      </c>
      <c r="C1761" s="2" t="s">
        <v>569</v>
      </c>
      <c r="D1761" s="2" t="str">
        <f t="shared" si="26"/>
        <v>Error?</v>
      </c>
    </row>
    <row r="1762" spans="1:7" s="8" customFormat="1">
      <c r="A1762" s="5">
        <v>1701</v>
      </c>
      <c r="B1762" s="1724">
        <f>'Tax Sched 23'!D6</f>
        <v>1295582</v>
      </c>
      <c r="C1762" s="2" t="s">
        <v>569</v>
      </c>
      <c r="D1762" s="2" t="str">
        <f t="shared" si="26"/>
        <v>Error?</v>
      </c>
      <c r="E1762" s="9"/>
      <c r="G1762"/>
    </row>
    <row r="1763" spans="1:7">
      <c r="A1763" s="5">
        <v>1702</v>
      </c>
      <c r="B1763" s="1724">
        <f>'Tax Sched 23'!D7</f>
        <v>2391520</v>
      </c>
      <c r="C1763" s="2" t="s">
        <v>569</v>
      </c>
      <c r="D1763" s="2" t="str">
        <f t="shared" si="26"/>
        <v>Error?</v>
      </c>
    </row>
    <row r="1764" spans="1:7">
      <c r="A1764" s="5">
        <v>1703</v>
      </c>
      <c r="B1764" s="1724">
        <f>'Tax Sched 23'!D8</f>
        <v>378824</v>
      </c>
      <c r="C1764" s="2" t="s">
        <v>569</v>
      </c>
      <c r="D1764" s="2" t="str">
        <f t="shared" si="26"/>
        <v>Error?</v>
      </c>
    </row>
    <row r="1765" spans="1:7">
      <c r="A1765" s="5">
        <v>1704</v>
      </c>
      <c r="B1765" s="1724">
        <f>'Tax Sched 23'!D10</f>
        <v>21989</v>
      </c>
      <c r="C1765" s="2" t="s">
        <v>569</v>
      </c>
      <c r="D1765" s="2" t="str">
        <f t="shared" si="26"/>
        <v>Error?</v>
      </c>
    </row>
    <row r="1766" spans="1:7">
      <c r="A1766" s="10">
        <v>1705</v>
      </c>
      <c r="B1766" s="1724"/>
      <c r="C1766" s="2" t="s">
        <v>569</v>
      </c>
      <c r="D1766" s="2" t="str">
        <f t="shared" si="26"/>
        <v>OK</v>
      </c>
    </row>
    <row r="1767" spans="1:7">
      <c r="A1767" s="5">
        <v>1706</v>
      </c>
      <c r="B1767" s="1724">
        <f>'Tax Sched 23'!D9</f>
        <v>0</v>
      </c>
      <c r="C1767" s="2" t="s">
        <v>569</v>
      </c>
      <c r="D1767" s="2" t="str">
        <f t="shared" si="26"/>
        <v>Error?</v>
      </c>
    </row>
    <row r="1768" spans="1:7">
      <c r="A1768" s="5">
        <v>1707</v>
      </c>
      <c r="B1768" s="1724">
        <f>'Tax Sched 23'!D11</f>
        <v>0</v>
      </c>
      <c r="C1768" s="2" t="s">
        <v>569</v>
      </c>
      <c r="D1768" s="2" t="str">
        <f t="shared" si="26"/>
        <v>Error?</v>
      </c>
    </row>
    <row r="1769" spans="1:7">
      <c r="A1769" s="5">
        <v>1708</v>
      </c>
      <c r="B1769" s="1724">
        <f>'Tax Sched 23'!D12</f>
        <v>0</v>
      </c>
      <c r="C1769" s="2" t="s">
        <v>569</v>
      </c>
      <c r="D1769" s="2" t="str">
        <f t="shared" si="26"/>
        <v>Error?</v>
      </c>
    </row>
    <row r="1770" spans="1:7">
      <c r="A1770" s="5">
        <v>1709</v>
      </c>
      <c r="B1770" s="1724">
        <f>'Tax Sched 23'!D14</f>
        <v>712652</v>
      </c>
      <c r="C1770" s="2" t="s">
        <v>569</v>
      </c>
      <c r="D1770" s="2" t="str">
        <f t="shared" si="26"/>
        <v>Error?</v>
      </c>
    </row>
    <row r="1771" spans="1:7">
      <c r="A1771" s="10">
        <v>1710</v>
      </c>
      <c r="B1771" s="1724"/>
      <c r="D1771" s="2" t="str">
        <f t="shared" si="26"/>
        <v>OK</v>
      </c>
    </row>
    <row r="1772" spans="1:7">
      <c r="A1772" s="5">
        <v>1711</v>
      </c>
      <c r="B1772" s="1724">
        <f>'Tax Sched 23'!D15</f>
        <v>0</v>
      </c>
      <c r="C1772" s="2" t="s">
        <v>569</v>
      </c>
      <c r="D1772" s="2" t="str">
        <f t="shared" si="26"/>
        <v>Error?</v>
      </c>
    </row>
    <row r="1773" spans="1:7">
      <c r="A1773" s="10">
        <v>1712</v>
      </c>
      <c r="B1773" s="1724"/>
      <c r="C1773" s="2" t="s">
        <v>569</v>
      </c>
      <c r="D1773" s="2" t="str">
        <f t="shared" si="26"/>
        <v>OK</v>
      </c>
    </row>
    <row r="1774" spans="1:7">
      <c r="A1774" s="10">
        <v>1713</v>
      </c>
      <c r="B1774" s="1724"/>
      <c r="C1774" s="2" t="s">
        <v>569</v>
      </c>
      <c r="D1774" s="2" t="str">
        <f t="shared" si="26"/>
        <v>OK</v>
      </c>
      <c r="G1774" s="8"/>
    </row>
    <row r="1775" spans="1:7">
      <c r="A1775" s="5">
        <v>1714</v>
      </c>
      <c r="B1775" s="1724">
        <f>'Tax Sched 23'!D19</f>
        <v>53766894</v>
      </c>
      <c r="C1775" s="2" t="s">
        <v>569</v>
      </c>
      <c r="D1775" s="2" t="str">
        <f t="shared" si="26"/>
        <v>Error?</v>
      </c>
    </row>
    <row r="1776" spans="1:7">
      <c r="A1776" s="5">
        <v>1715</v>
      </c>
      <c r="B1776" s="1724">
        <f>'Tax Sched 23'!C4</f>
        <v>50062915</v>
      </c>
      <c r="D1776" s="2" t="str">
        <f t="shared" si="26"/>
        <v>Error?</v>
      </c>
    </row>
    <row r="1777" spans="1:4">
      <c r="A1777" s="5">
        <v>1716</v>
      </c>
      <c r="B1777" s="1724">
        <f>'Tax Sched 23'!C5</f>
        <v>5044348</v>
      </c>
      <c r="D1777" s="2" t="str">
        <f t="shared" si="26"/>
        <v>Error?</v>
      </c>
    </row>
    <row r="1778" spans="1:4">
      <c r="A1778" s="5">
        <v>1717</v>
      </c>
      <c r="B1778" s="1724">
        <f>'Tax Sched 23'!C6</f>
        <v>1586930</v>
      </c>
      <c r="D1778" s="2" t="str">
        <f t="shared" si="26"/>
        <v>Error?</v>
      </c>
    </row>
    <row r="1779" spans="1:4">
      <c r="A1779" s="5">
        <v>1718</v>
      </c>
      <c r="B1779" s="1724">
        <f>'Tax Sched 23'!C7</f>
        <v>2857966</v>
      </c>
      <c r="D1779" s="2" t="str">
        <f t="shared" si="26"/>
        <v>Error?</v>
      </c>
    </row>
    <row r="1780" spans="1:4">
      <c r="A1780" s="5">
        <v>1719</v>
      </c>
      <c r="B1780" s="1724">
        <f>'Tax Sched 23'!C8</f>
        <v>776054</v>
      </c>
      <c r="D1780" s="2" t="str">
        <f t="shared" si="26"/>
        <v>Error?</v>
      </c>
    </row>
    <row r="1781" spans="1:4">
      <c r="A1781" s="5">
        <v>1720</v>
      </c>
      <c r="B1781" s="1724">
        <f>'Tax Sched 23'!C10</f>
        <v>27361</v>
      </c>
      <c r="D1781" s="2" t="str">
        <f t="shared" si="26"/>
        <v>Error?</v>
      </c>
    </row>
    <row r="1782" spans="1:4">
      <c r="A1782" s="10">
        <v>1721</v>
      </c>
      <c r="B1782" s="1724"/>
      <c r="D1782" s="2" t="str">
        <f t="shared" si="26"/>
        <v>OK</v>
      </c>
    </row>
    <row r="1783" spans="1:4">
      <c r="A1783" s="5">
        <v>1722</v>
      </c>
      <c r="B1783" s="1724">
        <f>'Tax Sched 23'!C9</f>
        <v>0</v>
      </c>
      <c r="D1783" s="2" t="str">
        <f t="shared" si="26"/>
        <v>Error?</v>
      </c>
    </row>
    <row r="1784" spans="1:4">
      <c r="A1784" s="5">
        <v>1723</v>
      </c>
      <c r="B1784" s="1724">
        <f>'Tax Sched 23'!C11</f>
        <v>0</v>
      </c>
      <c r="D1784" s="2" t="str">
        <f t="shared" si="26"/>
        <v>Error?</v>
      </c>
    </row>
    <row r="1785" spans="1:4">
      <c r="A1785" s="5">
        <v>1724</v>
      </c>
      <c r="B1785" s="1724">
        <f>'Tax Sched 23'!C12</f>
        <v>0</v>
      </c>
      <c r="D1785" s="2" t="str">
        <f t="shared" si="26"/>
        <v>Error?</v>
      </c>
    </row>
    <row r="1786" spans="1:4">
      <c r="A1786" s="5">
        <v>1725</v>
      </c>
      <c r="B1786" s="1724">
        <f>'Tax Sched 23'!C14</f>
        <v>723819</v>
      </c>
      <c r="D1786" s="2" t="str">
        <f t="shared" si="26"/>
        <v>Error?</v>
      </c>
    </row>
    <row r="1787" spans="1:4">
      <c r="A1787" s="10">
        <v>1726</v>
      </c>
      <c r="B1787" s="1724"/>
      <c r="D1787" s="2" t="str">
        <f t="shared" si="26"/>
        <v>OK</v>
      </c>
    </row>
    <row r="1788" spans="1:4">
      <c r="A1788" s="5">
        <v>1727</v>
      </c>
      <c r="B1788" s="1724">
        <f>'Tax Sched 23'!C15</f>
        <v>0</v>
      </c>
      <c r="D1788" s="2" t="str">
        <f t="shared" si="26"/>
        <v>Error?</v>
      </c>
    </row>
    <row r="1789" spans="1:4">
      <c r="A1789" s="10">
        <v>1728</v>
      </c>
      <c r="B1789" s="1724"/>
      <c r="D1789" s="2" t="str">
        <f t="shared" si="26"/>
        <v>OK</v>
      </c>
    </row>
    <row r="1790" spans="1:4">
      <c r="A1790" s="10">
        <v>1729</v>
      </c>
      <c r="B1790" s="1724"/>
      <c r="D1790" s="2" t="str">
        <f t="shared" si="26"/>
        <v>OK</v>
      </c>
    </row>
    <row r="1791" spans="1:4">
      <c r="A1791" s="5">
        <v>1730</v>
      </c>
      <c r="B1791" s="1724">
        <f>'Tax Sched 23'!C19</f>
        <v>61862909</v>
      </c>
      <c r="C1791" s="2" t="s">
        <v>569</v>
      </c>
      <c r="D1791" s="2" t="str">
        <f t="shared" ref="D1791:D1854" si="27">IF(ISBLANK(B1791),"OK",IF(A1791-B1791=0,"OK","Error?"))</f>
        <v>Error?</v>
      </c>
    </row>
    <row r="1792" spans="1:4">
      <c r="A1792" s="5">
        <v>1731</v>
      </c>
      <c r="B1792" s="1724">
        <f>'Tax Sched 23'!F4</f>
        <v>47366971</v>
      </c>
      <c r="C1792" s="2" t="s">
        <v>569</v>
      </c>
      <c r="D1792" s="2" t="str">
        <f t="shared" si="27"/>
        <v>Error?</v>
      </c>
    </row>
    <row r="1793" spans="1:4">
      <c r="A1793" s="5">
        <v>1732</v>
      </c>
      <c r="B1793" s="1724">
        <f>'Tax Sched 23'!F5</f>
        <v>4774147</v>
      </c>
      <c r="C1793" s="2" t="s">
        <v>569</v>
      </c>
      <c r="D1793" s="2" t="str">
        <f t="shared" si="27"/>
        <v>Error?</v>
      </c>
    </row>
    <row r="1794" spans="1:4">
      <c r="A1794" s="5">
        <v>1733</v>
      </c>
      <c r="B1794" s="1724">
        <f>'Tax Sched 23'!F6</f>
        <v>1500280</v>
      </c>
      <c r="C1794" s="2" t="s">
        <v>569</v>
      </c>
      <c r="D1794" s="2" t="str">
        <f t="shared" si="27"/>
        <v>Error?</v>
      </c>
    </row>
    <row r="1795" spans="1:4">
      <c r="A1795" s="5">
        <v>1734</v>
      </c>
      <c r="B1795" s="1724">
        <f>'Tax Sched 23'!F7</f>
        <v>2702508</v>
      </c>
      <c r="C1795" s="2" t="s">
        <v>569</v>
      </c>
      <c r="D1795" s="2" t="str">
        <f t="shared" si="27"/>
        <v>Error?</v>
      </c>
    </row>
    <row r="1796" spans="1:4">
      <c r="A1796" s="5">
        <v>1735</v>
      </c>
      <c r="B1796" s="1724">
        <f>'Tax Sched 23'!F8</f>
        <v>732859</v>
      </c>
      <c r="C1796" s="2" t="s">
        <v>569</v>
      </c>
      <c r="D1796" s="2" t="str">
        <f t="shared" si="27"/>
        <v>Error?</v>
      </c>
    </row>
    <row r="1797" spans="1:4">
      <c r="A1797" s="5">
        <v>1736</v>
      </c>
      <c r="B1797" s="1724">
        <f>'Tax Sched 23'!F10</f>
        <v>27743</v>
      </c>
      <c r="C1797" s="2" t="s">
        <v>569</v>
      </c>
      <c r="D1797" s="2" t="str">
        <f t="shared" si="27"/>
        <v>Error?</v>
      </c>
    </row>
    <row r="1798" spans="1:4">
      <c r="A1798" s="10">
        <v>1737</v>
      </c>
      <c r="B1798" s="1724"/>
      <c r="C1798" s="2" t="s">
        <v>569</v>
      </c>
      <c r="D1798" s="2" t="str">
        <f t="shared" si="27"/>
        <v>OK</v>
      </c>
    </row>
    <row r="1799" spans="1:4">
      <c r="A1799" s="5">
        <v>1738</v>
      </c>
      <c r="B1799" s="1724">
        <f>'Tax Sched 23'!F9</f>
        <v>0</v>
      </c>
      <c r="C1799" s="2" t="s">
        <v>569</v>
      </c>
      <c r="D1799" s="2" t="str">
        <f t="shared" si="27"/>
        <v>Error?</v>
      </c>
    </row>
    <row r="1800" spans="1:4">
      <c r="A1800" s="5">
        <v>1739</v>
      </c>
      <c r="B1800" s="1724">
        <f>'Tax Sched 23'!F11</f>
        <v>0</v>
      </c>
      <c r="C1800" s="2" t="s">
        <v>569</v>
      </c>
      <c r="D1800" s="2" t="str">
        <f t="shared" si="27"/>
        <v>Error?</v>
      </c>
    </row>
    <row r="1801" spans="1:4">
      <c r="A1801" s="5">
        <v>1740</v>
      </c>
      <c r="B1801" s="1724">
        <f>'Tax Sched 23'!F12</f>
        <v>0</v>
      </c>
      <c r="C1801" s="2" t="s">
        <v>569</v>
      </c>
      <c r="D1801" s="2" t="str">
        <f t="shared" si="27"/>
        <v>Error?</v>
      </c>
    </row>
    <row r="1802" spans="1:4">
      <c r="A1802" s="5">
        <v>1741</v>
      </c>
      <c r="B1802" s="1724">
        <f>'Tax Sched 23'!F14</f>
        <v>686839</v>
      </c>
      <c r="C1802" s="2" t="s">
        <v>569</v>
      </c>
      <c r="D1802" s="2" t="str">
        <f t="shared" si="27"/>
        <v>Error?</v>
      </c>
    </row>
    <row r="1803" spans="1:4">
      <c r="A1803" s="10">
        <v>1742</v>
      </c>
      <c r="B1803" s="1724"/>
      <c r="D1803" s="2" t="str">
        <f t="shared" si="27"/>
        <v>OK</v>
      </c>
    </row>
    <row r="1804" spans="1:4">
      <c r="A1804" s="5">
        <v>1743</v>
      </c>
      <c r="B1804" s="1724">
        <f>'Tax Sched 23'!F15</f>
        <v>0</v>
      </c>
      <c r="C1804" s="2" t="s">
        <v>569</v>
      </c>
      <c r="D1804" s="2" t="str">
        <f t="shared" si="27"/>
        <v>Error?</v>
      </c>
    </row>
    <row r="1805" spans="1:4">
      <c r="A1805" s="10">
        <v>1744</v>
      </c>
      <c r="B1805" s="1724"/>
      <c r="C1805" s="2" t="s">
        <v>569</v>
      </c>
      <c r="D1805" s="2" t="str">
        <f t="shared" si="27"/>
        <v>OK</v>
      </c>
    </row>
    <row r="1806" spans="1:4">
      <c r="A1806" s="10">
        <v>1745</v>
      </c>
      <c r="B1806" s="1724"/>
      <c r="C1806" s="2" t="s">
        <v>569</v>
      </c>
      <c r="D1806" s="2" t="str">
        <f t="shared" si="27"/>
        <v>OK</v>
      </c>
    </row>
    <row r="1807" spans="1:4">
      <c r="A1807" s="12">
        <v>1746</v>
      </c>
      <c r="B1807" s="1724">
        <f>'Tax Sched 23'!F19</f>
        <v>58531151</v>
      </c>
      <c r="C1807" s="2" t="s">
        <v>569</v>
      </c>
      <c r="D1807" s="2" t="str">
        <f t="shared" si="27"/>
        <v>Error?</v>
      </c>
    </row>
    <row r="1808" spans="1:4">
      <c r="A1808" s="5">
        <v>1747</v>
      </c>
      <c r="B1808" s="1724">
        <f>'Tax Sched 23'!E4</f>
        <v>97429886</v>
      </c>
      <c r="D1808" s="2" t="str">
        <f t="shared" si="27"/>
        <v>Error?</v>
      </c>
    </row>
    <row r="1809" spans="1:4">
      <c r="A1809" s="5">
        <v>1748</v>
      </c>
      <c r="B1809" s="1724">
        <f>'Tax Sched 23'!E5</f>
        <v>9818495</v>
      </c>
      <c r="D1809" s="2" t="str">
        <f t="shared" si="27"/>
        <v>Error?</v>
      </c>
    </row>
    <row r="1810" spans="1:4">
      <c r="A1810" s="5">
        <v>1749</v>
      </c>
      <c r="B1810" s="1724">
        <f>'Tax Sched 23'!E6</f>
        <v>3087210</v>
      </c>
      <c r="D1810" s="2" t="str">
        <f t="shared" si="27"/>
        <v>Error?</v>
      </c>
    </row>
    <row r="1811" spans="1:4">
      <c r="A1811" s="5">
        <v>1750</v>
      </c>
      <c r="B1811" s="1724">
        <f>'Tax Sched 23'!E7</f>
        <v>5560474</v>
      </c>
      <c r="D1811" s="2" t="str">
        <f t="shared" si="27"/>
        <v>Error?</v>
      </c>
    </row>
    <row r="1812" spans="1:4">
      <c r="A1812" s="5">
        <v>1751</v>
      </c>
      <c r="B1812" s="1724">
        <f>'Tax Sched 23'!E8</f>
        <v>1508913</v>
      </c>
      <c r="D1812" s="2" t="str">
        <f t="shared" si="27"/>
        <v>Error?</v>
      </c>
    </row>
    <row r="1813" spans="1:4">
      <c r="A1813" s="5">
        <v>1752</v>
      </c>
      <c r="B1813" s="1724">
        <f>'Tax Sched 23'!E10</f>
        <v>55104</v>
      </c>
      <c r="D1813" s="2" t="str">
        <f t="shared" si="27"/>
        <v>Error?</v>
      </c>
    </row>
    <row r="1814" spans="1:4">
      <c r="A1814" s="10">
        <v>1753</v>
      </c>
      <c r="B1814" s="1724"/>
      <c r="D1814" s="2" t="str">
        <f t="shared" si="27"/>
        <v>OK</v>
      </c>
    </row>
    <row r="1815" spans="1:4">
      <c r="A1815" s="5">
        <v>1754</v>
      </c>
      <c r="B1815" s="1724">
        <f>'Tax Sched 23'!E9</f>
        <v>0</v>
      </c>
      <c r="D1815" s="2" t="str">
        <f t="shared" si="27"/>
        <v>Error?</v>
      </c>
    </row>
    <row r="1816" spans="1:4">
      <c r="A1816" s="5">
        <v>1755</v>
      </c>
      <c r="B1816" s="1724">
        <f>'Tax Sched 23'!E11</f>
        <v>0</v>
      </c>
      <c r="D1816" s="2" t="str">
        <f t="shared" si="27"/>
        <v>Error?</v>
      </c>
    </row>
    <row r="1817" spans="1:4">
      <c r="A1817" s="5">
        <v>1756</v>
      </c>
      <c r="B1817" s="1724">
        <f>'Tax Sched 23'!E12</f>
        <v>0</v>
      </c>
      <c r="D1817" s="2" t="str">
        <f t="shared" si="27"/>
        <v>Error?</v>
      </c>
    </row>
    <row r="1818" spans="1:4">
      <c r="A1818" s="5">
        <v>1757</v>
      </c>
      <c r="B1818" s="1724">
        <f>'Tax Sched 23'!E14</f>
        <v>1410658</v>
      </c>
      <c r="D1818" s="2" t="str">
        <f t="shared" si="27"/>
        <v>Error?</v>
      </c>
    </row>
    <row r="1819" spans="1:4">
      <c r="A1819" s="10">
        <v>1758</v>
      </c>
      <c r="B1819" s="1724"/>
      <c r="D1819" s="2" t="str">
        <f t="shared" si="27"/>
        <v>OK</v>
      </c>
    </row>
    <row r="1820" spans="1:4">
      <c r="A1820" s="5">
        <v>1759</v>
      </c>
      <c r="B1820" s="1724">
        <f>'Tax Sched 23'!E15</f>
        <v>0</v>
      </c>
      <c r="D1820" s="2" t="str">
        <f t="shared" si="27"/>
        <v>Error?</v>
      </c>
    </row>
    <row r="1821" spans="1:4">
      <c r="A1821" s="10">
        <v>1760</v>
      </c>
      <c r="B1821" s="1724"/>
      <c r="D1821" s="2" t="str">
        <f t="shared" si="27"/>
        <v>OK</v>
      </c>
    </row>
    <row r="1822" spans="1:4">
      <c r="A1822" s="10">
        <v>1761</v>
      </c>
      <c r="B1822" s="1724"/>
      <c r="D1822" s="2" t="str">
        <f t="shared" si="27"/>
        <v>OK</v>
      </c>
    </row>
    <row r="1823" spans="1:4">
      <c r="A1823" s="12">
        <v>1762</v>
      </c>
      <c r="B1823" s="1724">
        <f>'Tax Sched 23'!E19</f>
        <v>120394060</v>
      </c>
      <c r="C1823" s="2" t="s">
        <v>569</v>
      </c>
      <c r="D1823" s="2" t="str">
        <f t="shared" si="27"/>
        <v>Error?</v>
      </c>
    </row>
    <row r="1824" spans="1:4">
      <c r="A1824" s="10">
        <v>1763</v>
      </c>
      <c r="B1824" s="1724"/>
      <c r="D1824" s="2" t="str">
        <f t="shared" si="27"/>
        <v>OK</v>
      </c>
    </row>
    <row r="1825" spans="1:4">
      <c r="A1825" s="5">
        <v>1764</v>
      </c>
      <c r="B1825" s="1724">
        <f>'Short-Term Long-Term Debt 24'!C6</f>
        <v>0</v>
      </c>
      <c r="D1825" s="2" t="str">
        <f t="shared" si="27"/>
        <v>Error?</v>
      </c>
    </row>
    <row r="1826" spans="1:4">
      <c r="A1826" s="5">
        <v>1765</v>
      </c>
      <c r="B1826" s="1724">
        <f>'Short-Term Long-Term Debt 24'!C7</f>
        <v>0</v>
      </c>
      <c r="D1826" s="2" t="str">
        <f t="shared" si="27"/>
        <v>Error?</v>
      </c>
    </row>
    <row r="1827" spans="1:4">
      <c r="A1827" s="5">
        <v>1766</v>
      </c>
      <c r="B1827" s="1724">
        <f>'Short-Term Long-Term Debt 24'!C12</f>
        <v>0</v>
      </c>
      <c r="D1827" s="2" t="str">
        <f t="shared" si="27"/>
        <v>Error?</v>
      </c>
    </row>
    <row r="1828" spans="1:4">
      <c r="A1828" s="5">
        <v>1767</v>
      </c>
      <c r="B1828" s="1724">
        <f>'Short-Term Long-Term Debt 24'!C11</f>
        <v>0</v>
      </c>
      <c r="D1828" s="2" t="str">
        <f t="shared" si="27"/>
        <v>Error?</v>
      </c>
    </row>
    <row r="1829" spans="1:4">
      <c r="A1829" s="5">
        <v>1768</v>
      </c>
      <c r="B1829" s="1724">
        <f>'Short-Term Long-Term Debt 24'!C8</f>
        <v>0</v>
      </c>
      <c r="D1829" s="2" t="str">
        <f t="shared" si="27"/>
        <v>Error?</v>
      </c>
    </row>
    <row r="1830" spans="1:4">
      <c r="A1830" s="5">
        <v>1769</v>
      </c>
      <c r="B1830" s="1724">
        <f>'Short-Term Long-Term Debt 24'!C9</f>
        <v>0</v>
      </c>
      <c r="D1830" s="2" t="str">
        <f t="shared" si="27"/>
        <v>Error?</v>
      </c>
    </row>
    <row r="1831" spans="1:4">
      <c r="A1831" s="5">
        <v>1770</v>
      </c>
      <c r="B1831" s="1724">
        <f>'Short-Term Long-Term Debt 24'!C10</f>
        <v>0</v>
      </c>
      <c r="D1831" s="2" t="str">
        <f t="shared" si="27"/>
        <v>Error?</v>
      </c>
    </row>
    <row r="1832" spans="1:4">
      <c r="A1832" s="5">
        <v>1771</v>
      </c>
      <c r="B1832" s="1724">
        <f>'Short-Term Long-Term Debt 24'!C14</f>
        <v>0</v>
      </c>
      <c r="D1832" s="2" t="str">
        <f t="shared" si="27"/>
        <v>Error?</v>
      </c>
    </row>
    <row r="1833" spans="1:4">
      <c r="A1833" s="5">
        <v>1772</v>
      </c>
      <c r="B1833" s="1724">
        <f>'Short-Term Long-Term Debt 24'!C15</f>
        <v>0</v>
      </c>
      <c r="C1833" s="2" t="s">
        <v>569</v>
      </c>
      <c r="D1833" s="2" t="str">
        <f t="shared" si="27"/>
        <v>Error?</v>
      </c>
    </row>
    <row r="1834" spans="1:4">
      <c r="A1834" s="5">
        <v>1773</v>
      </c>
      <c r="B1834" s="1724">
        <f>'Short-Term Long-Term Debt 24'!C17</f>
        <v>0</v>
      </c>
      <c r="D1834" s="2" t="str">
        <f t="shared" si="27"/>
        <v>Error?</v>
      </c>
    </row>
    <row r="1835" spans="1:4">
      <c r="A1835" s="5">
        <v>1774</v>
      </c>
      <c r="B1835" s="1724">
        <f>'Short-Term Long-Term Debt 24'!C18</f>
        <v>0</v>
      </c>
      <c r="D1835" s="2" t="str">
        <f t="shared" si="27"/>
        <v>Error?</v>
      </c>
    </row>
    <row r="1836" spans="1:4">
      <c r="A1836" s="5">
        <v>1775</v>
      </c>
      <c r="B1836" s="1724">
        <f>'Short-Term Long-Term Debt 24'!C20</f>
        <v>0</v>
      </c>
      <c r="D1836" s="2" t="str">
        <f t="shared" si="27"/>
        <v>Error?</v>
      </c>
    </row>
    <row r="1837" spans="1:4">
      <c r="A1837" s="5">
        <v>1776</v>
      </c>
      <c r="B1837" s="1724">
        <f>'Short-Term Long-Term Debt 24'!C21</f>
        <v>0</v>
      </c>
      <c r="C1837" s="2" t="s">
        <v>569</v>
      </c>
      <c r="D1837" s="2" t="str">
        <f t="shared" si="27"/>
        <v>Error?</v>
      </c>
    </row>
    <row r="1838" spans="1:4">
      <c r="A1838" s="5">
        <v>1777</v>
      </c>
      <c r="B1838" s="1724">
        <f>'Short-Term Long-Term Debt 24'!C23</f>
        <v>0</v>
      </c>
      <c r="D1838" s="2" t="str">
        <f t="shared" si="27"/>
        <v>Error?</v>
      </c>
    </row>
    <row r="1839" spans="1:4">
      <c r="A1839" s="5">
        <v>1778</v>
      </c>
      <c r="B1839" s="1724">
        <f>'Short-Term Long-Term Debt 24'!D6</f>
        <v>0</v>
      </c>
      <c r="D1839" s="2" t="str">
        <f t="shared" si="27"/>
        <v>Error?</v>
      </c>
    </row>
    <row r="1840" spans="1:4">
      <c r="A1840" s="5">
        <v>1779</v>
      </c>
      <c r="B1840" s="1724">
        <f>'Short-Term Long-Term Debt 24'!D7</f>
        <v>0</v>
      </c>
      <c r="D1840" s="2" t="str">
        <f t="shared" si="27"/>
        <v>Error?</v>
      </c>
    </row>
    <row r="1841" spans="1:4">
      <c r="A1841" s="5">
        <v>1780</v>
      </c>
      <c r="B1841" s="1724">
        <f>'Short-Term Long-Term Debt 24'!D12</f>
        <v>0</v>
      </c>
      <c r="D1841" s="2" t="str">
        <f t="shared" si="27"/>
        <v>Error?</v>
      </c>
    </row>
    <row r="1842" spans="1:4">
      <c r="A1842" s="5">
        <v>1781</v>
      </c>
      <c r="B1842" s="1724">
        <f>'Short-Term Long-Term Debt 24'!D11</f>
        <v>0</v>
      </c>
      <c r="D1842" s="2" t="str">
        <f t="shared" si="27"/>
        <v>Error?</v>
      </c>
    </row>
    <row r="1843" spans="1:4">
      <c r="A1843" s="5">
        <v>1782</v>
      </c>
      <c r="B1843" s="1724">
        <f>'Short-Term Long-Term Debt 24'!D8</f>
        <v>0</v>
      </c>
      <c r="D1843" s="2" t="str">
        <f t="shared" si="27"/>
        <v>Error?</v>
      </c>
    </row>
    <row r="1844" spans="1:4">
      <c r="A1844" s="5">
        <v>1783</v>
      </c>
      <c r="B1844" s="1724">
        <f>'Short-Term Long-Term Debt 24'!D9</f>
        <v>0</v>
      </c>
      <c r="D1844" s="2" t="str">
        <f t="shared" si="27"/>
        <v>Error?</v>
      </c>
    </row>
    <row r="1845" spans="1:4">
      <c r="A1845" s="5">
        <v>1784</v>
      </c>
      <c r="B1845" s="1724">
        <f>'Short-Term Long-Term Debt 24'!D10</f>
        <v>0</v>
      </c>
      <c r="D1845" s="2" t="str">
        <f t="shared" si="27"/>
        <v>Error?</v>
      </c>
    </row>
    <row r="1846" spans="1:4">
      <c r="A1846" s="5">
        <v>1785</v>
      </c>
      <c r="B1846" s="1724">
        <f>'Short-Term Long-Term Debt 24'!D14</f>
        <v>0</v>
      </c>
      <c r="D1846" s="2" t="str">
        <f t="shared" si="27"/>
        <v>Error?</v>
      </c>
    </row>
    <row r="1847" spans="1:4">
      <c r="A1847" s="5">
        <v>1786</v>
      </c>
      <c r="B1847" s="1724">
        <f>'Short-Term Long-Term Debt 24'!D15</f>
        <v>0</v>
      </c>
      <c r="C1847" s="2" t="s">
        <v>569</v>
      </c>
      <c r="D1847" s="2" t="str">
        <f t="shared" si="27"/>
        <v>Error?</v>
      </c>
    </row>
    <row r="1848" spans="1:4">
      <c r="A1848" s="5">
        <v>1787</v>
      </c>
      <c r="B1848" s="1724">
        <f>'Short-Term Long-Term Debt 24'!D17</f>
        <v>0</v>
      </c>
      <c r="D1848" s="2" t="str">
        <f t="shared" si="27"/>
        <v>Error?</v>
      </c>
    </row>
    <row r="1849" spans="1:4">
      <c r="A1849" s="5">
        <v>1788</v>
      </c>
      <c r="B1849" s="1724">
        <f>'Short-Term Long-Term Debt 24'!D18</f>
        <v>0</v>
      </c>
      <c r="D1849" s="2" t="str">
        <f t="shared" si="27"/>
        <v>Error?</v>
      </c>
    </row>
    <row r="1850" spans="1:4">
      <c r="A1850" s="5">
        <v>1789</v>
      </c>
      <c r="B1850" s="1724">
        <f>'Short-Term Long-Term Debt 24'!D20</f>
        <v>0</v>
      </c>
      <c r="D1850" s="2" t="str">
        <f t="shared" si="27"/>
        <v>Error?</v>
      </c>
    </row>
    <row r="1851" spans="1:4">
      <c r="A1851" s="5">
        <v>1790</v>
      </c>
      <c r="B1851" s="1724">
        <f>'Short-Term Long-Term Debt 24'!D21</f>
        <v>0</v>
      </c>
      <c r="C1851" s="2" t="s">
        <v>569</v>
      </c>
      <c r="D1851" s="2" t="str">
        <f t="shared" si="27"/>
        <v>Error?</v>
      </c>
    </row>
    <row r="1852" spans="1:4">
      <c r="A1852" s="5">
        <v>1791</v>
      </c>
      <c r="B1852" s="1724">
        <f>'Short-Term Long-Term Debt 24'!D23</f>
        <v>0</v>
      </c>
      <c r="D1852" s="2" t="str">
        <f t="shared" si="27"/>
        <v>Error?</v>
      </c>
    </row>
    <row r="1853" spans="1:4">
      <c r="A1853" s="5">
        <v>1792</v>
      </c>
      <c r="B1853" s="1724">
        <f>'Short-Term Long-Term Debt 24'!E6</f>
        <v>0</v>
      </c>
      <c r="D1853" s="2" t="str">
        <f t="shared" si="27"/>
        <v>Error?</v>
      </c>
    </row>
    <row r="1854" spans="1:4">
      <c r="A1854" s="5">
        <v>1793</v>
      </c>
      <c r="B1854" s="1724">
        <f>'Short-Term Long-Term Debt 24'!E7</f>
        <v>0</v>
      </c>
      <c r="D1854" s="2" t="str">
        <f t="shared" si="27"/>
        <v>Error?</v>
      </c>
    </row>
    <row r="1855" spans="1:4">
      <c r="A1855" s="5">
        <v>1794</v>
      </c>
      <c r="B1855" s="1724">
        <f>'Short-Term Long-Term Debt 24'!E12</f>
        <v>0</v>
      </c>
      <c r="D1855" s="2" t="str">
        <f t="shared" ref="D1855:D1918" si="28">IF(ISBLANK(B1855),"OK",IF(A1855-B1855=0,"OK","Error?"))</f>
        <v>Error?</v>
      </c>
    </row>
    <row r="1856" spans="1:4">
      <c r="A1856" s="5">
        <v>1795</v>
      </c>
      <c r="B1856" s="1724">
        <f>'Short-Term Long-Term Debt 24'!E11</f>
        <v>0</v>
      </c>
      <c r="D1856" s="2" t="str">
        <f t="shared" si="28"/>
        <v>Error?</v>
      </c>
    </row>
    <row r="1857" spans="1:4">
      <c r="A1857" s="5">
        <v>1796</v>
      </c>
      <c r="B1857" s="1724">
        <f>'Short-Term Long-Term Debt 24'!E8</f>
        <v>0</v>
      </c>
      <c r="D1857" s="2" t="str">
        <f t="shared" si="28"/>
        <v>Error?</v>
      </c>
    </row>
    <row r="1858" spans="1:4">
      <c r="A1858" s="5">
        <v>1797</v>
      </c>
      <c r="B1858" s="1724">
        <f>'Short-Term Long-Term Debt 24'!E9</f>
        <v>0</v>
      </c>
      <c r="D1858" s="2" t="str">
        <f t="shared" si="28"/>
        <v>Error?</v>
      </c>
    </row>
    <row r="1859" spans="1:4">
      <c r="A1859" s="5">
        <v>1798</v>
      </c>
      <c r="B1859" s="1724">
        <f>'Short-Term Long-Term Debt 24'!E10</f>
        <v>0</v>
      </c>
      <c r="D1859" s="2" t="str">
        <f t="shared" si="28"/>
        <v>Error?</v>
      </c>
    </row>
    <row r="1860" spans="1:4">
      <c r="A1860" s="5">
        <v>1799</v>
      </c>
      <c r="B1860" s="1724">
        <f>'Short-Term Long-Term Debt 24'!E14</f>
        <v>0</v>
      </c>
      <c r="D1860" s="2" t="str">
        <f t="shared" si="28"/>
        <v>Error?</v>
      </c>
    </row>
    <row r="1861" spans="1:4">
      <c r="A1861" s="5">
        <v>1800</v>
      </c>
      <c r="B1861" s="1724">
        <f>'Short-Term Long-Term Debt 24'!E15</f>
        <v>0</v>
      </c>
      <c r="C1861" s="2" t="s">
        <v>569</v>
      </c>
      <c r="D1861" s="2" t="str">
        <f t="shared" si="28"/>
        <v>Error?</v>
      </c>
    </row>
    <row r="1862" spans="1:4">
      <c r="A1862" s="5">
        <v>1801</v>
      </c>
      <c r="B1862" s="1724">
        <f>'Short-Term Long-Term Debt 24'!E17</f>
        <v>0</v>
      </c>
      <c r="D1862" s="2" t="str">
        <f t="shared" si="28"/>
        <v>Error?</v>
      </c>
    </row>
    <row r="1863" spans="1:4">
      <c r="A1863" s="5">
        <v>1802</v>
      </c>
      <c r="B1863" s="1724">
        <f>'Short-Term Long-Term Debt 24'!E18</f>
        <v>0</v>
      </c>
      <c r="D1863" s="2" t="str">
        <f t="shared" si="28"/>
        <v>Error?</v>
      </c>
    </row>
    <row r="1864" spans="1:4">
      <c r="A1864" s="5">
        <v>1803</v>
      </c>
      <c r="B1864" s="1724">
        <f>'Short-Term Long-Term Debt 24'!E20</f>
        <v>0</v>
      </c>
      <c r="D1864" s="2" t="str">
        <f t="shared" si="28"/>
        <v>Error?</v>
      </c>
    </row>
    <row r="1865" spans="1:4">
      <c r="A1865" s="5">
        <v>1804</v>
      </c>
      <c r="B1865" s="1724">
        <f>'Short-Term Long-Term Debt 24'!E21</f>
        <v>0</v>
      </c>
      <c r="C1865" s="2" t="s">
        <v>569</v>
      </c>
      <c r="D1865" s="2" t="str">
        <f t="shared" si="28"/>
        <v>Error?</v>
      </c>
    </row>
    <row r="1866" spans="1:4">
      <c r="A1866" s="5">
        <v>1805</v>
      </c>
      <c r="B1866" s="1724">
        <f>'Short-Term Long-Term Debt 24'!E23</f>
        <v>0</v>
      </c>
      <c r="D1866" s="2" t="str">
        <f t="shared" si="28"/>
        <v>Error?</v>
      </c>
    </row>
    <row r="1867" spans="1:4">
      <c r="A1867" s="5">
        <v>1806</v>
      </c>
      <c r="B1867" s="1724">
        <f>'Short-Term Long-Term Debt 24'!F6</f>
        <v>0</v>
      </c>
      <c r="C1867" s="2" t="s">
        <v>569</v>
      </c>
      <c r="D1867" s="2" t="str">
        <f t="shared" si="28"/>
        <v>Error?</v>
      </c>
    </row>
    <row r="1868" spans="1:4">
      <c r="A1868" s="5">
        <v>1807</v>
      </c>
      <c r="B1868" s="1724">
        <f>'Short-Term Long-Term Debt 24'!F7</f>
        <v>0</v>
      </c>
      <c r="C1868" s="2" t="s">
        <v>569</v>
      </c>
      <c r="D1868" s="2" t="str">
        <f t="shared" si="28"/>
        <v>Error?</v>
      </c>
    </row>
    <row r="1869" spans="1:4">
      <c r="A1869" s="5">
        <v>1808</v>
      </c>
      <c r="B1869" s="1724">
        <f>'Short-Term Long-Term Debt 24'!F12</f>
        <v>0</v>
      </c>
      <c r="C1869" s="2" t="s">
        <v>569</v>
      </c>
      <c r="D1869" s="2" t="str">
        <f t="shared" si="28"/>
        <v>Error?</v>
      </c>
    </row>
    <row r="1870" spans="1:4">
      <c r="A1870" s="5">
        <v>1809</v>
      </c>
      <c r="B1870" s="1724">
        <f>'Short-Term Long-Term Debt 24'!F11</f>
        <v>0</v>
      </c>
      <c r="C1870" s="2" t="s">
        <v>569</v>
      </c>
      <c r="D1870" s="2" t="str">
        <f t="shared" si="28"/>
        <v>Error?</v>
      </c>
    </row>
    <row r="1871" spans="1:4">
      <c r="A1871" s="5">
        <v>1810</v>
      </c>
      <c r="B1871" s="1724">
        <f>'Short-Term Long-Term Debt 24'!F8</f>
        <v>0</v>
      </c>
      <c r="C1871" s="2" t="s">
        <v>569</v>
      </c>
      <c r="D1871" s="2" t="str">
        <f t="shared" si="28"/>
        <v>Error?</v>
      </c>
    </row>
    <row r="1872" spans="1:4">
      <c r="A1872" s="5">
        <v>1811</v>
      </c>
      <c r="B1872" s="1724">
        <f>'Short-Term Long-Term Debt 24'!F9</f>
        <v>0</v>
      </c>
      <c r="C1872" s="2" t="s">
        <v>569</v>
      </c>
      <c r="D1872" s="2" t="str">
        <f t="shared" si="28"/>
        <v>Error?</v>
      </c>
    </row>
    <row r="1873" spans="1:4">
      <c r="A1873" s="5">
        <v>1812</v>
      </c>
      <c r="B1873" s="1724">
        <f>'Short-Term Long-Term Debt 24'!F10</f>
        <v>0</v>
      </c>
      <c r="C1873" s="2" t="s">
        <v>569</v>
      </c>
      <c r="D1873" s="2" t="str">
        <f t="shared" si="28"/>
        <v>Error?</v>
      </c>
    </row>
    <row r="1874" spans="1:4">
      <c r="A1874" s="5">
        <v>1813</v>
      </c>
      <c r="B1874" s="1724">
        <f>'Short-Term Long-Term Debt 24'!F14</f>
        <v>0</v>
      </c>
      <c r="C1874" s="2" t="s">
        <v>569</v>
      </c>
      <c r="D1874" s="2" t="str">
        <f t="shared" si="28"/>
        <v>Error?</v>
      </c>
    </row>
    <row r="1875" spans="1:4">
      <c r="A1875" s="5">
        <v>1814</v>
      </c>
      <c r="B1875" s="1724">
        <f>'Short-Term Long-Term Debt 24'!F15</f>
        <v>0</v>
      </c>
      <c r="C1875" s="2" t="s">
        <v>569</v>
      </c>
      <c r="D1875" s="2" t="str">
        <f t="shared" si="28"/>
        <v>Error?</v>
      </c>
    </row>
    <row r="1876" spans="1:4">
      <c r="A1876" s="5">
        <v>1815</v>
      </c>
      <c r="B1876" s="1724">
        <f>'Short-Term Long-Term Debt 24'!F17</f>
        <v>0</v>
      </c>
      <c r="C1876" s="2" t="s">
        <v>569</v>
      </c>
      <c r="D1876" s="2" t="str">
        <f t="shared" si="28"/>
        <v>Error?</v>
      </c>
    </row>
    <row r="1877" spans="1:4">
      <c r="A1877" s="5">
        <v>1816</v>
      </c>
      <c r="B1877" s="1724">
        <f>'Short-Term Long-Term Debt 24'!F18</f>
        <v>0</v>
      </c>
      <c r="C1877" s="2" t="s">
        <v>569</v>
      </c>
      <c r="D1877" s="2" t="str">
        <f t="shared" si="28"/>
        <v>Error?</v>
      </c>
    </row>
    <row r="1878" spans="1:4">
      <c r="A1878" s="5">
        <v>1817</v>
      </c>
      <c r="B1878" s="1724">
        <f>'Short-Term Long-Term Debt 24'!F20</f>
        <v>0</v>
      </c>
      <c r="C1878" s="2" t="s">
        <v>569</v>
      </c>
      <c r="D1878" s="2" t="str">
        <f t="shared" si="28"/>
        <v>Error?</v>
      </c>
    </row>
    <row r="1879" spans="1:4">
      <c r="A1879" s="5">
        <v>1818</v>
      </c>
      <c r="B1879" s="1724">
        <f>'Short-Term Long-Term Debt 24'!F21</f>
        <v>0</v>
      </c>
      <c r="C1879" s="2" t="s">
        <v>569</v>
      </c>
      <c r="D1879" s="2" t="str">
        <f t="shared" si="28"/>
        <v>Error?</v>
      </c>
    </row>
    <row r="1880" spans="1:4">
      <c r="A1880" s="5">
        <v>1819</v>
      </c>
      <c r="B1880" s="1724">
        <f>'Short-Term Long-Term Debt 24'!F23</f>
        <v>0</v>
      </c>
      <c r="C1880" s="2" t="s">
        <v>569</v>
      </c>
      <c r="D1880" s="2" t="str">
        <f t="shared" si="28"/>
        <v>Error?</v>
      </c>
    </row>
    <row r="1881" spans="1:4">
      <c r="A1881" s="10">
        <v>1820</v>
      </c>
      <c r="B1881" s="1724"/>
      <c r="D1881" s="2" t="str">
        <f t="shared" si="28"/>
        <v>OK</v>
      </c>
    </row>
    <row r="1882" spans="1:4">
      <c r="A1882" s="10">
        <v>1821</v>
      </c>
      <c r="B1882" s="1724"/>
      <c r="D1882" s="2" t="str">
        <f t="shared" si="28"/>
        <v>OK</v>
      </c>
    </row>
    <row r="1883" spans="1:4">
      <c r="A1883" s="10">
        <v>1822</v>
      </c>
      <c r="B1883" s="1724"/>
      <c r="D1883" s="2" t="str">
        <f t="shared" si="28"/>
        <v>OK</v>
      </c>
    </row>
    <row r="1884" spans="1:4">
      <c r="A1884" s="10">
        <v>1823</v>
      </c>
      <c r="B1884" s="1724"/>
      <c r="D1884" s="2" t="str">
        <f t="shared" si="28"/>
        <v>OK</v>
      </c>
    </row>
    <row r="1885" spans="1:4">
      <c r="A1885" s="10">
        <v>1824</v>
      </c>
      <c r="B1885" s="1724"/>
      <c r="D1885" s="2" t="str">
        <f t="shared" si="28"/>
        <v>OK</v>
      </c>
    </row>
    <row r="1886" spans="1:4">
      <c r="A1886" s="10">
        <v>1825</v>
      </c>
      <c r="B1886" s="1724"/>
      <c r="D1886" s="2" t="str">
        <f t="shared" si="28"/>
        <v>OK</v>
      </c>
    </row>
    <row r="1887" spans="1:4">
      <c r="A1887" s="10">
        <v>1826</v>
      </c>
      <c r="B1887" s="1724"/>
      <c r="D1887" s="2" t="str">
        <f t="shared" si="28"/>
        <v>OK</v>
      </c>
    </row>
    <row r="1888" spans="1:4">
      <c r="A1888" s="10">
        <v>1827</v>
      </c>
      <c r="B1888" s="1724"/>
      <c r="D1888" s="2" t="str">
        <f t="shared" si="28"/>
        <v>OK</v>
      </c>
    </row>
    <row r="1889" spans="1:4">
      <c r="A1889" s="10">
        <v>1828</v>
      </c>
      <c r="B1889" s="1724"/>
      <c r="D1889" s="2" t="str">
        <f t="shared" si="28"/>
        <v>OK</v>
      </c>
    </row>
    <row r="1890" spans="1:4">
      <c r="A1890" s="10">
        <v>1829</v>
      </c>
      <c r="B1890" s="1724"/>
      <c r="D1890" s="2" t="str">
        <f t="shared" si="28"/>
        <v>OK</v>
      </c>
    </row>
    <row r="1891" spans="1:4">
      <c r="A1891" s="10">
        <v>1830</v>
      </c>
      <c r="B1891" s="1724"/>
      <c r="D1891" s="2" t="str">
        <f t="shared" si="28"/>
        <v>OK</v>
      </c>
    </row>
    <row r="1892" spans="1:4">
      <c r="A1892" s="10">
        <v>1831</v>
      </c>
      <c r="B1892" s="1724"/>
      <c r="D1892" s="2" t="str">
        <f t="shared" si="28"/>
        <v>OK</v>
      </c>
    </row>
    <row r="1893" spans="1:4">
      <c r="A1893" s="10">
        <v>1832</v>
      </c>
      <c r="B1893" s="1724"/>
      <c r="D1893" s="2" t="str">
        <f t="shared" si="28"/>
        <v>OK</v>
      </c>
    </row>
    <row r="1894" spans="1:4">
      <c r="A1894" s="10">
        <v>1833</v>
      </c>
      <c r="B1894" s="1724"/>
      <c r="D1894" s="2" t="str">
        <f t="shared" si="28"/>
        <v>OK</v>
      </c>
    </row>
    <row r="1895" spans="1:4">
      <c r="A1895" s="10">
        <v>1834</v>
      </c>
      <c r="B1895" s="1724"/>
      <c r="D1895" s="2" t="str">
        <f t="shared" si="28"/>
        <v>OK</v>
      </c>
    </row>
    <row r="1896" spans="1:4">
      <c r="A1896" s="10">
        <v>1835</v>
      </c>
      <c r="B1896" s="1724"/>
      <c r="D1896" s="2" t="str">
        <f t="shared" si="28"/>
        <v>OK</v>
      </c>
    </row>
    <row r="1897" spans="1:4">
      <c r="A1897" s="10">
        <v>1836</v>
      </c>
      <c r="B1897" s="1724"/>
      <c r="D1897" s="2" t="str">
        <f t="shared" si="28"/>
        <v>OK</v>
      </c>
    </row>
    <row r="1898" spans="1:4">
      <c r="A1898" s="10">
        <v>1837</v>
      </c>
      <c r="B1898" s="1724"/>
      <c r="D1898" s="2" t="str">
        <f t="shared" si="28"/>
        <v>OK</v>
      </c>
    </row>
    <row r="1899" spans="1:4">
      <c r="A1899" s="10">
        <v>1838</v>
      </c>
      <c r="B1899" s="1724"/>
      <c r="D1899" s="2" t="str">
        <f t="shared" si="28"/>
        <v>OK</v>
      </c>
    </row>
    <row r="1900" spans="1:4">
      <c r="A1900" s="10">
        <v>1839</v>
      </c>
      <c r="B1900" s="1724"/>
      <c r="D1900" s="2" t="str">
        <f t="shared" si="28"/>
        <v>OK</v>
      </c>
    </row>
    <row r="1901" spans="1:4">
      <c r="A1901" s="10">
        <v>1840</v>
      </c>
      <c r="B1901" s="1724"/>
      <c r="D1901" s="2" t="str">
        <f t="shared" si="28"/>
        <v>OK</v>
      </c>
    </row>
    <row r="1902" spans="1:4">
      <c r="A1902" s="10">
        <v>1841</v>
      </c>
      <c r="B1902" s="1724"/>
      <c r="D1902" s="2" t="str">
        <f t="shared" si="28"/>
        <v>OK</v>
      </c>
    </row>
    <row r="1903" spans="1:4">
      <c r="A1903" s="10">
        <v>1842</v>
      </c>
      <c r="B1903" s="1724"/>
      <c r="D1903" s="2" t="str">
        <f t="shared" si="28"/>
        <v>OK</v>
      </c>
    </row>
    <row r="1904" spans="1:4">
      <c r="A1904" s="10">
        <v>1843</v>
      </c>
      <c r="B1904" s="1724"/>
      <c r="D1904" s="2" t="str">
        <f t="shared" si="28"/>
        <v>OK</v>
      </c>
    </row>
    <row r="1905" spans="1:4">
      <c r="A1905" s="10">
        <v>1844</v>
      </c>
      <c r="B1905" s="1724"/>
      <c r="D1905" s="2" t="str">
        <f t="shared" si="28"/>
        <v>OK</v>
      </c>
    </row>
    <row r="1906" spans="1:4">
      <c r="A1906" s="10">
        <v>1845</v>
      </c>
      <c r="B1906" s="1724"/>
      <c r="D1906" s="2" t="str">
        <f t="shared" si="28"/>
        <v>OK</v>
      </c>
    </row>
    <row r="1907" spans="1:4">
      <c r="A1907" s="10">
        <v>1846</v>
      </c>
      <c r="B1907" s="1724"/>
      <c r="D1907" s="2" t="str">
        <f t="shared" si="28"/>
        <v>OK</v>
      </c>
    </row>
    <row r="1908" spans="1:4">
      <c r="A1908" s="10">
        <v>1847</v>
      </c>
      <c r="B1908" s="1724"/>
      <c r="D1908" s="2" t="str">
        <f t="shared" si="28"/>
        <v>OK</v>
      </c>
    </row>
    <row r="1909" spans="1:4">
      <c r="A1909" s="10">
        <v>1848</v>
      </c>
      <c r="B1909" s="1724"/>
      <c r="D1909" s="2" t="str">
        <f t="shared" si="28"/>
        <v>OK</v>
      </c>
    </row>
    <row r="1910" spans="1:4">
      <c r="A1910" s="10">
        <v>1849</v>
      </c>
      <c r="B1910" s="1724"/>
      <c r="D1910" s="2" t="str">
        <f t="shared" si="28"/>
        <v>OK</v>
      </c>
    </row>
    <row r="1911" spans="1:4">
      <c r="A1911" s="10">
        <v>1850</v>
      </c>
      <c r="B1911" s="1724"/>
      <c r="D1911" s="2" t="str">
        <f t="shared" si="28"/>
        <v>OK</v>
      </c>
    </row>
    <row r="1912" spans="1:4">
      <c r="A1912" s="10">
        <v>1851</v>
      </c>
      <c r="B1912" s="1724"/>
      <c r="D1912" s="2" t="str">
        <f t="shared" si="28"/>
        <v>OK</v>
      </c>
    </row>
    <row r="1913" spans="1:4">
      <c r="A1913" s="10">
        <v>1852</v>
      </c>
      <c r="B1913" s="1724"/>
      <c r="D1913" s="2" t="str">
        <f t="shared" si="28"/>
        <v>OK</v>
      </c>
    </row>
    <row r="1914" spans="1:4">
      <c r="A1914" s="10">
        <v>1853</v>
      </c>
      <c r="B1914" s="1724"/>
      <c r="D1914" s="2" t="str">
        <f t="shared" si="28"/>
        <v>OK</v>
      </c>
    </row>
    <row r="1915" spans="1:4">
      <c r="A1915" s="10">
        <v>1854</v>
      </c>
      <c r="B1915" s="1724"/>
      <c r="D1915" s="2" t="str">
        <f t="shared" si="28"/>
        <v>OK</v>
      </c>
    </row>
    <row r="1916" spans="1:4">
      <c r="A1916" s="10">
        <v>1855</v>
      </c>
      <c r="B1916" s="1724"/>
      <c r="D1916" s="2" t="str">
        <f t="shared" si="28"/>
        <v>OK</v>
      </c>
    </row>
    <row r="1917" spans="1:4">
      <c r="A1917" s="10">
        <v>1856</v>
      </c>
      <c r="B1917" s="1724"/>
      <c r="D1917" s="2" t="str">
        <f t="shared" si="28"/>
        <v>OK</v>
      </c>
    </row>
    <row r="1918" spans="1:4">
      <c r="A1918" s="10">
        <v>1857</v>
      </c>
      <c r="B1918" s="1724"/>
      <c r="D1918" s="2" t="str">
        <f t="shared" si="28"/>
        <v>OK</v>
      </c>
    </row>
    <row r="1919" spans="1:4">
      <c r="A1919" s="10">
        <v>1858</v>
      </c>
      <c r="B1919" s="1724"/>
      <c r="D1919" s="2" t="str">
        <f t="shared" ref="D1919:D1982" si="29">IF(ISBLANK(B1919),"OK",IF(A1919-B1919=0,"OK","Error?"))</f>
        <v>OK</v>
      </c>
    </row>
    <row r="1920" spans="1:4">
      <c r="A1920" s="10">
        <v>1859</v>
      </c>
      <c r="B1920" s="1724"/>
      <c r="D1920" s="2" t="str">
        <f t="shared" si="29"/>
        <v>OK</v>
      </c>
    </row>
    <row r="1921" spans="1:4">
      <c r="A1921" s="10">
        <v>1860</v>
      </c>
      <c r="B1921" s="1724"/>
      <c r="D1921" s="2" t="str">
        <f t="shared" si="29"/>
        <v>OK</v>
      </c>
    </row>
    <row r="1922" spans="1:4">
      <c r="A1922" s="10">
        <v>1861</v>
      </c>
      <c r="B1922" s="1724"/>
      <c r="D1922" s="2" t="str">
        <f t="shared" si="29"/>
        <v>OK</v>
      </c>
    </row>
    <row r="1923" spans="1:4">
      <c r="A1923" s="10">
        <v>1862</v>
      </c>
      <c r="B1923" s="1724"/>
      <c r="D1923" s="2" t="str">
        <f t="shared" si="29"/>
        <v>OK</v>
      </c>
    </row>
    <row r="1924" spans="1:4">
      <c r="A1924" s="10">
        <v>1863</v>
      </c>
      <c r="B1924" s="1724"/>
      <c r="D1924" s="2" t="str">
        <f t="shared" si="29"/>
        <v>OK</v>
      </c>
    </row>
    <row r="1925" spans="1:4">
      <c r="A1925" s="10">
        <v>1864</v>
      </c>
      <c r="B1925" s="1724"/>
      <c r="D1925" s="2" t="str">
        <f t="shared" si="29"/>
        <v>OK</v>
      </c>
    </row>
    <row r="1926" spans="1:4">
      <c r="A1926" s="10">
        <v>1865</v>
      </c>
      <c r="B1926" s="1724"/>
      <c r="D1926" s="2" t="str">
        <f t="shared" si="29"/>
        <v>OK</v>
      </c>
    </row>
    <row r="1927" spans="1:4">
      <c r="A1927" s="10">
        <v>1866</v>
      </c>
      <c r="B1927" s="1724"/>
      <c r="D1927" s="2" t="str">
        <f t="shared" si="29"/>
        <v>OK</v>
      </c>
    </row>
    <row r="1928" spans="1:4">
      <c r="A1928" s="10">
        <v>1867</v>
      </c>
      <c r="B1928" s="1724"/>
      <c r="D1928" s="2" t="str">
        <f t="shared" si="29"/>
        <v>OK</v>
      </c>
    </row>
    <row r="1929" spans="1:4">
      <c r="A1929" s="10">
        <v>1868</v>
      </c>
      <c r="B1929" s="1724"/>
      <c r="D1929" s="2" t="str">
        <f t="shared" si="29"/>
        <v>OK</v>
      </c>
    </row>
    <row r="1930" spans="1:4">
      <c r="A1930" s="10">
        <v>1869</v>
      </c>
      <c r="B1930" s="1724"/>
      <c r="D1930" s="2" t="str">
        <f t="shared" si="29"/>
        <v>OK</v>
      </c>
    </row>
    <row r="1931" spans="1:4">
      <c r="A1931" s="10">
        <v>1870</v>
      </c>
      <c r="B1931" s="1724"/>
      <c r="D1931" s="2" t="str">
        <f t="shared" si="29"/>
        <v>OK</v>
      </c>
    </row>
    <row r="1932" spans="1:4">
      <c r="A1932" s="10">
        <v>1871</v>
      </c>
      <c r="B1932" s="1724"/>
      <c r="D1932" s="2" t="str">
        <f t="shared" si="29"/>
        <v>OK</v>
      </c>
    </row>
    <row r="1933" spans="1:4">
      <c r="A1933" s="10">
        <v>1872</v>
      </c>
      <c r="B1933" s="1724"/>
      <c r="D1933" s="2" t="str">
        <f t="shared" si="29"/>
        <v>OK</v>
      </c>
    </row>
    <row r="1934" spans="1:4">
      <c r="A1934" s="10">
        <v>1873</v>
      </c>
      <c r="B1934" s="1724"/>
      <c r="D1934" s="2" t="str">
        <f t="shared" si="29"/>
        <v>OK</v>
      </c>
    </row>
    <row r="1935" spans="1:4">
      <c r="A1935" s="10">
        <v>1874</v>
      </c>
      <c r="B1935" s="1724"/>
      <c r="D1935" s="2" t="str">
        <f t="shared" si="29"/>
        <v>OK</v>
      </c>
    </row>
    <row r="1936" spans="1:4">
      <c r="A1936" s="10">
        <v>1875</v>
      </c>
      <c r="B1936" s="1724"/>
      <c r="D1936" s="2" t="str">
        <f t="shared" si="29"/>
        <v>OK</v>
      </c>
    </row>
    <row r="1937" spans="1:5">
      <c r="A1937" s="10">
        <v>1876</v>
      </c>
      <c r="B1937" s="1724"/>
      <c r="D1937" s="2" t="str">
        <f t="shared" si="29"/>
        <v>OK</v>
      </c>
    </row>
    <row r="1938" spans="1:5">
      <c r="A1938" s="10">
        <v>1877</v>
      </c>
      <c r="B1938" s="1724"/>
      <c r="D1938" s="2" t="str">
        <f t="shared" si="29"/>
        <v>OK</v>
      </c>
    </row>
    <row r="1939" spans="1:5">
      <c r="A1939" s="5">
        <v>1878</v>
      </c>
      <c r="B1939" s="1724">
        <f>'Short-Term Long-Term Debt 24'!E49</f>
        <v>8255000</v>
      </c>
      <c r="C1939" s="2" t="s">
        <v>569</v>
      </c>
      <c r="D1939" s="2" t="str">
        <f t="shared" si="29"/>
        <v>Error?</v>
      </c>
    </row>
    <row r="1940" spans="1:5">
      <c r="A1940" s="5">
        <v>1879</v>
      </c>
      <c r="B1940" s="1724">
        <f>'Short-Term Long-Term Debt 24'!F49</f>
        <v>23190000</v>
      </c>
      <c r="C1940" s="2" t="s">
        <v>569</v>
      </c>
      <c r="D1940" s="2" t="str">
        <f t="shared" si="29"/>
        <v>Error?</v>
      </c>
    </row>
    <row r="1941" spans="1:5">
      <c r="A1941" s="10">
        <v>1880</v>
      </c>
      <c r="B1941" s="1724"/>
      <c r="C1941" s="2" t="s">
        <v>569</v>
      </c>
      <c r="D1941" s="2" t="str">
        <f t="shared" si="29"/>
        <v>OK</v>
      </c>
    </row>
    <row r="1942" spans="1:5">
      <c r="A1942" s="10">
        <v>1881</v>
      </c>
      <c r="B1942" s="1724"/>
      <c r="D1942" s="2" t="str">
        <f t="shared" si="29"/>
        <v>OK</v>
      </c>
    </row>
    <row r="1943" spans="1:5">
      <c r="A1943" s="10">
        <v>1882</v>
      </c>
      <c r="B1943" s="1724"/>
      <c r="D1943" s="2" t="str">
        <f t="shared" si="29"/>
        <v>OK</v>
      </c>
    </row>
    <row r="1944" spans="1:5">
      <c r="A1944" s="10">
        <v>1883</v>
      </c>
      <c r="B1944" s="1724"/>
      <c r="D1944" s="2" t="str">
        <f t="shared" si="29"/>
        <v>OK</v>
      </c>
    </row>
    <row r="1945" spans="1:5">
      <c r="A1945" s="10">
        <v>1884</v>
      </c>
      <c r="B1945" s="1724"/>
      <c r="D1945" s="2" t="str">
        <f t="shared" si="29"/>
        <v>OK</v>
      </c>
    </row>
    <row r="1946" spans="1:5">
      <c r="A1946" s="10">
        <v>1885</v>
      </c>
      <c r="B1946" s="1724"/>
      <c r="D1946" s="2" t="str">
        <f t="shared" si="29"/>
        <v>OK</v>
      </c>
    </row>
    <row r="1947" spans="1:5">
      <c r="A1947" s="10">
        <v>1886</v>
      </c>
      <c r="B1947" s="1724"/>
      <c r="D1947" s="2" t="str">
        <f t="shared" si="29"/>
        <v>OK</v>
      </c>
    </row>
    <row r="1948" spans="1:5">
      <c r="A1948" s="5">
        <v>1887</v>
      </c>
      <c r="B1948" s="1724">
        <f>'Rest Tax Levies-Tort Im 25'!G3</f>
        <v>0</v>
      </c>
      <c r="D1948" s="2" t="str">
        <f t="shared" si="29"/>
        <v>Error?</v>
      </c>
    </row>
    <row r="1949" spans="1:5">
      <c r="A1949" s="10">
        <v>1888</v>
      </c>
      <c r="B1949" s="1724"/>
      <c r="D1949" s="2" t="str">
        <f t="shared" si="29"/>
        <v>OK</v>
      </c>
    </row>
    <row r="1950" spans="1:5">
      <c r="A1950" s="5">
        <v>1889</v>
      </c>
      <c r="B1950" s="1724">
        <f>'Rest Tax Levies-Tort Im 25'!G6</f>
        <v>0</v>
      </c>
      <c r="D1950" s="2" t="str">
        <f t="shared" si="29"/>
        <v>Error?</v>
      </c>
    </row>
    <row r="1951" spans="1:5">
      <c r="A1951" s="10">
        <v>1890</v>
      </c>
      <c r="B1951" s="1724"/>
      <c r="D1951" s="2" t="str">
        <f t="shared" si="29"/>
        <v>OK</v>
      </c>
    </row>
    <row r="1952" spans="1:5">
      <c r="A1952" s="10">
        <v>1891</v>
      </c>
      <c r="B1952" s="1724"/>
      <c r="D1952" s="2" t="str">
        <f t="shared" si="29"/>
        <v>OK</v>
      </c>
      <c r="E1952" s="2" t="s">
        <v>134</v>
      </c>
    </row>
    <row r="1953" spans="1:5">
      <c r="A1953" s="5">
        <v>1892</v>
      </c>
      <c r="B1953" s="1724">
        <f>'Rest Tax Levies-Tort Im 25'!G12</f>
        <v>0</v>
      </c>
      <c r="C1953" s="2" t="s">
        <v>569</v>
      </c>
      <c r="D1953" s="2" t="str">
        <f t="shared" si="29"/>
        <v>Error?</v>
      </c>
    </row>
    <row r="1954" spans="1:5">
      <c r="A1954" s="10">
        <v>1893</v>
      </c>
      <c r="B1954" s="1724"/>
      <c r="C1954" s="2" t="s">
        <v>569</v>
      </c>
      <c r="D1954" s="2" t="str">
        <f t="shared" si="29"/>
        <v>OK</v>
      </c>
      <c r="E1954" s="2" t="s">
        <v>134</v>
      </c>
    </row>
    <row r="1955" spans="1:5">
      <c r="A1955" s="5">
        <v>1894</v>
      </c>
      <c r="B1955" s="1724">
        <f>'Rest Tax Levies-Tort Im 25'!G16</f>
        <v>0</v>
      </c>
      <c r="D1955" s="2" t="str">
        <f t="shared" si="29"/>
        <v>Error?</v>
      </c>
    </row>
    <row r="1956" spans="1:5">
      <c r="A1956" s="10">
        <v>1895</v>
      </c>
      <c r="B1956" s="1724"/>
      <c r="D1956" s="2" t="str">
        <f t="shared" si="29"/>
        <v>OK</v>
      </c>
    </row>
    <row r="1957" spans="1:5">
      <c r="A1957" s="5">
        <v>1896</v>
      </c>
      <c r="B1957" s="1724">
        <f>'Rest Tax Levies-Tort Im 25'!G23</f>
        <v>0</v>
      </c>
      <c r="C1957" s="2" t="s">
        <v>569</v>
      </c>
      <c r="D1957" s="2" t="str">
        <f t="shared" si="29"/>
        <v>Error?</v>
      </c>
    </row>
    <row r="1958" spans="1:5">
      <c r="A1958" s="5">
        <v>1897</v>
      </c>
      <c r="B1958" s="1724">
        <f>'Rest Tax Levies-Tort Im 25'!G24</f>
        <v>0</v>
      </c>
      <c r="C1958" s="2" t="s">
        <v>569</v>
      </c>
      <c r="D1958" s="2" t="str">
        <f t="shared" si="29"/>
        <v>Error?</v>
      </c>
    </row>
    <row r="1959" spans="1:5">
      <c r="A1959" s="10">
        <v>1898</v>
      </c>
      <c r="B1959" s="1724"/>
      <c r="D1959" s="2" t="str">
        <f t="shared" si="29"/>
        <v>OK</v>
      </c>
    </row>
    <row r="1960" spans="1:5">
      <c r="A1960" s="10">
        <v>1899</v>
      </c>
      <c r="B1960" s="1724"/>
      <c r="D1960" s="2" t="str">
        <f t="shared" si="29"/>
        <v>OK</v>
      </c>
    </row>
    <row r="1961" spans="1:5">
      <c r="A1961" s="10">
        <v>1900</v>
      </c>
      <c r="B1961" s="1724"/>
      <c r="D1961" s="2" t="str">
        <f t="shared" si="29"/>
        <v>OK</v>
      </c>
    </row>
    <row r="1962" spans="1:5">
      <c r="A1962" s="10">
        <v>1901</v>
      </c>
      <c r="B1962" s="1724"/>
      <c r="D1962" s="2" t="str">
        <f t="shared" si="29"/>
        <v>OK</v>
      </c>
    </row>
    <row r="1963" spans="1:5">
      <c r="A1963" s="10">
        <v>1902</v>
      </c>
      <c r="B1963" s="1724"/>
      <c r="D1963" s="2" t="str">
        <f t="shared" si="29"/>
        <v>OK</v>
      </c>
    </row>
    <row r="1964" spans="1:5">
      <c r="A1964" s="10">
        <v>1903</v>
      </c>
      <c r="B1964" s="1724"/>
      <c r="D1964" s="2" t="str">
        <f t="shared" si="29"/>
        <v>OK</v>
      </c>
    </row>
    <row r="1965" spans="1:5">
      <c r="A1965" s="10">
        <v>1904</v>
      </c>
      <c r="B1965" s="1724"/>
      <c r="D1965" s="2" t="str">
        <f t="shared" si="29"/>
        <v>OK</v>
      </c>
    </row>
    <row r="1966" spans="1:5">
      <c r="A1966" s="10">
        <v>1905</v>
      </c>
      <c r="B1966" s="1724"/>
      <c r="D1966" s="2" t="str">
        <f t="shared" si="29"/>
        <v>OK</v>
      </c>
    </row>
    <row r="1967" spans="1:5">
      <c r="A1967" s="10">
        <v>1906</v>
      </c>
      <c r="B1967" s="1724"/>
      <c r="D1967" s="2" t="str">
        <f t="shared" si="29"/>
        <v>OK</v>
      </c>
    </row>
    <row r="1968" spans="1:5">
      <c r="A1968" s="10">
        <v>1907</v>
      </c>
      <c r="B1968" s="1724"/>
      <c r="D1968" s="2" t="str">
        <f t="shared" si="29"/>
        <v>OK</v>
      </c>
    </row>
    <row r="1969" spans="1:5">
      <c r="A1969" s="10">
        <v>1908</v>
      </c>
      <c r="B1969" s="1724"/>
      <c r="D1969" s="2" t="str">
        <f t="shared" si="29"/>
        <v>OK</v>
      </c>
    </row>
    <row r="1970" spans="1:5">
      <c r="A1970" s="10">
        <v>1909</v>
      </c>
      <c r="B1970" s="1724"/>
      <c r="D1970" s="2" t="str">
        <f t="shared" si="29"/>
        <v>OK</v>
      </c>
    </row>
    <row r="1971" spans="1:5">
      <c r="A1971" s="5">
        <v>1910</v>
      </c>
      <c r="B1971" s="1724">
        <f>'Rest Tax Levies-Tort Im 25'!H3</f>
        <v>0</v>
      </c>
      <c r="D1971" s="2" t="str">
        <f t="shared" si="29"/>
        <v>Error?</v>
      </c>
    </row>
    <row r="1972" spans="1:5">
      <c r="A1972" s="5">
        <v>1911</v>
      </c>
      <c r="B1972" s="1724">
        <f>'Rest Tax Levies-Tort Im 25'!H5</f>
        <v>1436471</v>
      </c>
      <c r="D1972" s="2" t="str">
        <f t="shared" si="29"/>
        <v>Error?</v>
      </c>
    </row>
    <row r="1973" spans="1:5">
      <c r="A1973" s="5">
        <v>1912</v>
      </c>
      <c r="B1973" s="1724">
        <f>'Rest Tax Levies-Tort Im 25'!H6</f>
        <v>0</v>
      </c>
      <c r="D1973" s="2" t="str">
        <f t="shared" si="29"/>
        <v>Error?</v>
      </c>
    </row>
    <row r="1974" spans="1:5">
      <c r="A1974" s="5">
        <v>1913</v>
      </c>
      <c r="B1974" s="1724">
        <f>'Rest Tax Levies-Tort Im 25'!H10</f>
        <v>0</v>
      </c>
      <c r="D1974" s="2" t="str">
        <f t="shared" si="29"/>
        <v>Error?</v>
      </c>
    </row>
    <row r="1975" spans="1:5">
      <c r="A1975" s="10">
        <v>1914</v>
      </c>
      <c r="B1975" s="1724"/>
      <c r="D1975" s="2" t="str">
        <f t="shared" si="29"/>
        <v>OK</v>
      </c>
    </row>
    <row r="1976" spans="1:5">
      <c r="A1976" s="10">
        <v>1915</v>
      </c>
      <c r="B1976" s="1724"/>
      <c r="D1976" s="2" t="str">
        <f t="shared" si="29"/>
        <v>OK</v>
      </c>
      <c r="E1976" s="2" t="s">
        <v>134</v>
      </c>
    </row>
    <row r="1977" spans="1:5">
      <c r="A1977" s="5">
        <v>1916</v>
      </c>
      <c r="B1977" s="1724">
        <f>'Rest Tax Levies-Tort Im 25'!H12</f>
        <v>1436471</v>
      </c>
      <c r="C1977" s="2" t="s">
        <v>569</v>
      </c>
      <c r="D1977" s="2" t="str">
        <f t="shared" si="29"/>
        <v>Error?</v>
      </c>
    </row>
    <row r="1978" spans="1:5">
      <c r="A1978" s="10">
        <v>1917</v>
      </c>
      <c r="B1978" s="1724"/>
      <c r="C1978" s="2" t="s">
        <v>569</v>
      </c>
      <c r="D1978" s="2" t="str">
        <f t="shared" si="29"/>
        <v>OK</v>
      </c>
      <c r="E1978" s="2" t="s">
        <v>134</v>
      </c>
    </row>
    <row r="1979" spans="1:5">
      <c r="A1979" s="5">
        <v>1918</v>
      </c>
      <c r="B1979" s="1724">
        <f>'Rest Tax Levies-Tort Im 25'!H15</f>
        <v>0</v>
      </c>
      <c r="D1979" s="2" t="str">
        <f t="shared" si="29"/>
        <v>Error?</v>
      </c>
    </row>
    <row r="1980" spans="1:5">
      <c r="A1980" s="5">
        <v>1919</v>
      </c>
      <c r="B1980" s="1724">
        <f>'Rest Tax Levies-Tort Im 25'!H22</f>
        <v>0</v>
      </c>
      <c r="D1980" s="2" t="str">
        <f t="shared" si="29"/>
        <v>Error?</v>
      </c>
    </row>
    <row r="1981" spans="1:5">
      <c r="A1981" s="10">
        <v>1920</v>
      </c>
      <c r="B1981" s="1724"/>
      <c r="D1981" s="2" t="str">
        <f t="shared" si="29"/>
        <v>OK</v>
      </c>
      <c r="E1981" s="2" t="s">
        <v>134</v>
      </c>
    </row>
    <row r="1982" spans="1:5">
      <c r="A1982" s="5">
        <v>1921</v>
      </c>
      <c r="B1982" s="1724">
        <f>'Rest Tax Levies-Tort Im 25'!H23</f>
        <v>1436471</v>
      </c>
      <c r="C1982" s="2" t="s">
        <v>569</v>
      </c>
      <c r="D1982" s="2" t="str">
        <f t="shared" si="29"/>
        <v>Error?</v>
      </c>
    </row>
    <row r="1983" spans="1:5">
      <c r="A1983" s="5">
        <v>1922</v>
      </c>
      <c r="B1983" s="1724">
        <f>'Rest Tax Levies-Tort Im 25'!H24</f>
        <v>0</v>
      </c>
      <c r="C1983" s="2" t="s">
        <v>569</v>
      </c>
      <c r="D1983" s="2" t="str">
        <f t="shared" ref="D1983:D2046" si="30">IF(ISBLANK(B1983),"OK",IF(A1983-B1983=0,"OK","Error?"))</f>
        <v>Error?</v>
      </c>
    </row>
    <row r="1984" spans="1:5">
      <c r="A1984" s="5">
        <v>1923</v>
      </c>
      <c r="B1984" s="1724">
        <f>'Rest Tax Levies-Tort Im 25'!I3</f>
        <v>0</v>
      </c>
      <c r="D1984" s="2" t="str">
        <f t="shared" si="30"/>
        <v>Error?</v>
      </c>
    </row>
    <row r="1985" spans="1:5">
      <c r="A1985" s="5">
        <v>1924</v>
      </c>
      <c r="B1985" s="1724">
        <f>'Rest Tax Levies-Tort Im 25'!I5</f>
        <v>0</v>
      </c>
      <c r="D1985" s="2" t="str">
        <f t="shared" si="30"/>
        <v>Error?</v>
      </c>
    </row>
    <row r="1986" spans="1:5">
      <c r="A1986" s="5">
        <v>1925</v>
      </c>
      <c r="B1986" s="1724">
        <f>'Rest Tax Levies-Tort Im 25'!I6</f>
        <v>0</v>
      </c>
      <c r="D1986" s="2" t="str">
        <f t="shared" si="30"/>
        <v>Error?</v>
      </c>
    </row>
    <row r="1987" spans="1:5">
      <c r="A1987" s="5">
        <v>1926</v>
      </c>
      <c r="B1987" s="1724">
        <f>'Rest Tax Levies-Tort Im 25'!I11</f>
        <v>0</v>
      </c>
      <c r="D1987" s="2" t="str">
        <f t="shared" si="30"/>
        <v>Error?</v>
      </c>
    </row>
    <row r="1988" spans="1:5">
      <c r="A1988" s="5">
        <v>1927</v>
      </c>
      <c r="B1988" s="1724">
        <f>'Rest Tax Levies-Tort Im 25'!I10</f>
        <v>0</v>
      </c>
      <c r="D1988" s="2" t="str">
        <f t="shared" si="30"/>
        <v>Error?</v>
      </c>
    </row>
    <row r="1989" spans="1:5">
      <c r="A1989" s="10">
        <v>1928</v>
      </c>
      <c r="B1989" s="1724"/>
      <c r="D1989" s="2" t="str">
        <f t="shared" si="30"/>
        <v>OK</v>
      </c>
      <c r="E1989" s="2" t="s">
        <v>134</v>
      </c>
    </row>
    <row r="1990" spans="1:5">
      <c r="A1990" s="5">
        <v>1929</v>
      </c>
      <c r="B1990" s="1724">
        <f>'Rest Tax Levies-Tort Im 25'!I12</f>
        <v>0</v>
      </c>
      <c r="C1990" s="2" t="s">
        <v>569</v>
      </c>
      <c r="D1990" s="2" t="str">
        <f t="shared" si="30"/>
        <v>Error?</v>
      </c>
    </row>
    <row r="1991" spans="1:5">
      <c r="A1991" s="10">
        <v>1930</v>
      </c>
      <c r="B1991" s="1724"/>
      <c r="C1991" s="2" t="s">
        <v>569</v>
      </c>
      <c r="D1991" s="2" t="str">
        <f t="shared" si="30"/>
        <v>OK</v>
      </c>
      <c r="E1991" s="2" t="s">
        <v>134</v>
      </c>
    </row>
    <row r="1992" spans="1:5">
      <c r="A1992" s="5">
        <v>1931</v>
      </c>
      <c r="B1992" s="1724">
        <f>'Rest Tax Levies-Tort Im 25'!I15</f>
        <v>0</v>
      </c>
      <c r="D1992" s="2" t="str">
        <f t="shared" si="30"/>
        <v>Error?</v>
      </c>
    </row>
    <row r="1993" spans="1:5">
      <c r="A1993" s="5">
        <v>1932</v>
      </c>
      <c r="B1993" s="1724">
        <f>'Rest Tax Levies-Tort Im 25'!I22</f>
        <v>0</v>
      </c>
      <c r="D1993" s="2" t="str">
        <f t="shared" si="30"/>
        <v>Error?</v>
      </c>
    </row>
    <row r="1994" spans="1:5">
      <c r="A1994" s="10">
        <v>1933</v>
      </c>
      <c r="B1994" s="1724"/>
      <c r="D1994" s="2" t="str">
        <f t="shared" si="30"/>
        <v>OK</v>
      </c>
      <c r="E1994" s="2" t="s">
        <v>134</v>
      </c>
    </row>
    <row r="1995" spans="1:5">
      <c r="A1995" s="5">
        <v>1934</v>
      </c>
      <c r="B1995" s="1724">
        <f>'Rest Tax Levies-Tort Im 25'!I23</f>
        <v>0</v>
      </c>
      <c r="C1995" s="2" t="s">
        <v>569</v>
      </c>
      <c r="D1995" s="2" t="str">
        <f t="shared" si="30"/>
        <v>Error?</v>
      </c>
    </row>
    <row r="1996" spans="1:5">
      <c r="A1996" s="5">
        <v>1935</v>
      </c>
      <c r="B1996" s="1724">
        <f>'Rest Tax Levies-Tort Im 25'!I24</f>
        <v>0</v>
      </c>
      <c r="C1996" s="2" t="s">
        <v>569</v>
      </c>
      <c r="D1996" s="2" t="str">
        <f t="shared" si="30"/>
        <v>Error?</v>
      </c>
    </row>
    <row r="1997" spans="1:5">
      <c r="A1997" s="10">
        <v>1936</v>
      </c>
      <c r="B1997" s="1724"/>
      <c r="D1997" s="2" t="str">
        <f t="shared" si="30"/>
        <v>OK</v>
      </c>
    </row>
    <row r="1998" spans="1:5">
      <c r="A1998" s="10">
        <v>1937</v>
      </c>
      <c r="B1998" s="1724"/>
      <c r="D1998" s="2" t="str">
        <f t="shared" si="30"/>
        <v>OK</v>
      </c>
    </row>
    <row r="1999" spans="1:5">
      <c r="A1999" s="10">
        <v>1938</v>
      </c>
      <c r="B1999" s="1724"/>
      <c r="D1999" s="2" t="str">
        <f t="shared" si="30"/>
        <v>OK</v>
      </c>
    </row>
    <row r="2000" spans="1:5">
      <c r="A2000" s="10">
        <v>1939</v>
      </c>
      <c r="B2000" s="1724"/>
      <c r="D2000" s="2" t="str">
        <f t="shared" si="30"/>
        <v>OK</v>
      </c>
    </row>
    <row r="2001" spans="1:4">
      <c r="A2001" s="10">
        <v>1940</v>
      </c>
      <c r="B2001" s="1724"/>
      <c r="D2001" s="2" t="str">
        <f t="shared" si="30"/>
        <v>OK</v>
      </c>
    </row>
    <row r="2002" spans="1:4">
      <c r="A2002" s="10">
        <v>1941</v>
      </c>
      <c r="B2002" s="1724"/>
      <c r="D2002" s="2" t="str">
        <f t="shared" si="30"/>
        <v>OK</v>
      </c>
    </row>
    <row r="2003" spans="1:4">
      <c r="A2003" s="10">
        <v>1942</v>
      </c>
      <c r="B2003" s="1724"/>
      <c r="D2003" s="2" t="str">
        <f t="shared" si="30"/>
        <v>OK</v>
      </c>
    </row>
    <row r="2004" spans="1:4">
      <c r="A2004" s="10">
        <v>1943</v>
      </c>
      <c r="B2004" s="1724"/>
      <c r="D2004" s="2" t="str">
        <f t="shared" si="30"/>
        <v>OK</v>
      </c>
    </row>
    <row r="2005" spans="1:4">
      <c r="A2005" s="10">
        <v>1944</v>
      </c>
      <c r="B2005" s="1724"/>
      <c r="D2005" s="2" t="str">
        <f t="shared" si="30"/>
        <v>OK</v>
      </c>
    </row>
    <row r="2006" spans="1:4">
      <c r="A2006" s="10">
        <v>1945</v>
      </c>
      <c r="B2006" s="1724"/>
      <c r="D2006" s="2" t="str">
        <f t="shared" si="30"/>
        <v>OK</v>
      </c>
    </row>
    <row r="2007" spans="1:4">
      <c r="A2007" s="10">
        <v>1946</v>
      </c>
      <c r="B2007" s="1724"/>
      <c r="D2007" s="2" t="str">
        <f t="shared" si="30"/>
        <v>OK</v>
      </c>
    </row>
    <row r="2008" spans="1:4">
      <c r="A2008" s="5">
        <v>1947</v>
      </c>
      <c r="B2008" s="1724">
        <f>'Cap Outlay Deprec 26'!C5</f>
        <v>0</v>
      </c>
      <c r="D2008" s="2" t="str">
        <f t="shared" si="30"/>
        <v>Error?</v>
      </c>
    </row>
    <row r="2009" spans="1:4">
      <c r="A2009" s="5">
        <v>1948</v>
      </c>
      <c r="B2009" s="1724">
        <f>'Cap Outlay Deprec 26'!C8</f>
        <v>184163078</v>
      </c>
      <c r="D2009" s="2" t="str">
        <f t="shared" si="30"/>
        <v>Error?</v>
      </c>
    </row>
    <row r="2010" spans="1:4">
      <c r="A2010" s="5">
        <v>1949</v>
      </c>
      <c r="B2010" s="1724">
        <f>'Cap Outlay Deprec 26'!C10</f>
        <v>14341468</v>
      </c>
      <c r="D2010" s="2" t="str">
        <f t="shared" si="30"/>
        <v>Error?</v>
      </c>
    </row>
    <row r="2011" spans="1:4">
      <c r="A2011" s="5">
        <v>1950</v>
      </c>
      <c r="B2011" s="1724">
        <f>'Cap Outlay Deprec 26'!C12</f>
        <v>8277493</v>
      </c>
      <c r="D2011" s="2" t="str">
        <f t="shared" si="30"/>
        <v>Error?</v>
      </c>
    </row>
    <row r="2012" spans="1:4">
      <c r="A2012" s="5">
        <v>1951</v>
      </c>
      <c r="B2012" s="1724">
        <f>'Cap Outlay Deprec 26'!C13</f>
        <v>0</v>
      </c>
      <c r="D2012" s="2" t="str">
        <f t="shared" si="30"/>
        <v>Error?</v>
      </c>
    </row>
    <row r="2013" spans="1:4">
      <c r="A2013" s="5">
        <v>1952</v>
      </c>
      <c r="B2013" s="1724">
        <f>'Cap Outlay Deprec 26'!C16</f>
        <v>210859772</v>
      </c>
      <c r="C2013" s="2" t="s">
        <v>569</v>
      </c>
      <c r="D2013" s="2" t="str">
        <f t="shared" si="30"/>
        <v>Error?</v>
      </c>
    </row>
    <row r="2014" spans="1:4">
      <c r="A2014" s="5">
        <v>1953</v>
      </c>
      <c r="B2014" s="1724">
        <f>'Cap Outlay Deprec 26'!D5</f>
        <v>0</v>
      </c>
      <c r="D2014" s="2" t="str">
        <f t="shared" si="30"/>
        <v>Error?</v>
      </c>
    </row>
    <row r="2015" spans="1:4">
      <c r="A2015" s="5">
        <v>1954</v>
      </c>
      <c r="B2015" s="1724">
        <f>'Cap Outlay Deprec 26'!D8</f>
        <v>5799285</v>
      </c>
      <c r="D2015" s="2" t="str">
        <f t="shared" si="30"/>
        <v>Error?</v>
      </c>
    </row>
    <row r="2016" spans="1:4">
      <c r="A2016" s="5">
        <v>1955</v>
      </c>
      <c r="B2016" s="1724">
        <f>'Cap Outlay Deprec 26'!D10</f>
        <v>166653</v>
      </c>
      <c r="D2016" s="2" t="str">
        <f t="shared" si="30"/>
        <v>Error?</v>
      </c>
    </row>
    <row r="2017" spans="1:4">
      <c r="A2017" s="5">
        <v>1956</v>
      </c>
      <c r="B2017" s="1724">
        <f>'Cap Outlay Deprec 26'!D12</f>
        <v>417302</v>
      </c>
      <c r="D2017" s="2" t="str">
        <f t="shared" si="30"/>
        <v>Error?</v>
      </c>
    </row>
    <row r="2018" spans="1:4">
      <c r="A2018" s="5">
        <v>1957</v>
      </c>
      <c r="B2018" s="1724">
        <f>'Cap Outlay Deprec 26'!D13</f>
        <v>0</v>
      </c>
      <c r="D2018" s="2" t="str">
        <f t="shared" si="30"/>
        <v>Error?</v>
      </c>
    </row>
    <row r="2019" spans="1:4">
      <c r="A2019" s="5">
        <v>1958</v>
      </c>
      <c r="B2019" s="1724">
        <f>'Cap Outlay Deprec 26'!D16</f>
        <v>9202102</v>
      </c>
      <c r="C2019" s="2" t="s">
        <v>569</v>
      </c>
      <c r="D2019" s="2" t="str">
        <f t="shared" si="30"/>
        <v>Error?</v>
      </c>
    </row>
    <row r="2020" spans="1:4">
      <c r="A2020" s="5">
        <v>1959</v>
      </c>
      <c r="B2020" s="1724">
        <f>'Cap Outlay Deprec 26'!E5</f>
        <v>0</v>
      </c>
      <c r="D2020" s="2" t="str">
        <f t="shared" si="30"/>
        <v>Error?</v>
      </c>
    </row>
    <row r="2021" spans="1:4">
      <c r="A2021" s="5">
        <v>1960</v>
      </c>
      <c r="B2021" s="1724">
        <f>'Cap Outlay Deprec 26'!E8</f>
        <v>0</v>
      </c>
      <c r="D2021" s="2" t="str">
        <f t="shared" si="30"/>
        <v>Error?</v>
      </c>
    </row>
    <row r="2022" spans="1:4">
      <c r="A2022" s="5">
        <v>1961</v>
      </c>
      <c r="B2022" s="1724">
        <f>'Cap Outlay Deprec 26'!E10</f>
        <v>0</v>
      </c>
      <c r="D2022" s="2" t="str">
        <f t="shared" si="30"/>
        <v>Error?</v>
      </c>
    </row>
    <row r="2023" spans="1:4">
      <c r="A2023" s="5">
        <v>1962</v>
      </c>
      <c r="B2023" s="1724">
        <f>'Cap Outlay Deprec 26'!E12</f>
        <v>24000</v>
      </c>
      <c r="D2023" s="2" t="str">
        <f t="shared" si="30"/>
        <v>Error?</v>
      </c>
    </row>
    <row r="2024" spans="1:4">
      <c r="A2024" s="5">
        <v>1963</v>
      </c>
      <c r="B2024" s="1724">
        <f>'Cap Outlay Deprec 26'!E13</f>
        <v>0</v>
      </c>
      <c r="D2024" s="2" t="str">
        <f t="shared" si="30"/>
        <v>Error?</v>
      </c>
    </row>
    <row r="2025" spans="1:4">
      <c r="A2025" s="5">
        <v>1964</v>
      </c>
      <c r="B2025" s="1724">
        <f>'Cap Outlay Deprec 26'!E16</f>
        <v>2463931</v>
      </c>
      <c r="C2025" s="2" t="s">
        <v>569</v>
      </c>
      <c r="D2025" s="2" t="str">
        <f t="shared" si="30"/>
        <v>Error?</v>
      </c>
    </row>
    <row r="2026" spans="1:4">
      <c r="A2026" s="5">
        <v>1965</v>
      </c>
      <c r="B2026" s="1724">
        <f>'Cap Outlay Deprec 26'!F5</f>
        <v>0</v>
      </c>
      <c r="C2026" s="2" t="s">
        <v>569</v>
      </c>
      <c r="D2026" s="2" t="str">
        <f t="shared" si="30"/>
        <v>Error?</v>
      </c>
    </row>
    <row r="2027" spans="1:4">
      <c r="A2027" s="5">
        <v>1966</v>
      </c>
      <c r="B2027" s="1724">
        <f>'Cap Outlay Deprec 26'!F8</f>
        <v>189962363</v>
      </c>
      <c r="C2027" s="2" t="s">
        <v>569</v>
      </c>
      <c r="D2027" s="2" t="str">
        <f t="shared" si="30"/>
        <v>Error?</v>
      </c>
    </row>
    <row r="2028" spans="1:4">
      <c r="A2028" s="5">
        <v>1967</v>
      </c>
      <c r="B2028" s="1724">
        <f>'Cap Outlay Deprec 26'!F10</f>
        <v>14508121</v>
      </c>
      <c r="C2028" s="2" t="s">
        <v>569</v>
      </c>
      <c r="D2028" s="2" t="str">
        <f t="shared" si="30"/>
        <v>Error?</v>
      </c>
    </row>
    <row r="2029" spans="1:4">
      <c r="A2029" s="5">
        <v>1968</v>
      </c>
      <c r="B2029" s="1724">
        <f>'Cap Outlay Deprec 26'!F12</f>
        <v>8670795</v>
      </c>
      <c r="C2029" s="2" t="s">
        <v>569</v>
      </c>
      <c r="D2029" s="2" t="str">
        <f t="shared" si="30"/>
        <v>Error?</v>
      </c>
    </row>
    <row r="2030" spans="1:4">
      <c r="A2030" s="5">
        <v>1969</v>
      </c>
      <c r="B2030" s="1724">
        <f>'Cap Outlay Deprec 26'!F13</f>
        <v>0</v>
      </c>
      <c r="C2030" s="2" t="s">
        <v>569</v>
      </c>
      <c r="D2030" s="2" t="str">
        <f t="shared" si="30"/>
        <v>Error?</v>
      </c>
    </row>
    <row r="2031" spans="1:4">
      <c r="A2031" s="5">
        <v>1970</v>
      </c>
      <c r="B2031" s="1724">
        <f>'Cap Outlay Deprec 26'!F16</f>
        <v>217597943</v>
      </c>
      <c r="C2031" s="2" t="s">
        <v>569</v>
      </c>
      <c r="D2031" s="2" t="str">
        <f t="shared" si="30"/>
        <v>Error?</v>
      </c>
    </row>
    <row r="2032" spans="1:4">
      <c r="A2032" s="10">
        <v>1971</v>
      </c>
      <c r="B2032" s="1724"/>
      <c r="D2032" s="2" t="str">
        <f t="shared" si="30"/>
        <v>OK</v>
      </c>
    </row>
    <row r="2033" spans="1:4">
      <c r="A2033" s="5">
        <v>1972</v>
      </c>
      <c r="B2033" s="1724">
        <f>'Cap Outlay Deprec 26'!H8</f>
        <v>76650229</v>
      </c>
      <c r="D2033" s="2" t="str">
        <f t="shared" si="30"/>
        <v>Error?</v>
      </c>
    </row>
    <row r="2034" spans="1:4">
      <c r="A2034" s="5">
        <v>1973</v>
      </c>
      <c r="B2034" s="1724">
        <f>'Cap Outlay Deprec 26'!H10</f>
        <v>8474846</v>
      </c>
      <c r="D2034" s="2" t="str">
        <f t="shared" si="30"/>
        <v>Error?</v>
      </c>
    </row>
    <row r="2035" spans="1:4">
      <c r="A2035" s="5">
        <v>1974</v>
      </c>
      <c r="B2035" s="1724">
        <f>'Cap Outlay Deprec 26'!H12</f>
        <v>5185221</v>
      </c>
      <c r="D2035" s="2" t="str">
        <f t="shared" si="30"/>
        <v>Error?</v>
      </c>
    </row>
    <row r="2036" spans="1:4">
      <c r="A2036" s="5">
        <v>1975</v>
      </c>
      <c r="B2036" s="1724">
        <f>'Cap Outlay Deprec 26'!H13</f>
        <v>0</v>
      </c>
      <c r="D2036" s="2" t="str">
        <f t="shared" si="30"/>
        <v>Error?</v>
      </c>
    </row>
    <row r="2037" spans="1:4">
      <c r="A2037" s="5">
        <v>1976</v>
      </c>
      <c r="B2037" s="1724">
        <f>'Cap Outlay Deprec 26'!H16</f>
        <v>90310296</v>
      </c>
      <c r="C2037" s="2" t="s">
        <v>569</v>
      </c>
      <c r="D2037" s="2" t="str">
        <f t="shared" si="30"/>
        <v>Error?</v>
      </c>
    </row>
    <row r="2038" spans="1:4">
      <c r="A2038" s="10">
        <v>1977</v>
      </c>
      <c r="B2038" s="1724"/>
      <c r="D2038" s="2" t="str">
        <f t="shared" si="30"/>
        <v>OK</v>
      </c>
    </row>
    <row r="2039" spans="1:4">
      <c r="A2039" s="5">
        <v>1978</v>
      </c>
      <c r="B2039" s="1724">
        <f>'Cap Outlay Deprec 26'!I8</f>
        <v>4374121</v>
      </c>
      <c r="D2039" s="2" t="str">
        <f t="shared" si="30"/>
        <v>Error?</v>
      </c>
    </row>
    <row r="2040" spans="1:4">
      <c r="A2040" s="5">
        <v>1979</v>
      </c>
      <c r="B2040" s="1724">
        <f>'Cap Outlay Deprec 26'!I10</f>
        <v>604985</v>
      </c>
      <c r="D2040" s="2" t="str">
        <f t="shared" si="30"/>
        <v>Error?</v>
      </c>
    </row>
    <row r="2041" spans="1:4">
      <c r="A2041" s="5">
        <v>1980</v>
      </c>
      <c r="B2041" s="1724">
        <f>'Cap Outlay Deprec 26'!I12</f>
        <v>691965</v>
      </c>
      <c r="D2041" s="2" t="str">
        <f t="shared" si="30"/>
        <v>Error?</v>
      </c>
    </row>
    <row r="2042" spans="1:4">
      <c r="A2042" s="5">
        <v>1981</v>
      </c>
      <c r="B2042" s="1724">
        <f>'Cap Outlay Deprec 26'!I13</f>
        <v>0</v>
      </c>
      <c r="D2042" s="2" t="str">
        <f t="shared" si="30"/>
        <v>Error?</v>
      </c>
    </row>
    <row r="2043" spans="1:4">
      <c r="A2043" s="5">
        <v>1982</v>
      </c>
      <c r="B2043" s="1724">
        <f>'Cap Outlay Deprec 26'!I16</f>
        <v>5671071</v>
      </c>
      <c r="C2043" s="2" t="s">
        <v>569</v>
      </c>
      <c r="D2043" s="2" t="str">
        <f t="shared" si="30"/>
        <v>Error?</v>
      </c>
    </row>
    <row r="2044" spans="1:4">
      <c r="A2044" s="10">
        <v>1983</v>
      </c>
      <c r="B2044" s="1724"/>
      <c r="D2044" s="2" t="str">
        <f t="shared" si="30"/>
        <v>OK</v>
      </c>
    </row>
    <row r="2045" spans="1:4">
      <c r="A2045" s="5">
        <v>1984</v>
      </c>
      <c r="B2045" s="1724">
        <f>'Cap Outlay Deprec 26'!J8</f>
        <v>0</v>
      </c>
      <c r="D2045" s="2" t="str">
        <f t="shared" si="30"/>
        <v>Error?</v>
      </c>
    </row>
    <row r="2046" spans="1:4">
      <c r="A2046" s="5">
        <v>1985</v>
      </c>
      <c r="B2046" s="1724">
        <f>'Cap Outlay Deprec 26'!J10</f>
        <v>0</v>
      </c>
      <c r="D2046" s="2" t="str">
        <f t="shared" si="30"/>
        <v>Error?</v>
      </c>
    </row>
    <row r="2047" spans="1:4">
      <c r="A2047" s="5">
        <v>1986</v>
      </c>
      <c r="B2047" s="1724">
        <f>'Cap Outlay Deprec 26'!J12</f>
        <v>24000</v>
      </c>
      <c r="D2047" s="2" t="str">
        <f t="shared" ref="D2047:D2110" si="31">IF(ISBLANK(B2047),"OK",IF(A2047-B2047=0,"OK","Error?"))</f>
        <v>Error?</v>
      </c>
    </row>
    <row r="2048" spans="1:4">
      <c r="A2048" s="5">
        <v>1987</v>
      </c>
      <c r="B2048" s="1724">
        <f>'Cap Outlay Deprec 26'!J13</f>
        <v>0</v>
      </c>
      <c r="D2048" s="2" t="str">
        <f t="shared" si="31"/>
        <v>Error?</v>
      </c>
    </row>
    <row r="2049" spans="1:4">
      <c r="A2049" s="5">
        <v>1988</v>
      </c>
      <c r="B2049" s="1724">
        <f>'Cap Outlay Deprec 26'!J16</f>
        <v>24000</v>
      </c>
      <c r="C2049" s="2" t="s">
        <v>569</v>
      </c>
      <c r="D2049" s="2" t="str">
        <f t="shared" si="31"/>
        <v>Error?</v>
      </c>
    </row>
    <row r="2050" spans="1:4">
      <c r="A2050" s="10">
        <v>1989</v>
      </c>
      <c r="B2050" s="1724"/>
      <c r="D2050" s="2" t="str">
        <f t="shared" si="31"/>
        <v>OK</v>
      </c>
    </row>
    <row r="2051" spans="1:4">
      <c r="A2051" s="5">
        <v>1990</v>
      </c>
      <c r="B2051" s="1724">
        <f>'Cap Outlay Deprec 26'!K8</f>
        <v>81024350</v>
      </c>
      <c r="C2051" s="2" t="s">
        <v>569</v>
      </c>
      <c r="D2051" s="2" t="str">
        <f t="shared" si="31"/>
        <v>Error?</v>
      </c>
    </row>
    <row r="2052" spans="1:4">
      <c r="A2052" s="5">
        <v>1991</v>
      </c>
      <c r="B2052" s="1724">
        <f>'Cap Outlay Deprec 26'!K10</f>
        <v>9079831</v>
      </c>
      <c r="C2052" s="2" t="s">
        <v>569</v>
      </c>
      <c r="D2052" s="2" t="str">
        <f t="shared" si="31"/>
        <v>Error?</v>
      </c>
    </row>
    <row r="2053" spans="1:4">
      <c r="A2053" s="5">
        <v>1992</v>
      </c>
      <c r="B2053" s="1724">
        <f>'Cap Outlay Deprec 26'!K12</f>
        <v>5853186</v>
      </c>
      <c r="C2053" s="2" t="s">
        <v>569</v>
      </c>
      <c r="D2053" s="2" t="str">
        <f t="shared" si="31"/>
        <v>Error?</v>
      </c>
    </row>
    <row r="2054" spans="1:4">
      <c r="A2054" s="5">
        <v>1993</v>
      </c>
      <c r="B2054" s="1724">
        <f>'Cap Outlay Deprec 26'!K13</f>
        <v>0</v>
      </c>
      <c r="C2054" s="2" t="s">
        <v>569</v>
      </c>
      <c r="D2054" s="2" t="str">
        <f t="shared" si="31"/>
        <v>Error?</v>
      </c>
    </row>
    <row r="2055" spans="1:4">
      <c r="A2055" s="5">
        <v>1994</v>
      </c>
      <c r="B2055" s="1724">
        <f>'Cap Outlay Deprec 26'!K16</f>
        <v>95957367</v>
      </c>
      <c r="C2055" s="2" t="s">
        <v>569</v>
      </c>
      <c r="D2055" s="2" t="str">
        <f t="shared" si="31"/>
        <v>Error?</v>
      </c>
    </row>
    <row r="2056" spans="1:4">
      <c r="A2056" s="5">
        <v>1995</v>
      </c>
      <c r="B2056" s="1724">
        <f>'Cap Outlay Deprec 26'!L5</f>
        <v>0</v>
      </c>
      <c r="C2056" s="2" t="s">
        <v>569</v>
      </c>
      <c r="D2056" s="2" t="str">
        <f t="shared" si="31"/>
        <v>Error?</v>
      </c>
    </row>
    <row r="2057" spans="1:4">
      <c r="A2057" s="5">
        <v>1996</v>
      </c>
      <c r="B2057" s="1724">
        <f>'Cap Outlay Deprec 26'!L8</f>
        <v>108938013</v>
      </c>
      <c r="C2057" s="2" t="s">
        <v>569</v>
      </c>
      <c r="D2057" s="2" t="str">
        <f t="shared" si="31"/>
        <v>Error?</v>
      </c>
    </row>
    <row r="2058" spans="1:4">
      <c r="A2058" s="5">
        <v>1997</v>
      </c>
      <c r="B2058" s="1724">
        <f>'Cap Outlay Deprec 26'!L10</f>
        <v>5428290</v>
      </c>
      <c r="C2058" s="2" t="s">
        <v>569</v>
      </c>
      <c r="D2058" s="2" t="str">
        <f t="shared" si="31"/>
        <v>Error?</v>
      </c>
    </row>
    <row r="2059" spans="1:4">
      <c r="A2059" s="5">
        <v>1998</v>
      </c>
      <c r="B2059" s="1724">
        <f>'Cap Outlay Deprec 26'!L12</f>
        <v>2817609</v>
      </c>
      <c r="C2059" s="2" t="s">
        <v>569</v>
      </c>
      <c r="D2059" s="2" t="str">
        <f t="shared" si="31"/>
        <v>Error?</v>
      </c>
    </row>
    <row r="2060" spans="1:4">
      <c r="A2060" s="5">
        <v>1999</v>
      </c>
      <c r="B2060" s="1724">
        <f>'Cap Outlay Deprec 26'!L13</f>
        <v>0</v>
      </c>
      <c r="C2060" s="2" t="s">
        <v>569</v>
      </c>
      <c r="D2060" s="2" t="str">
        <f t="shared" si="31"/>
        <v>Error?</v>
      </c>
    </row>
    <row r="2061" spans="1:4">
      <c r="A2061" s="5">
        <v>2000</v>
      </c>
      <c r="B2061" s="1724">
        <f>'Cap Outlay Deprec 26'!L16</f>
        <v>121640576</v>
      </c>
      <c r="C2061" s="2" t="s">
        <v>569</v>
      </c>
      <c r="D2061" s="2" t="str">
        <f t="shared" si="31"/>
        <v>Error?</v>
      </c>
    </row>
    <row r="2062" spans="1:4">
      <c r="A2062" s="10">
        <v>2001</v>
      </c>
      <c r="B2062" s="1724"/>
      <c r="D2062" s="2" t="str">
        <f t="shared" si="31"/>
        <v>OK</v>
      </c>
    </row>
    <row r="2063" spans="1:4">
      <c r="A2063" s="10">
        <v>2002</v>
      </c>
      <c r="B2063" s="1724"/>
      <c r="D2063" s="2" t="str">
        <f t="shared" si="31"/>
        <v>OK</v>
      </c>
    </row>
    <row r="2064" spans="1:4">
      <c r="A2064" s="10">
        <v>2003</v>
      </c>
      <c r="B2064" s="1724"/>
      <c r="D2064" s="2" t="str">
        <f t="shared" si="31"/>
        <v>OK</v>
      </c>
    </row>
    <row r="2065" spans="1:4">
      <c r="A2065" s="10">
        <v>2004</v>
      </c>
      <c r="B2065" s="1724"/>
      <c r="D2065" s="2" t="str">
        <f t="shared" si="31"/>
        <v>OK</v>
      </c>
    </row>
    <row r="2066" spans="1:4">
      <c r="A2066" s="10">
        <v>2005</v>
      </c>
      <c r="B2066" s="1724"/>
      <c r="D2066" s="2" t="str">
        <f t="shared" si="31"/>
        <v>OK</v>
      </c>
    </row>
    <row r="2067" spans="1:4">
      <c r="A2067" s="10">
        <v>2006</v>
      </c>
      <c r="B2067" s="1724"/>
      <c r="D2067" s="2" t="str">
        <f t="shared" si="31"/>
        <v>OK</v>
      </c>
    </row>
    <row r="2068" spans="1:4">
      <c r="A2068" s="10">
        <v>2007</v>
      </c>
      <c r="B2068" s="1724"/>
      <c r="D2068" s="2" t="str">
        <f t="shared" si="31"/>
        <v>OK</v>
      </c>
    </row>
    <row r="2069" spans="1:4">
      <c r="A2069" s="10">
        <v>2008</v>
      </c>
      <c r="B2069" s="1724"/>
      <c r="D2069" s="2" t="str">
        <f t="shared" si="31"/>
        <v>OK</v>
      </c>
    </row>
    <row r="2070" spans="1:4">
      <c r="A2070" s="10">
        <v>2009</v>
      </c>
      <c r="B2070" s="1724"/>
      <c r="D2070" s="2" t="str">
        <f t="shared" si="31"/>
        <v>OK</v>
      </c>
    </row>
    <row r="2071" spans="1:4">
      <c r="A2071" s="10">
        <v>2010</v>
      </c>
      <c r="B2071" s="1724"/>
      <c r="D2071" s="2" t="str">
        <f t="shared" si="31"/>
        <v>OK</v>
      </c>
    </row>
    <row r="2072" spans="1:4">
      <c r="A2072" s="10">
        <v>2011</v>
      </c>
      <c r="B2072" s="1724"/>
      <c r="D2072" s="2" t="str">
        <f t="shared" si="31"/>
        <v>OK</v>
      </c>
    </row>
    <row r="2073" spans="1:4">
      <c r="A2073" s="10">
        <v>2012</v>
      </c>
      <c r="B2073" s="1724"/>
      <c r="D2073" s="2" t="str">
        <f t="shared" si="31"/>
        <v>OK</v>
      </c>
    </row>
    <row r="2074" spans="1:4">
      <c r="A2074" s="10">
        <v>2013</v>
      </c>
      <c r="B2074" s="1724"/>
      <c r="D2074" s="2" t="str">
        <f t="shared" si="31"/>
        <v>OK</v>
      </c>
    </row>
    <row r="2075" spans="1:4">
      <c r="A2075" s="10">
        <v>2014</v>
      </c>
      <c r="B2075" s="1724"/>
      <c r="D2075" s="2" t="str">
        <f t="shared" si="31"/>
        <v>OK</v>
      </c>
    </row>
    <row r="2076" spans="1:4">
      <c r="A2076" s="10">
        <v>2015</v>
      </c>
      <c r="B2076" s="1724"/>
      <c r="D2076" s="2" t="str">
        <f t="shared" si="31"/>
        <v>OK</v>
      </c>
    </row>
    <row r="2077" spans="1:4">
      <c r="A2077" s="10">
        <v>2016</v>
      </c>
      <c r="B2077" s="1724"/>
      <c r="C2077" s="2" t="s">
        <v>569</v>
      </c>
      <c r="D2077" s="2" t="str">
        <f t="shared" si="31"/>
        <v>OK</v>
      </c>
    </row>
    <row r="2078" spans="1:4">
      <c r="A2078" s="10">
        <v>2017</v>
      </c>
      <c r="B2078" s="1724"/>
      <c r="C2078" s="2" t="s">
        <v>569</v>
      </c>
      <c r="D2078" s="2" t="str">
        <f t="shared" si="31"/>
        <v>OK</v>
      </c>
    </row>
    <row r="2079" spans="1:4">
      <c r="A2079" s="10">
        <v>2018</v>
      </c>
      <c r="B2079" s="1724"/>
      <c r="D2079" s="2" t="str">
        <f t="shared" si="31"/>
        <v>OK</v>
      </c>
    </row>
    <row r="2080" spans="1:4">
      <c r="A2080" s="10">
        <v>2019</v>
      </c>
      <c r="B2080" s="1724"/>
      <c r="D2080" s="2" t="str">
        <f t="shared" si="31"/>
        <v>OK</v>
      </c>
    </row>
    <row r="2081" spans="1:4">
      <c r="A2081" s="5">
        <v>2020</v>
      </c>
      <c r="B2081" s="1724">
        <f>'Expenditures 15-22'!H84</f>
        <v>241</v>
      </c>
      <c r="C2081" s="2" t="s">
        <v>569</v>
      </c>
      <c r="D2081" s="2" t="str">
        <f t="shared" si="31"/>
        <v>Error?</v>
      </c>
    </row>
    <row r="2082" spans="1:4">
      <c r="A2082" s="10">
        <v>2021</v>
      </c>
      <c r="B2082" s="1724"/>
      <c r="C2082" s="2" t="s">
        <v>569</v>
      </c>
      <c r="D2082" s="2" t="str">
        <f t="shared" si="31"/>
        <v>OK</v>
      </c>
    </row>
    <row r="2083" spans="1:4">
      <c r="A2083" s="10">
        <v>2022</v>
      </c>
      <c r="B2083" s="1724"/>
      <c r="D2083" s="2" t="str">
        <f t="shared" si="31"/>
        <v>OK</v>
      </c>
    </row>
    <row r="2084" spans="1:4">
      <c r="A2084" s="10">
        <v>2023</v>
      </c>
      <c r="B2084" s="1724"/>
      <c r="D2084" s="2" t="str">
        <f t="shared" si="31"/>
        <v>OK</v>
      </c>
    </row>
    <row r="2085" spans="1:4">
      <c r="A2085" s="10">
        <v>2024</v>
      </c>
      <c r="B2085" s="1724"/>
      <c r="C2085" s="2" t="s">
        <v>569</v>
      </c>
      <c r="D2085" s="2" t="str">
        <f t="shared" si="31"/>
        <v>OK</v>
      </c>
    </row>
    <row r="2086" spans="1:4">
      <c r="A2086" s="10">
        <v>2025</v>
      </c>
      <c r="B2086" s="1724"/>
      <c r="D2086" s="2" t="str">
        <f t="shared" si="31"/>
        <v>OK</v>
      </c>
    </row>
    <row r="2087" spans="1:4">
      <c r="A2087" s="10">
        <v>2026</v>
      </c>
      <c r="B2087" s="1724"/>
      <c r="D2087" s="2" t="str">
        <f t="shared" si="31"/>
        <v>OK</v>
      </c>
    </row>
    <row r="2088" spans="1:4">
      <c r="A2088" s="5">
        <v>2027</v>
      </c>
      <c r="B2088" s="1724">
        <f>'Expenditures 15-22'!K84</f>
        <v>260241</v>
      </c>
      <c r="C2088" s="2" t="s">
        <v>569</v>
      </c>
      <c r="D2088" s="2" t="str">
        <f t="shared" si="31"/>
        <v>Error?</v>
      </c>
    </row>
    <row r="2089" spans="1:4">
      <c r="A2089" s="5">
        <v>2028</v>
      </c>
      <c r="B2089" s="1724">
        <f>'Expenditures 15-22'!K92</f>
        <v>3736079</v>
      </c>
      <c r="C2089" s="2" t="s">
        <v>569</v>
      </c>
      <c r="D2089" s="2" t="str">
        <f t="shared" si="31"/>
        <v>Error?</v>
      </c>
    </row>
    <row r="2090" spans="1:4">
      <c r="A2090" s="10">
        <v>2029</v>
      </c>
      <c r="B2090" s="1724"/>
      <c r="D2090" s="2" t="str">
        <f t="shared" si="31"/>
        <v>OK</v>
      </c>
    </row>
    <row r="2091" spans="1:4">
      <c r="A2091" s="5">
        <v>2030</v>
      </c>
      <c r="B2091" s="1724">
        <f>'Expenditures 15-22'!H137</f>
        <v>0</v>
      </c>
      <c r="C2091" s="2" t="s">
        <v>569</v>
      </c>
      <c r="D2091" s="2" t="str">
        <f t="shared" si="31"/>
        <v>Error?</v>
      </c>
    </row>
    <row r="2092" spans="1:4">
      <c r="A2092" s="5">
        <v>2031</v>
      </c>
      <c r="B2092" s="1724">
        <f>'Expenditures 15-22'!H138</f>
        <v>0</v>
      </c>
      <c r="D2092" s="2" t="str">
        <f t="shared" si="31"/>
        <v>Error?</v>
      </c>
    </row>
    <row r="2093" spans="1:4">
      <c r="A2093" s="5">
        <v>2032</v>
      </c>
      <c r="B2093" s="1724">
        <f>'Expenditures 15-22'!K137</f>
        <v>0</v>
      </c>
      <c r="C2093" s="2" t="s">
        <v>569</v>
      </c>
      <c r="D2093" s="2" t="str">
        <f t="shared" si="31"/>
        <v>Error?</v>
      </c>
    </row>
    <row r="2094" spans="1:4">
      <c r="A2094" s="5">
        <v>2033</v>
      </c>
      <c r="B2094" s="1724">
        <f>'Expenditures 15-22'!K138</f>
        <v>0</v>
      </c>
      <c r="C2094" s="2" t="s">
        <v>569</v>
      </c>
      <c r="D2094" s="2" t="str">
        <f t="shared" si="31"/>
        <v>Error?</v>
      </c>
    </row>
    <row r="2095" spans="1:4">
      <c r="A2095" s="10">
        <v>2034</v>
      </c>
      <c r="B2095" s="1724"/>
      <c r="D2095" s="2" t="str">
        <f t="shared" si="31"/>
        <v>OK</v>
      </c>
    </row>
    <row r="2096" spans="1:4">
      <c r="A2096" s="10">
        <v>2035</v>
      </c>
      <c r="B2096" s="1724"/>
      <c r="D2096" s="2" t="str">
        <f t="shared" si="31"/>
        <v>OK</v>
      </c>
    </row>
    <row r="2097" spans="1:4">
      <c r="A2097" s="10">
        <v>2036</v>
      </c>
      <c r="B2097" s="1724"/>
      <c r="D2097" s="2" t="str">
        <f t="shared" si="31"/>
        <v>OK</v>
      </c>
    </row>
    <row r="2098" spans="1:4">
      <c r="A2098" s="10">
        <v>2037</v>
      </c>
      <c r="B2098" s="1724"/>
      <c r="D2098" s="2" t="str">
        <f t="shared" si="31"/>
        <v>OK</v>
      </c>
    </row>
    <row r="2099" spans="1:4">
      <c r="A2099" s="10">
        <v>2038</v>
      </c>
      <c r="B2099" s="1724"/>
      <c r="C2099" s="2" t="s">
        <v>569</v>
      </c>
      <c r="D2099" s="2" t="str">
        <f t="shared" si="31"/>
        <v>OK</v>
      </c>
    </row>
    <row r="2100" spans="1:4">
      <c r="A2100" s="10">
        <v>2039</v>
      </c>
      <c r="B2100" s="1724"/>
      <c r="D2100" s="2" t="str">
        <f t="shared" si="31"/>
        <v>OK</v>
      </c>
    </row>
    <row r="2101" spans="1:4">
      <c r="A2101" s="10">
        <v>2040</v>
      </c>
      <c r="B2101" s="1724"/>
      <c r="C2101" s="2" t="s">
        <v>569</v>
      </c>
      <c r="D2101" s="2" t="str">
        <f t="shared" si="31"/>
        <v>OK</v>
      </c>
    </row>
    <row r="2102" spans="1:4">
      <c r="A2102" s="5">
        <v>2041</v>
      </c>
      <c r="B2102" s="1724">
        <f>'Expenditures 15-22'!K310</f>
        <v>0</v>
      </c>
      <c r="C2102" s="2" t="s">
        <v>569</v>
      </c>
      <c r="D2102" s="2" t="str">
        <f t="shared" si="31"/>
        <v>Error?</v>
      </c>
    </row>
    <row r="2103" spans="1:4">
      <c r="A2103" s="10">
        <v>2042</v>
      </c>
      <c r="B2103" s="1724"/>
      <c r="D2103" s="2" t="str">
        <f t="shared" si="31"/>
        <v>OK</v>
      </c>
    </row>
    <row r="2104" spans="1:4">
      <c r="A2104" s="10">
        <v>2043</v>
      </c>
      <c r="B2104" s="1724"/>
      <c r="D2104" s="2" t="str">
        <f t="shared" si="31"/>
        <v>OK</v>
      </c>
    </row>
    <row r="2105" spans="1:4">
      <c r="A2105" s="5">
        <v>2044</v>
      </c>
      <c r="B2105" s="1724">
        <f>'Acct Summary 7-8'!I47</f>
        <v>22902061</v>
      </c>
      <c r="C2105" s="2" t="s">
        <v>569</v>
      </c>
      <c r="D2105" s="2" t="str">
        <f t="shared" si="31"/>
        <v>Error?</v>
      </c>
    </row>
    <row r="2106" spans="1:4">
      <c r="A2106" s="5">
        <v>2045</v>
      </c>
      <c r="B2106" s="1724">
        <f>'Acct Summary 7-8'!I48</f>
        <v>500000</v>
      </c>
      <c r="D2106" s="2" t="str">
        <f t="shared" si="31"/>
        <v>Error?</v>
      </c>
    </row>
    <row r="2107" spans="1:4">
      <c r="A2107" s="5">
        <v>2046</v>
      </c>
      <c r="B2107" s="1724">
        <f>'Rest Tax Levies-Tort Im 25'!H11</f>
        <v>0</v>
      </c>
      <c r="D2107" s="2" t="str">
        <f t="shared" si="31"/>
        <v>Error?</v>
      </c>
    </row>
    <row r="2108" spans="1:4">
      <c r="A2108" s="10">
        <v>2047</v>
      </c>
      <c r="B2108" s="1724"/>
      <c r="D2108" s="2" t="str">
        <f t="shared" si="31"/>
        <v>OK</v>
      </c>
    </row>
    <row r="2109" spans="1:4">
      <c r="A2109" s="10">
        <v>2048</v>
      </c>
      <c r="B2109" s="1724"/>
      <c r="D2109" s="2" t="str">
        <f t="shared" si="31"/>
        <v>OK</v>
      </c>
    </row>
    <row r="2110" spans="1:4">
      <c r="A2110" s="10">
        <v>2049</v>
      </c>
      <c r="B2110" s="1724"/>
      <c r="D2110" s="2" t="str">
        <f t="shared" si="31"/>
        <v>OK</v>
      </c>
    </row>
    <row r="2111" spans="1:4">
      <c r="A2111" s="10">
        <v>2050</v>
      </c>
      <c r="B2111" s="1724"/>
      <c r="D2111" s="2" t="str">
        <f t="shared" ref="D2111:D2174" si="32">IF(ISBLANK(B2111),"OK",IF(A2111-B2111=0,"OK","Error?"))</f>
        <v>OK</v>
      </c>
    </row>
    <row r="2112" spans="1:4">
      <c r="A2112" s="10">
        <v>2051</v>
      </c>
      <c r="B2112" s="1724"/>
      <c r="D2112" s="2" t="str">
        <f t="shared" si="32"/>
        <v>OK</v>
      </c>
    </row>
    <row r="2113" spans="1:4">
      <c r="A2113" s="10">
        <v>2052</v>
      </c>
      <c r="B2113" s="1724"/>
      <c r="D2113" s="2" t="str">
        <f t="shared" si="32"/>
        <v>OK</v>
      </c>
    </row>
    <row r="2114" spans="1:4">
      <c r="A2114" s="10">
        <v>2053</v>
      </c>
      <c r="B2114" s="1724"/>
      <c r="D2114" s="2" t="str">
        <f t="shared" si="32"/>
        <v>OK</v>
      </c>
    </row>
    <row r="2115" spans="1:4">
      <c r="A2115" s="10">
        <v>2054</v>
      </c>
      <c r="B2115" s="1724"/>
      <c r="D2115" s="2" t="str">
        <f t="shared" si="32"/>
        <v>OK</v>
      </c>
    </row>
    <row r="2116" spans="1:4">
      <c r="A2116" s="10">
        <v>2055</v>
      </c>
      <c r="B2116" s="1724"/>
      <c r="D2116" s="2" t="str">
        <f t="shared" si="32"/>
        <v>OK</v>
      </c>
    </row>
    <row r="2117" spans="1:4">
      <c r="A2117" s="10">
        <v>2056</v>
      </c>
      <c r="B2117" s="1724"/>
      <c r="D2117" s="2" t="str">
        <f t="shared" si="32"/>
        <v>OK</v>
      </c>
    </row>
    <row r="2118" spans="1:4">
      <c r="A2118" s="10">
        <v>2057</v>
      </c>
      <c r="B2118" s="1724"/>
      <c r="D2118" s="2" t="str">
        <f t="shared" si="32"/>
        <v>OK</v>
      </c>
    </row>
    <row r="2119" spans="1:4">
      <c r="A2119" s="10">
        <v>2058</v>
      </c>
      <c r="B2119" s="1724"/>
      <c r="D2119" s="2" t="str">
        <f t="shared" si="32"/>
        <v>OK</v>
      </c>
    </row>
    <row r="2120" spans="1:4">
      <c r="A2120" s="10">
        <v>2059</v>
      </c>
      <c r="B2120" s="1724"/>
      <c r="D2120" s="2" t="str">
        <f t="shared" si="32"/>
        <v>OK</v>
      </c>
    </row>
    <row r="2121" spans="1:4">
      <c r="A2121" s="10">
        <v>2060</v>
      </c>
      <c r="B2121" s="1724"/>
      <c r="D2121" s="2" t="str">
        <f t="shared" si="32"/>
        <v>OK</v>
      </c>
    </row>
    <row r="2122" spans="1:4">
      <c r="A2122" s="10">
        <v>2061</v>
      </c>
      <c r="B2122" s="1724"/>
      <c r="D2122" s="2" t="str">
        <f t="shared" si="32"/>
        <v>OK</v>
      </c>
    </row>
    <row r="2123" spans="1:4">
      <c r="A2123" s="10">
        <v>2062</v>
      </c>
      <c r="B2123" s="1724"/>
      <c r="D2123" s="2" t="str">
        <f t="shared" si="32"/>
        <v>OK</v>
      </c>
    </row>
    <row r="2124" spans="1:4">
      <c r="A2124" s="10">
        <v>2063</v>
      </c>
      <c r="B2124" s="1724"/>
      <c r="D2124" s="2" t="str">
        <f t="shared" si="32"/>
        <v>OK</v>
      </c>
    </row>
    <row r="2125" spans="1:4">
      <c r="A2125" s="10">
        <v>2064</v>
      </c>
      <c r="B2125" s="1724"/>
      <c r="D2125" s="2" t="str">
        <f t="shared" si="32"/>
        <v>OK</v>
      </c>
    </row>
    <row r="2126" spans="1:4">
      <c r="A2126" s="10">
        <v>2065</v>
      </c>
      <c r="B2126" s="1724"/>
      <c r="D2126" s="2" t="str">
        <f t="shared" si="32"/>
        <v>OK</v>
      </c>
    </row>
    <row r="2127" spans="1:4">
      <c r="A2127" s="10">
        <v>2066</v>
      </c>
      <c r="B2127" s="1724"/>
      <c r="D2127" s="2" t="str">
        <f t="shared" si="32"/>
        <v>OK</v>
      </c>
    </row>
    <row r="2128" spans="1:4">
      <c r="A2128" s="10">
        <v>2067</v>
      </c>
      <c r="B2128" s="1724"/>
      <c r="D2128" s="2" t="str">
        <f t="shared" si="32"/>
        <v>OK</v>
      </c>
    </row>
    <row r="2129" spans="1:4">
      <c r="A2129" s="10">
        <v>2068</v>
      </c>
      <c r="B2129" s="1724"/>
      <c r="D2129" s="2" t="str">
        <f t="shared" si="32"/>
        <v>OK</v>
      </c>
    </row>
    <row r="2130" spans="1:4">
      <c r="A2130" s="10">
        <v>2069</v>
      </c>
      <c r="B2130" s="1724"/>
      <c r="D2130" s="2" t="str">
        <f t="shared" si="32"/>
        <v>OK</v>
      </c>
    </row>
    <row r="2131" spans="1:4">
      <c r="A2131" s="10">
        <v>2070</v>
      </c>
      <c r="B2131" s="1724"/>
      <c r="C2131" s="2" t="s">
        <v>569</v>
      </c>
      <c r="D2131" s="2" t="str">
        <f t="shared" si="32"/>
        <v>OK</v>
      </c>
    </row>
    <row r="2132" spans="1:4">
      <c r="A2132" s="10">
        <v>2071</v>
      </c>
      <c r="B2132" s="1724"/>
      <c r="D2132" s="2" t="str">
        <f t="shared" si="32"/>
        <v>OK</v>
      </c>
    </row>
    <row r="2133" spans="1:4">
      <c r="A2133" s="10">
        <v>2072</v>
      </c>
      <c r="B2133" s="1724"/>
      <c r="D2133" s="2" t="str">
        <f t="shared" si="32"/>
        <v>OK</v>
      </c>
    </row>
    <row r="2134" spans="1:4">
      <c r="A2134" s="10">
        <v>2073</v>
      </c>
      <c r="B2134" s="1724"/>
      <c r="D2134" s="2" t="str">
        <f t="shared" si="32"/>
        <v>OK</v>
      </c>
    </row>
    <row r="2135" spans="1:4">
      <c r="A2135" s="10">
        <v>2074</v>
      </c>
      <c r="B2135" s="1724"/>
      <c r="D2135" s="2" t="str">
        <f t="shared" si="32"/>
        <v>OK</v>
      </c>
    </row>
    <row r="2136" spans="1:4">
      <c r="A2136" s="10">
        <v>2075</v>
      </c>
      <c r="B2136" s="1724"/>
      <c r="D2136" s="2" t="str">
        <f t="shared" si="32"/>
        <v>OK</v>
      </c>
    </row>
    <row r="2137" spans="1:4">
      <c r="A2137" s="10">
        <v>2076</v>
      </c>
      <c r="B2137" s="1724"/>
      <c r="D2137" s="2" t="str">
        <f t="shared" si="32"/>
        <v>OK</v>
      </c>
    </row>
    <row r="2138" spans="1:4">
      <c r="A2138" s="10">
        <v>2077</v>
      </c>
      <c r="B2138" s="1724"/>
      <c r="D2138" s="2" t="str">
        <f t="shared" si="32"/>
        <v>OK</v>
      </c>
    </row>
    <row r="2139" spans="1:4">
      <c r="A2139" s="10">
        <v>2078</v>
      </c>
      <c r="B2139" s="1724"/>
      <c r="D2139" s="2" t="str">
        <f t="shared" si="32"/>
        <v>OK</v>
      </c>
    </row>
    <row r="2140" spans="1:4">
      <c r="A2140" s="10">
        <v>2079</v>
      </c>
      <c r="B2140" s="1724"/>
      <c r="D2140" s="2" t="str">
        <f t="shared" si="32"/>
        <v>OK</v>
      </c>
    </row>
    <row r="2141" spans="1:4">
      <c r="A2141" s="10">
        <v>2080</v>
      </c>
      <c r="B2141" s="1724"/>
      <c r="D2141" s="2" t="str">
        <f t="shared" si="32"/>
        <v>OK</v>
      </c>
    </row>
    <row r="2142" spans="1:4">
      <c r="A2142" s="10">
        <v>2081</v>
      </c>
      <c r="B2142" s="1724"/>
      <c r="D2142" s="2" t="str">
        <f t="shared" si="32"/>
        <v>OK</v>
      </c>
    </row>
    <row r="2143" spans="1:4">
      <c r="A2143" s="10">
        <v>2082</v>
      </c>
      <c r="B2143" s="1724"/>
      <c r="D2143" s="2" t="str">
        <f t="shared" si="32"/>
        <v>OK</v>
      </c>
    </row>
    <row r="2144" spans="1:4">
      <c r="A2144" s="10">
        <v>2083</v>
      </c>
      <c r="B2144" s="1724"/>
      <c r="D2144" s="2" t="str">
        <f t="shared" si="32"/>
        <v>OK</v>
      </c>
    </row>
    <row r="2145" spans="1:4">
      <c r="A2145" s="10">
        <v>2084</v>
      </c>
      <c r="B2145" s="1724"/>
      <c r="D2145" s="2" t="str">
        <f t="shared" si="32"/>
        <v>OK</v>
      </c>
    </row>
    <row r="2146" spans="1:4">
      <c r="A2146" s="10">
        <v>2085</v>
      </c>
      <c r="B2146" s="1724"/>
      <c r="D2146" s="2" t="str">
        <f t="shared" si="32"/>
        <v>OK</v>
      </c>
    </row>
    <row r="2147" spans="1:4">
      <c r="A2147" s="10">
        <v>2086</v>
      </c>
      <c r="B2147" s="1724"/>
      <c r="D2147" s="2" t="str">
        <f t="shared" si="32"/>
        <v>OK</v>
      </c>
    </row>
    <row r="2148" spans="1:4">
      <c r="A2148" s="10">
        <v>2087</v>
      </c>
      <c r="B2148" s="1724"/>
      <c r="D2148" s="2" t="str">
        <f t="shared" si="32"/>
        <v>OK</v>
      </c>
    </row>
    <row r="2149" spans="1:4">
      <c r="A2149" s="10">
        <v>2088</v>
      </c>
      <c r="B2149" s="1724"/>
      <c r="D2149" s="2" t="str">
        <f t="shared" si="32"/>
        <v>OK</v>
      </c>
    </row>
    <row r="2150" spans="1:4">
      <c r="A2150" s="10">
        <v>2089</v>
      </c>
      <c r="B2150" s="1724"/>
      <c r="D2150" s="2" t="str">
        <f t="shared" si="32"/>
        <v>OK</v>
      </c>
    </row>
    <row r="2151" spans="1:4">
      <c r="A2151" s="10">
        <v>2090</v>
      </c>
      <c r="B2151" s="1724"/>
      <c r="D2151" s="2" t="str">
        <f t="shared" si="32"/>
        <v>OK</v>
      </c>
    </row>
    <row r="2152" spans="1:4">
      <c r="A2152" s="10">
        <v>2091</v>
      </c>
      <c r="B2152" s="1724"/>
      <c r="D2152" s="2" t="str">
        <f t="shared" si="32"/>
        <v>OK</v>
      </c>
    </row>
    <row r="2153" spans="1:4">
      <c r="A2153" s="10">
        <v>2092</v>
      </c>
      <c r="B2153" s="1724"/>
      <c r="D2153" s="2" t="str">
        <f t="shared" si="32"/>
        <v>OK</v>
      </c>
    </row>
    <row r="2154" spans="1:4">
      <c r="A2154" s="10">
        <v>2093</v>
      </c>
      <c r="B2154" s="1724"/>
      <c r="D2154" s="2" t="str">
        <f t="shared" si="32"/>
        <v>OK</v>
      </c>
    </row>
    <row r="2155" spans="1:4">
      <c r="A2155" s="10">
        <v>2094</v>
      </c>
      <c r="B2155" s="1724"/>
      <c r="D2155" s="2" t="str">
        <f t="shared" si="32"/>
        <v>OK</v>
      </c>
    </row>
    <row r="2156" spans="1:4">
      <c r="A2156" s="10">
        <v>2095</v>
      </c>
      <c r="B2156" s="1724"/>
      <c r="D2156" s="2" t="str">
        <f t="shared" si="32"/>
        <v>OK</v>
      </c>
    </row>
    <row r="2157" spans="1:4">
      <c r="A2157" s="10">
        <v>2096</v>
      </c>
      <c r="B2157" s="1724"/>
      <c r="D2157" s="2" t="str">
        <f t="shared" si="32"/>
        <v>OK</v>
      </c>
    </row>
    <row r="2158" spans="1:4">
      <c r="A2158" s="10">
        <v>2097</v>
      </c>
      <c r="B2158" s="1724"/>
      <c r="D2158" s="2" t="str">
        <f t="shared" si="32"/>
        <v>OK</v>
      </c>
    </row>
    <row r="2159" spans="1:4">
      <c r="A2159" s="10">
        <v>2098</v>
      </c>
      <c r="B2159" s="1724"/>
      <c r="D2159" s="2" t="str">
        <f t="shared" si="32"/>
        <v>OK</v>
      </c>
    </row>
    <row r="2160" spans="1:4">
      <c r="A2160" s="10">
        <v>2099</v>
      </c>
      <c r="B2160" s="1724"/>
      <c r="D2160" s="2" t="str">
        <f t="shared" si="32"/>
        <v>OK</v>
      </c>
    </row>
    <row r="2161" spans="1:4">
      <c r="A2161" s="10">
        <v>2100</v>
      </c>
      <c r="B2161" s="1724"/>
      <c r="D2161" s="2" t="str">
        <f t="shared" si="32"/>
        <v>OK</v>
      </c>
    </row>
    <row r="2162" spans="1:4">
      <c r="A2162" s="10">
        <v>2101</v>
      </c>
      <c r="B2162" s="1724"/>
      <c r="D2162" s="2" t="str">
        <f t="shared" si="32"/>
        <v>OK</v>
      </c>
    </row>
    <row r="2163" spans="1:4">
      <c r="A2163" s="10">
        <v>2102</v>
      </c>
      <c r="B2163" s="1724"/>
      <c r="D2163" s="2" t="str">
        <f t="shared" si="32"/>
        <v>OK</v>
      </c>
    </row>
    <row r="2164" spans="1:4">
      <c r="A2164" s="10">
        <v>2103</v>
      </c>
      <c r="B2164" s="1724"/>
      <c r="D2164" s="2" t="str">
        <f t="shared" si="32"/>
        <v>OK</v>
      </c>
    </row>
    <row r="2165" spans="1:4">
      <c r="A2165" s="10">
        <v>2104</v>
      </c>
      <c r="B2165" s="1724"/>
      <c r="D2165" s="2" t="str">
        <f t="shared" si="32"/>
        <v>OK</v>
      </c>
    </row>
    <row r="2166" spans="1:4">
      <c r="A2166" s="10">
        <v>2105</v>
      </c>
      <c r="B2166" s="1724"/>
      <c r="D2166" s="2" t="str">
        <f t="shared" si="32"/>
        <v>OK</v>
      </c>
    </row>
    <row r="2167" spans="1:4">
      <c r="A2167" s="10">
        <v>2106</v>
      </c>
      <c r="B2167" s="1724"/>
      <c r="D2167" s="2" t="str">
        <f t="shared" si="32"/>
        <v>OK</v>
      </c>
    </row>
    <row r="2168" spans="1:4">
      <c r="A2168" s="10">
        <v>2107</v>
      </c>
      <c r="B2168" s="1724"/>
      <c r="D2168" s="2" t="str">
        <f t="shared" si="32"/>
        <v>OK</v>
      </c>
    </row>
    <row r="2169" spans="1:4">
      <c r="A2169" s="10">
        <v>2108</v>
      </c>
      <c r="B2169" s="1724"/>
      <c r="D2169" s="2" t="str">
        <f t="shared" si="32"/>
        <v>OK</v>
      </c>
    </row>
    <row r="2170" spans="1:4">
      <c r="A2170" s="10">
        <v>2109</v>
      </c>
      <c r="B2170" s="1724"/>
      <c r="D2170" s="2" t="str">
        <f t="shared" si="32"/>
        <v>OK</v>
      </c>
    </row>
    <row r="2171" spans="1:4">
      <c r="A2171" s="10">
        <v>2110</v>
      </c>
      <c r="B2171" s="1724"/>
      <c r="D2171" s="2" t="str">
        <f t="shared" si="32"/>
        <v>OK</v>
      </c>
    </row>
    <row r="2172" spans="1:4">
      <c r="A2172" s="10">
        <v>2111</v>
      </c>
      <c r="B2172" s="1724"/>
      <c r="D2172" s="2" t="str">
        <f t="shared" si="32"/>
        <v>OK</v>
      </c>
    </row>
    <row r="2173" spans="1:4">
      <c r="A2173" s="10">
        <v>2112</v>
      </c>
      <c r="B2173" s="1724"/>
      <c r="D2173" s="2" t="str">
        <f t="shared" si="32"/>
        <v>OK</v>
      </c>
    </row>
    <row r="2174" spans="1:4">
      <c r="A2174" s="10">
        <v>2113</v>
      </c>
      <c r="B2174" s="1724"/>
      <c r="D2174" s="2" t="str">
        <f t="shared" si="32"/>
        <v>OK</v>
      </c>
    </row>
    <row r="2175" spans="1:4">
      <c r="A2175" s="10">
        <v>2114</v>
      </c>
      <c r="B2175" s="1724"/>
      <c r="D2175" s="2" t="str">
        <f t="shared" ref="D2175:D2238" si="33">IF(ISBLANK(B2175),"OK",IF(A2175-B2175=0,"OK","Error?"))</f>
        <v>OK</v>
      </c>
    </row>
    <row r="2176" spans="1:4">
      <c r="A2176" s="10">
        <v>2115</v>
      </c>
      <c r="B2176" s="1724"/>
      <c r="D2176" s="2" t="str">
        <f t="shared" si="33"/>
        <v>OK</v>
      </c>
    </row>
    <row r="2177" spans="1:4">
      <c r="A2177" s="10">
        <v>2116</v>
      </c>
      <c r="B2177" s="1724"/>
      <c r="D2177" s="2" t="str">
        <f t="shared" si="33"/>
        <v>OK</v>
      </c>
    </row>
    <row r="2178" spans="1:4">
      <c r="A2178" s="10">
        <v>2117</v>
      </c>
      <c r="B2178" s="1724"/>
      <c r="D2178" s="2" t="str">
        <f t="shared" si="33"/>
        <v>OK</v>
      </c>
    </row>
    <row r="2179" spans="1:4">
      <c r="A2179" s="10">
        <v>2118</v>
      </c>
      <c r="B2179" s="1724"/>
      <c r="D2179" s="2" t="str">
        <f t="shared" si="33"/>
        <v>OK</v>
      </c>
    </row>
    <row r="2180" spans="1:4">
      <c r="A2180" s="10">
        <v>2119</v>
      </c>
      <c r="B2180" s="1724"/>
      <c r="D2180" s="2" t="str">
        <f t="shared" si="33"/>
        <v>OK</v>
      </c>
    </row>
    <row r="2181" spans="1:4">
      <c r="A2181" s="10">
        <v>2120</v>
      </c>
      <c r="B2181" s="1724"/>
      <c r="D2181" s="2" t="str">
        <f t="shared" si="33"/>
        <v>OK</v>
      </c>
    </row>
    <row r="2182" spans="1:4">
      <c r="A2182" s="10">
        <v>2121</v>
      </c>
      <c r="B2182" s="1724"/>
      <c r="D2182" s="2" t="str">
        <f t="shared" si="33"/>
        <v>OK</v>
      </c>
    </row>
    <row r="2183" spans="1:4">
      <c r="A2183" s="10">
        <v>2122</v>
      </c>
      <c r="B2183" s="1724"/>
      <c r="D2183" s="2" t="str">
        <f t="shared" si="33"/>
        <v>OK</v>
      </c>
    </row>
    <row r="2184" spans="1:4">
      <c r="A2184" s="10">
        <v>2123</v>
      </c>
      <c r="B2184" s="1724"/>
      <c r="D2184" s="2" t="str">
        <f t="shared" si="33"/>
        <v>OK</v>
      </c>
    </row>
    <row r="2185" spans="1:4">
      <c r="A2185" s="10">
        <v>2124</v>
      </c>
      <c r="B2185" s="1724"/>
      <c r="D2185" s="2" t="str">
        <f t="shared" si="33"/>
        <v>OK</v>
      </c>
    </row>
    <row r="2186" spans="1:4">
      <c r="A2186" s="10">
        <v>2125</v>
      </c>
      <c r="B2186" s="1724"/>
      <c r="D2186" s="2" t="str">
        <f t="shared" si="33"/>
        <v>OK</v>
      </c>
    </row>
    <row r="2187" spans="1:4">
      <c r="A2187" s="10">
        <v>2126</v>
      </c>
      <c r="B2187" s="1724"/>
      <c r="D2187" s="2" t="str">
        <f t="shared" si="33"/>
        <v>OK</v>
      </c>
    </row>
    <row r="2188" spans="1:4">
      <c r="A2188" s="10">
        <v>2127</v>
      </c>
      <c r="B2188" s="1724"/>
      <c r="D2188" s="2" t="str">
        <f t="shared" si="33"/>
        <v>OK</v>
      </c>
    </row>
    <row r="2189" spans="1:4">
      <c r="A2189" s="10">
        <v>2128</v>
      </c>
      <c r="B2189" s="1724"/>
      <c r="D2189" s="2" t="str">
        <f t="shared" si="33"/>
        <v>OK</v>
      </c>
    </row>
    <row r="2190" spans="1:4">
      <c r="A2190" s="10">
        <v>2129</v>
      </c>
      <c r="B2190" s="1724"/>
      <c r="D2190" s="2" t="str">
        <f t="shared" si="33"/>
        <v>OK</v>
      </c>
    </row>
    <row r="2191" spans="1:4">
      <c r="A2191" s="10">
        <v>2130</v>
      </c>
      <c r="B2191" s="1724"/>
      <c r="D2191" s="2" t="str">
        <f t="shared" si="33"/>
        <v>OK</v>
      </c>
    </row>
    <row r="2192" spans="1:4">
      <c r="A2192" s="10">
        <v>2131</v>
      </c>
      <c r="B2192" s="1724"/>
      <c r="D2192" s="2" t="str">
        <f t="shared" si="33"/>
        <v>OK</v>
      </c>
    </row>
    <row r="2193" spans="1:4">
      <c r="A2193" s="10">
        <v>2132</v>
      </c>
      <c r="B2193" s="1724"/>
      <c r="D2193" s="2" t="str">
        <f t="shared" si="33"/>
        <v>OK</v>
      </c>
    </row>
    <row r="2194" spans="1:4">
      <c r="A2194" s="10">
        <v>2133</v>
      </c>
      <c r="B2194" s="1724"/>
      <c r="D2194" s="2" t="str">
        <f t="shared" si="33"/>
        <v>OK</v>
      </c>
    </row>
    <row r="2195" spans="1:4">
      <c r="A2195" s="10">
        <v>2134</v>
      </c>
      <c r="B2195" s="1724"/>
      <c r="D2195" s="2" t="str">
        <f t="shared" si="33"/>
        <v>OK</v>
      </c>
    </row>
    <row r="2196" spans="1:4">
      <c r="A2196" s="10">
        <v>2135</v>
      </c>
      <c r="B2196" s="1724"/>
      <c r="D2196" s="2" t="str">
        <f t="shared" si="33"/>
        <v>OK</v>
      </c>
    </row>
    <row r="2197" spans="1:4">
      <c r="A2197" s="10">
        <v>2136</v>
      </c>
      <c r="B2197" s="1724"/>
      <c r="D2197" s="2" t="str">
        <f t="shared" si="33"/>
        <v>OK</v>
      </c>
    </row>
    <row r="2198" spans="1:4">
      <c r="A2198" s="10">
        <v>2137</v>
      </c>
      <c r="B2198" s="1724"/>
      <c r="D2198" s="2" t="str">
        <f t="shared" si="33"/>
        <v>OK</v>
      </c>
    </row>
    <row r="2199" spans="1:4">
      <c r="A2199" s="10">
        <v>2138</v>
      </c>
      <c r="B2199" s="1724"/>
      <c r="D2199" s="2" t="str">
        <f t="shared" si="33"/>
        <v>OK</v>
      </c>
    </row>
    <row r="2200" spans="1:4">
      <c r="A2200" s="10">
        <v>2139</v>
      </c>
      <c r="B2200" s="1724"/>
      <c r="D2200" s="2" t="str">
        <f t="shared" si="33"/>
        <v>OK</v>
      </c>
    </row>
    <row r="2201" spans="1:4">
      <c r="A2201" s="10">
        <v>2140</v>
      </c>
      <c r="B2201" s="1724"/>
      <c r="D2201" s="2" t="str">
        <f t="shared" si="33"/>
        <v>OK</v>
      </c>
    </row>
    <row r="2202" spans="1:4">
      <c r="A2202" s="10">
        <v>2141</v>
      </c>
      <c r="B2202" s="1724"/>
      <c r="D2202" s="2" t="str">
        <f t="shared" si="33"/>
        <v>OK</v>
      </c>
    </row>
    <row r="2203" spans="1:4">
      <c r="A2203" s="10">
        <v>2142</v>
      </c>
      <c r="B2203" s="1724"/>
      <c r="D2203" s="2" t="str">
        <f t="shared" si="33"/>
        <v>OK</v>
      </c>
    </row>
    <row r="2204" spans="1:4">
      <c r="A2204" s="10">
        <v>2143</v>
      </c>
      <c r="B2204" s="1724"/>
      <c r="D2204" s="2" t="str">
        <f t="shared" si="33"/>
        <v>OK</v>
      </c>
    </row>
    <row r="2205" spans="1:4">
      <c r="A2205" s="10">
        <v>2144</v>
      </c>
      <c r="B2205" s="1724"/>
      <c r="D2205" s="2" t="str">
        <f t="shared" si="33"/>
        <v>OK</v>
      </c>
    </row>
    <row r="2206" spans="1:4">
      <c r="A2206" s="10">
        <v>2145</v>
      </c>
      <c r="B2206" s="1724"/>
      <c r="D2206" s="2" t="str">
        <f t="shared" si="33"/>
        <v>OK</v>
      </c>
    </row>
    <row r="2207" spans="1:4">
      <c r="A2207" s="10">
        <v>2146</v>
      </c>
      <c r="B2207" s="1724"/>
      <c r="D2207" s="2" t="str">
        <f t="shared" si="33"/>
        <v>OK</v>
      </c>
    </row>
    <row r="2208" spans="1:4">
      <c r="A2208" s="10">
        <v>2147</v>
      </c>
      <c r="B2208" s="1724"/>
      <c r="D2208" s="2" t="str">
        <f t="shared" si="33"/>
        <v>OK</v>
      </c>
    </row>
    <row r="2209" spans="1:4">
      <c r="A2209" s="10">
        <v>2148</v>
      </c>
      <c r="B2209" s="1724"/>
      <c r="D2209" s="2" t="str">
        <f t="shared" si="33"/>
        <v>OK</v>
      </c>
    </row>
    <row r="2210" spans="1:4">
      <c r="A2210" s="10">
        <v>2149</v>
      </c>
      <c r="B2210" s="1724"/>
      <c r="D2210" s="2" t="str">
        <f t="shared" si="33"/>
        <v>OK</v>
      </c>
    </row>
    <row r="2211" spans="1:4">
      <c r="A2211" s="10">
        <v>2150</v>
      </c>
      <c r="B2211" s="1724"/>
      <c r="D2211" s="2" t="str">
        <f t="shared" si="33"/>
        <v>OK</v>
      </c>
    </row>
    <row r="2212" spans="1:4">
      <c r="A2212" s="10">
        <v>2151</v>
      </c>
      <c r="B2212" s="1724"/>
      <c r="D2212" s="2" t="str">
        <f t="shared" si="33"/>
        <v>OK</v>
      </c>
    </row>
    <row r="2213" spans="1:4">
      <c r="A2213" s="10">
        <v>2152</v>
      </c>
      <c r="B2213" s="1724"/>
      <c r="D2213" s="2" t="str">
        <f t="shared" si="33"/>
        <v>OK</v>
      </c>
    </row>
    <row r="2214" spans="1:4">
      <c r="A2214" s="10">
        <v>2153</v>
      </c>
      <c r="B2214" s="1724"/>
      <c r="D2214" s="2" t="str">
        <f t="shared" si="33"/>
        <v>OK</v>
      </c>
    </row>
    <row r="2215" spans="1:4">
      <c r="A2215" s="10">
        <v>2154</v>
      </c>
      <c r="B2215" s="1724"/>
      <c r="D2215" s="2" t="str">
        <f t="shared" si="33"/>
        <v>OK</v>
      </c>
    </row>
    <row r="2216" spans="1:4">
      <c r="A2216" s="10">
        <v>2155</v>
      </c>
      <c r="B2216" s="1724"/>
      <c r="D2216" s="2" t="str">
        <f t="shared" si="33"/>
        <v>OK</v>
      </c>
    </row>
    <row r="2217" spans="1:4">
      <c r="A2217" s="10">
        <v>2156</v>
      </c>
      <c r="B2217" s="1724"/>
      <c r="D2217" s="2" t="str">
        <f t="shared" si="33"/>
        <v>OK</v>
      </c>
    </row>
    <row r="2218" spans="1:4">
      <c r="A2218" s="10">
        <v>2157</v>
      </c>
      <c r="B2218" s="1724"/>
      <c r="D2218" s="2" t="str">
        <f t="shared" si="33"/>
        <v>OK</v>
      </c>
    </row>
    <row r="2219" spans="1:4">
      <c r="A2219" s="10">
        <v>2158</v>
      </c>
      <c r="B2219" s="1724"/>
      <c r="D2219" s="2" t="str">
        <f t="shared" si="33"/>
        <v>OK</v>
      </c>
    </row>
    <row r="2220" spans="1:4">
      <c r="A2220" s="10">
        <v>2159</v>
      </c>
      <c r="B2220" s="1724"/>
      <c r="D2220" s="2" t="str">
        <f t="shared" si="33"/>
        <v>OK</v>
      </c>
    </row>
    <row r="2221" spans="1:4">
      <c r="A2221" s="10">
        <v>2160</v>
      </c>
      <c r="B2221" s="1724"/>
      <c r="D2221" s="2" t="str">
        <f t="shared" si="33"/>
        <v>OK</v>
      </c>
    </row>
    <row r="2222" spans="1:4">
      <c r="A2222" s="10">
        <v>2161</v>
      </c>
      <c r="B2222" s="1724"/>
      <c r="D2222" s="2" t="str">
        <f t="shared" si="33"/>
        <v>OK</v>
      </c>
    </row>
    <row r="2223" spans="1:4">
      <c r="A2223" s="10">
        <v>2162</v>
      </c>
      <c r="B2223" s="1724"/>
      <c r="D2223" s="2" t="str">
        <f t="shared" si="33"/>
        <v>OK</v>
      </c>
    </row>
    <row r="2224" spans="1:4">
      <c r="A2224" s="10">
        <v>2163</v>
      </c>
      <c r="B2224" s="1724"/>
      <c r="D2224" s="2" t="str">
        <f t="shared" si="33"/>
        <v>OK</v>
      </c>
    </row>
    <row r="2225" spans="1:4">
      <c r="A2225" s="10">
        <v>2164</v>
      </c>
      <c r="B2225" s="1724"/>
      <c r="D2225" s="2" t="str">
        <f t="shared" si="33"/>
        <v>OK</v>
      </c>
    </row>
    <row r="2226" spans="1:4">
      <c r="A2226" s="10">
        <v>2165</v>
      </c>
      <c r="B2226" s="1724"/>
      <c r="D2226" s="2" t="str">
        <f t="shared" si="33"/>
        <v>OK</v>
      </c>
    </row>
    <row r="2227" spans="1:4">
      <c r="A2227" s="10">
        <v>2166</v>
      </c>
      <c r="B2227" s="1724"/>
      <c r="D2227" s="2" t="str">
        <f t="shared" si="33"/>
        <v>OK</v>
      </c>
    </row>
    <row r="2228" spans="1:4">
      <c r="A2228" s="10">
        <v>2167</v>
      </c>
      <c r="B2228" s="1724"/>
      <c r="D2228" s="2" t="str">
        <f t="shared" si="33"/>
        <v>OK</v>
      </c>
    </row>
    <row r="2229" spans="1:4">
      <c r="A2229" s="10">
        <v>2168</v>
      </c>
      <c r="B2229" s="1724"/>
      <c r="D2229" s="2" t="str">
        <f t="shared" si="33"/>
        <v>OK</v>
      </c>
    </row>
    <row r="2230" spans="1:4">
      <c r="A2230" s="10">
        <v>2169</v>
      </c>
      <c r="B2230" s="1724"/>
      <c r="D2230" s="2" t="str">
        <f t="shared" si="33"/>
        <v>OK</v>
      </c>
    </row>
    <row r="2231" spans="1:4">
      <c r="A2231" s="10">
        <v>2170</v>
      </c>
      <c r="B2231" s="1724"/>
      <c r="D2231" s="2" t="str">
        <f t="shared" si="33"/>
        <v>OK</v>
      </c>
    </row>
    <row r="2232" spans="1:4">
      <c r="A2232" s="10">
        <v>2171</v>
      </c>
      <c r="B2232" s="1724"/>
      <c r="D2232" s="2" t="str">
        <f t="shared" si="33"/>
        <v>OK</v>
      </c>
    </row>
    <row r="2233" spans="1:4">
      <c r="A2233" s="10">
        <v>2172</v>
      </c>
      <c r="B2233" s="1724"/>
      <c r="D2233" s="2" t="str">
        <f t="shared" si="33"/>
        <v>OK</v>
      </c>
    </row>
    <row r="2234" spans="1:4">
      <c r="A2234" s="10">
        <v>2173</v>
      </c>
      <c r="B2234" s="1724"/>
      <c r="D2234" s="2" t="str">
        <f t="shared" si="33"/>
        <v>OK</v>
      </c>
    </row>
    <row r="2235" spans="1:4">
      <c r="A2235" s="10">
        <v>2174</v>
      </c>
      <c r="B2235" s="1724"/>
      <c r="D2235" s="2" t="str">
        <f t="shared" si="33"/>
        <v>OK</v>
      </c>
    </row>
    <row r="2236" spans="1:4">
      <c r="A2236" s="10">
        <v>2175</v>
      </c>
      <c r="B2236" s="1724"/>
      <c r="D2236" s="2" t="str">
        <f t="shared" si="33"/>
        <v>OK</v>
      </c>
    </row>
    <row r="2237" spans="1:4">
      <c r="A2237" s="10">
        <v>2176</v>
      </c>
      <c r="B2237" s="1724"/>
      <c r="D2237" s="2" t="str">
        <f t="shared" si="33"/>
        <v>OK</v>
      </c>
    </row>
    <row r="2238" spans="1:4">
      <c r="A2238" s="10">
        <v>2177</v>
      </c>
      <c r="B2238" s="1724"/>
      <c r="D2238" s="2" t="str">
        <f t="shared" si="33"/>
        <v>OK</v>
      </c>
    </row>
    <row r="2239" spans="1:4">
      <c r="A2239" s="10">
        <v>2178</v>
      </c>
      <c r="B2239" s="1724"/>
      <c r="D2239" s="2" t="str">
        <f t="shared" ref="D2239:D2302" si="34">IF(ISBLANK(B2239),"OK",IF(A2239-B2239=0,"OK","Error?"))</f>
        <v>OK</v>
      </c>
    </row>
    <row r="2240" spans="1:4">
      <c r="A2240" s="10">
        <v>2179</v>
      </c>
      <c r="B2240" s="1724"/>
      <c r="D2240" s="2" t="str">
        <f t="shared" si="34"/>
        <v>OK</v>
      </c>
    </row>
    <row r="2241" spans="1:4">
      <c r="A2241" s="10">
        <v>2180</v>
      </c>
      <c r="B2241" s="1724"/>
      <c r="D2241" s="2" t="str">
        <f t="shared" si="34"/>
        <v>OK</v>
      </c>
    </row>
    <row r="2242" spans="1:4">
      <c r="A2242" s="10">
        <v>2181</v>
      </c>
      <c r="B2242" s="1724"/>
      <c r="D2242" s="2" t="str">
        <f t="shared" si="34"/>
        <v>OK</v>
      </c>
    </row>
    <row r="2243" spans="1:4">
      <c r="A2243" s="10">
        <v>2182</v>
      </c>
      <c r="B2243" s="1724"/>
      <c r="D2243" s="2" t="str">
        <f t="shared" si="34"/>
        <v>OK</v>
      </c>
    </row>
    <row r="2244" spans="1:4">
      <c r="A2244" s="10">
        <v>2183</v>
      </c>
      <c r="B2244" s="1724"/>
      <c r="D2244" s="2" t="str">
        <f t="shared" si="34"/>
        <v>OK</v>
      </c>
    </row>
    <row r="2245" spans="1:4">
      <c r="A2245" s="10">
        <v>2184</v>
      </c>
      <c r="B2245" s="1724"/>
      <c r="D2245" s="2" t="str">
        <f t="shared" si="34"/>
        <v>OK</v>
      </c>
    </row>
    <row r="2246" spans="1:4">
      <c r="A2246" s="10">
        <v>2185</v>
      </c>
      <c r="B2246" s="1724"/>
      <c r="D2246" s="2" t="str">
        <f t="shared" si="34"/>
        <v>OK</v>
      </c>
    </row>
    <row r="2247" spans="1:4">
      <c r="A2247" s="10">
        <v>2186</v>
      </c>
      <c r="B2247" s="1724"/>
      <c r="D2247" s="2" t="str">
        <f t="shared" si="34"/>
        <v>OK</v>
      </c>
    </row>
    <row r="2248" spans="1:4">
      <c r="A2248" s="10">
        <v>2187</v>
      </c>
      <c r="B2248" s="1724"/>
      <c r="D2248" s="2" t="str">
        <f t="shared" si="34"/>
        <v>OK</v>
      </c>
    </row>
    <row r="2249" spans="1:4">
      <c r="A2249" s="10">
        <v>2188</v>
      </c>
      <c r="B2249" s="1724"/>
      <c r="D2249" s="2" t="str">
        <f t="shared" si="34"/>
        <v>OK</v>
      </c>
    </row>
    <row r="2250" spans="1:4">
      <c r="A2250" s="10">
        <v>2189</v>
      </c>
      <c r="B2250" s="1724"/>
      <c r="D2250" s="2" t="str">
        <f t="shared" si="34"/>
        <v>OK</v>
      </c>
    </row>
    <row r="2251" spans="1:4">
      <c r="A2251" s="10">
        <v>2190</v>
      </c>
      <c r="B2251" s="1724"/>
      <c r="D2251" s="2" t="str">
        <f t="shared" si="34"/>
        <v>OK</v>
      </c>
    </row>
    <row r="2252" spans="1:4">
      <c r="A2252" s="10">
        <v>2191</v>
      </c>
      <c r="B2252" s="1724"/>
      <c r="D2252" s="2" t="str">
        <f t="shared" si="34"/>
        <v>OK</v>
      </c>
    </row>
    <row r="2253" spans="1:4">
      <c r="A2253" s="10">
        <v>2192</v>
      </c>
      <c r="B2253" s="1724"/>
      <c r="D2253" s="2" t="str">
        <f t="shared" si="34"/>
        <v>OK</v>
      </c>
    </row>
    <row r="2254" spans="1:4">
      <c r="A2254" s="10">
        <v>2193</v>
      </c>
      <c r="B2254" s="1724"/>
      <c r="D2254" s="2" t="str">
        <f t="shared" si="34"/>
        <v>OK</v>
      </c>
    </row>
    <row r="2255" spans="1:4">
      <c r="A2255" s="10">
        <v>2194</v>
      </c>
      <c r="B2255" s="1724"/>
      <c r="D2255" s="2" t="str">
        <f t="shared" si="34"/>
        <v>OK</v>
      </c>
    </row>
    <row r="2256" spans="1:4">
      <c r="A2256" s="10">
        <v>2195</v>
      </c>
      <c r="B2256" s="1724"/>
      <c r="D2256" s="2" t="str">
        <f t="shared" si="34"/>
        <v>OK</v>
      </c>
    </row>
    <row r="2257" spans="1:4">
      <c r="A2257" s="10">
        <v>2196</v>
      </c>
      <c r="B2257" s="1724"/>
      <c r="D2257" s="2" t="str">
        <f t="shared" si="34"/>
        <v>OK</v>
      </c>
    </row>
    <row r="2258" spans="1:4">
      <c r="A2258" s="10">
        <v>2197</v>
      </c>
      <c r="B2258" s="1724"/>
      <c r="D2258" s="2" t="str">
        <f t="shared" si="34"/>
        <v>OK</v>
      </c>
    </row>
    <row r="2259" spans="1:4">
      <c r="A2259" s="10">
        <v>2198</v>
      </c>
      <c r="B2259" s="1724"/>
      <c r="D2259" s="2" t="str">
        <f t="shared" si="34"/>
        <v>OK</v>
      </c>
    </row>
    <row r="2260" spans="1:4">
      <c r="A2260" s="10">
        <v>2199</v>
      </c>
      <c r="B2260" s="1724"/>
      <c r="D2260" s="2" t="str">
        <f t="shared" si="34"/>
        <v>OK</v>
      </c>
    </row>
    <row r="2261" spans="1:4">
      <c r="A2261" s="10">
        <v>2200</v>
      </c>
      <c r="B2261" s="1724"/>
      <c r="D2261" s="2" t="str">
        <f t="shared" si="34"/>
        <v>OK</v>
      </c>
    </row>
    <row r="2262" spans="1:4">
      <c r="A2262" s="10">
        <v>2201</v>
      </c>
      <c r="B2262" s="1724"/>
      <c r="D2262" s="2" t="str">
        <f t="shared" si="34"/>
        <v>OK</v>
      </c>
    </row>
    <row r="2263" spans="1:4">
      <c r="A2263" s="10">
        <v>2202</v>
      </c>
      <c r="B2263" s="1724"/>
      <c r="D2263" s="2" t="str">
        <f t="shared" si="34"/>
        <v>OK</v>
      </c>
    </row>
    <row r="2264" spans="1:4">
      <c r="A2264" s="10">
        <v>2203</v>
      </c>
      <c r="B2264" s="1724"/>
      <c r="D2264" s="2" t="str">
        <f t="shared" si="34"/>
        <v>OK</v>
      </c>
    </row>
    <row r="2265" spans="1:4">
      <c r="A2265" s="10">
        <v>2204</v>
      </c>
      <c r="B2265" s="1724"/>
      <c r="D2265" s="2" t="str">
        <f t="shared" si="34"/>
        <v>OK</v>
      </c>
    </row>
    <row r="2266" spans="1:4">
      <c r="A2266" s="10">
        <v>2205</v>
      </c>
      <c r="B2266" s="1724"/>
      <c r="D2266" s="2" t="str">
        <f t="shared" si="34"/>
        <v>OK</v>
      </c>
    </row>
    <row r="2267" spans="1:4">
      <c r="A2267" s="10">
        <v>2206</v>
      </c>
      <c r="B2267" s="1724"/>
      <c r="D2267" s="2" t="str">
        <f t="shared" si="34"/>
        <v>OK</v>
      </c>
    </row>
    <row r="2268" spans="1:4">
      <c r="A2268" s="10">
        <v>2207</v>
      </c>
      <c r="B2268" s="1724"/>
      <c r="D2268" s="2" t="str">
        <f t="shared" si="34"/>
        <v>OK</v>
      </c>
    </row>
    <row r="2269" spans="1:4">
      <c r="A2269" s="10">
        <v>2208</v>
      </c>
      <c r="B2269" s="1724"/>
      <c r="D2269" s="2" t="str">
        <f t="shared" si="34"/>
        <v>OK</v>
      </c>
    </row>
    <row r="2270" spans="1:4">
      <c r="A2270" s="10">
        <v>2209</v>
      </c>
      <c r="B2270" s="1724"/>
      <c r="D2270" s="2" t="str">
        <f t="shared" si="34"/>
        <v>OK</v>
      </c>
    </row>
    <row r="2271" spans="1:4">
      <c r="A2271" s="10">
        <v>2210</v>
      </c>
      <c r="B2271" s="1724"/>
      <c r="D2271" s="2" t="str">
        <f t="shared" si="34"/>
        <v>OK</v>
      </c>
    </row>
    <row r="2272" spans="1:4">
      <c r="A2272" s="10">
        <v>2211</v>
      </c>
      <c r="B2272" s="1724"/>
      <c r="D2272" s="2" t="str">
        <f t="shared" si="34"/>
        <v>OK</v>
      </c>
    </row>
    <row r="2273" spans="1:4">
      <c r="A2273" s="10">
        <v>2212</v>
      </c>
      <c r="B2273" s="1724"/>
      <c r="D2273" s="2" t="str">
        <f t="shared" si="34"/>
        <v>OK</v>
      </c>
    </row>
    <row r="2274" spans="1:4">
      <c r="A2274" s="10">
        <v>2213</v>
      </c>
      <c r="B2274" s="1724"/>
      <c r="D2274" s="2" t="str">
        <f t="shared" si="34"/>
        <v>OK</v>
      </c>
    </row>
    <row r="2275" spans="1:4">
      <c r="A2275" s="10">
        <v>2214</v>
      </c>
      <c r="B2275" s="1724"/>
      <c r="D2275" s="2" t="str">
        <f t="shared" si="34"/>
        <v>OK</v>
      </c>
    </row>
    <row r="2276" spans="1:4">
      <c r="A2276" s="10">
        <v>2215</v>
      </c>
      <c r="B2276" s="1724"/>
      <c r="D2276" s="2" t="str">
        <f t="shared" si="34"/>
        <v>OK</v>
      </c>
    </row>
    <row r="2277" spans="1:4">
      <c r="A2277" s="10">
        <v>2216</v>
      </c>
      <c r="B2277" s="1724"/>
      <c r="D2277" s="2" t="str">
        <f t="shared" si="34"/>
        <v>OK</v>
      </c>
    </row>
    <row r="2278" spans="1:4">
      <c r="A2278" s="10">
        <v>2217</v>
      </c>
      <c r="B2278" s="1724"/>
      <c r="D2278" s="2" t="str">
        <f t="shared" si="34"/>
        <v>OK</v>
      </c>
    </row>
    <row r="2279" spans="1:4">
      <c r="A2279" s="10">
        <v>2218</v>
      </c>
      <c r="B2279" s="1724"/>
      <c r="D2279" s="2" t="str">
        <f t="shared" si="34"/>
        <v>OK</v>
      </c>
    </row>
    <row r="2280" spans="1:4">
      <c r="A2280" s="10">
        <v>2219</v>
      </c>
      <c r="B2280" s="1724"/>
      <c r="D2280" s="2" t="str">
        <f t="shared" si="34"/>
        <v>OK</v>
      </c>
    </row>
    <row r="2281" spans="1:4">
      <c r="A2281" s="10">
        <v>2220</v>
      </c>
      <c r="B2281" s="1724"/>
      <c r="D2281" s="2" t="str">
        <f t="shared" si="34"/>
        <v>OK</v>
      </c>
    </row>
    <row r="2282" spans="1:4">
      <c r="A2282" s="10">
        <v>2221</v>
      </c>
      <c r="B2282" s="1724"/>
      <c r="D2282" s="2" t="str">
        <f t="shared" si="34"/>
        <v>OK</v>
      </c>
    </row>
    <row r="2283" spans="1:4">
      <c r="A2283" s="10">
        <v>2222</v>
      </c>
      <c r="B2283" s="1724"/>
      <c r="D2283" s="2" t="str">
        <f t="shared" si="34"/>
        <v>OK</v>
      </c>
    </row>
    <row r="2284" spans="1:4">
      <c r="A2284" s="10">
        <v>2223</v>
      </c>
      <c r="B2284" s="1724"/>
      <c r="D2284" s="2" t="str">
        <f t="shared" si="34"/>
        <v>OK</v>
      </c>
    </row>
    <row r="2285" spans="1:4">
      <c r="A2285" s="10">
        <v>2224</v>
      </c>
      <c r="B2285" s="1724"/>
      <c r="D2285" s="2" t="str">
        <f t="shared" si="34"/>
        <v>OK</v>
      </c>
    </row>
    <row r="2286" spans="1:4">
      <c r="A2286" s="10">
        <v>2225</v>
      </c>
      <c r="B2286" s="1724"/>
      <c r="D2286" s="2" t="str">
        <f t="shared" si="34"/>
        <v>OK</v>
      </c>
    </row>
    <row r="2287" spans="1:4">
      <c r="A2287" s="10">
        <v>2226</v>
      </c>
      <c r="B2287" s="1724"/>
      <c r="D2287" s="2" t="str">
        <f t="shared" si="34"/>
        <v>OK</v>
      </c>
    </row>
    <row r="2288" spans="1:4">
      <c r="A2288" s="10">
        <v>2227</v>
      </c>
      <c r="B2288" s="1724"/>
      <c r="D2288" s="2" t="str">
        <f t="shared" si="34"/>
        <v>OK</v>
      </c>
    </row>
    <row r="2289" spans="1:4">
      <c r="A2289" s="10">
        <v>2228</v>
      </c>
      <c r="B2289" s="1724"/>
      <c r="D2289" s="2" t="str">
        <f t="shared" si="34"/>
        <v>OK</v>
      </c>
    </row>
    <row r="2290" spans="1:4">
      <c r="A2290" s="10">
        <v>2229</v>
      </c>
      <c r="B2290" s="1724"/>
      <c r="D2290" s="2" t="str">
        <f t="shared" si="34"/>
        <v>OK</v>
      </c>
    </row>
    <row r="2291" spans="1:4">
      <c r="A2291" s="10">
        <v>2230</v>
      </c>
      <c r="B2291" s="1724"/>
      <c r="D2291" s="2" t="str">
        <f t="shared" si="34"/>
        <v>OK</v>
      </c>
    </row>
    <row r="2292" spans="1:4">
      <c r="A2292" s="10">
        <v>2231</v>
      </c>
      <c r="B2292" s="1724"/>
      <c r="D2292" s="2" t="str">
        <f t="shared" si="34"/>
        <v>OK</v>
      </c>
    </row>
    <row r="2293" spans="1:4">
      <c r="A2293" s="10">
        <v>2232</v>
      </c>
      <c r="B2293" s="1724"/>
      <c r="D2293" s="2" t="str">
        <f t="shared" si="34"/>
        <v>OK</v>
      </c>
    </row>
    <row r="2294" spans="1:4">
      <c r="A2294" s="10">
        <v>2233</v>
      </c>
      <c r="B2294" s="1724"/>
      <c r="D2294" s="2" t="str">
        <f t="shared" si="34"/>
        <v>OK</v>
      </c>
    </row>
    <row r="2295" spans="1:4">
      <c r="A2295" s="10">
        <v>2234</v>
      </c>
      <c r="B2295" s="1724"/>
      <c r="D2295" s="2" t="str">
        <f t="shared" si="34"/>
        <v>OK</v>
      </c>
    </row>
    <row r="2296" spans="1:4">
      <c r="A2296" s="10">
        <v>2235</v>
      </c>
      <c r="B2296" s="1724"/>
      <c r="D2296" s="2" t="str">
        <f t="shared" si="34"/>
        <v>OK</v>
      </c>
    </row>
    <row r="2297" spans="1:4">
      <c r="A2297" s="10">
        <v>2236</v>
      </c>
      <c r="B2297" s="1724"/>
      <c r="D2297" s="2" t="str">
        <f t="shared" si="34"/>
        <v>OK</v>
      </c>
    </row>
    <row r="2298" spans="1:4">
      <c r="A2298" s="10">
        <v>2237</v>
      </c>
      <c r="B2298" s="1724"/>
      <c r="D2298" s="2" t="str">
        <f t="shared" si="34"/>
        <v>OK</v>
      </c>
    </row>
    <row r="2299" spans="1:4">
      <c r="A2299" s="10">
        <v>2238</v>
      </c>
      <c r="B2299" s="1724"/>
      <c r="D2299" s="2" t="str">
        <f t="shared" si="34"/>
        <v>OK</v>
      </c>
    </row>
    <row r="2300" spans="1:4">
      <c r="A2300" s="10">
        <v>2239</v>
      </c>
      <c r="B2300" s="1724"/>
      <c r="D2300" s="2" t="str">
        <f t="shared" si="34"/>
        <v>OK</v>
      </c>
    </row>
    <row r="2301" spans="1:4">
      <c r="A2301" s="10">
        <v>2240</v>
      </c>
      <c r="B2301" s="1724"/>
      <c r="D2301" s="2" t="str">
        <f t="shared" si="34"/>
        <v>OK</v>
      </c>
    </row>
    <row r="2302" spans="1:4">
      <c r="A2302" s="10">
        <v>2241</v>
      </c>
      <c r="B2302" s="1724"/>
      <c r="D2302" s="2" t="str">
        <f t="shared" si="34"/>
        <v>OK</v>
      </c>
    </row>
    <row r="2303" spans="1:4">
      <c r="A2303" s="10">
        <v>2242</v>
      </c>
      <c r="B2303" s="1724"/>
      <c r="D2303" s="2" t="str">
        <f t="shared" ref="D2303:D2366" si="35">IF(ISBLANK(B2303),"OK",IF(A2303-B2303=0,"OK","Error?"))</f>
        <v>OK</v>
      </c>
    </row>
    <row r="2304" spans="1:4">
      <c r="A2304" s="10">
        <v>2243</v>
      </c>
      <c r="B2304" s="1724"/>
      <c r="D2304" s="2" t="str">
        <f t="shared" si="35"/>
        <v>OK</v>
      </c>
    </row>
    <row r="2305" spans="1:4">
      <c r="A2305" s="10">
        <v>2244</v>
      </c>
      <c r="B2305" s="1724"/>
      <c r="D2305" s="2" t="str">
        <f t="shared" si="35"/>
        <v>OK</v>
      </c>
    </row>
    <row r="2306" spans="1:4">
      <c r="A2306" s="10">
        <v>2245</v>
      </c>
      <c r="B2306" s="1724"/>
      <c r="D2306" s="2" t="str">
        <f t="shared" si="35"/>
        <v>OK</v>
      </c>
    </row>
    <row r="2307" spans="1:4">
      <c r="A2307" s="10">
        <v>2246</v>
      </c>
      <c r="B2307" s="1724"/>
      <c r="D2307" s="2" t="str">
        <f t="shared" si="35"/>
        <v>OK</v>
      </c>
    </row>
    <row r="2308" spans="1:4">
      <c r="A2308" s="10">
        <v>2247</v>
      </c>
      <c r="B2308" s="1724"/>
      <c r="D2308" s="2" t="str">
        <f t="shared" si="35"/>
        <v>OK</v>
      </c>
    </row>
    <row r="2309" spans="1:4">
      <c r="A2309" s="10">
        <v>2248</v>
      </c>
      <c r="B2309" s="1724"/>
      <c r="D2309" s="2" t="str">
        <f t="shared" si="35"/>
        <v>OK</v>
      </c>
    </row>
    <row r="2310" spans="1:4">
      <c r="A2310" s="10">
        <v>2249</v>
      </c>
      <c r="B2310" s="1724"/>
      <c r="D2310" s="2" t="str">
        <f t="shared" si="35"/>
        <v>OK</v>
      </c>
    </row>
    <row r="2311" spans="1:4">
      <c r="A2311" s="10">
        <v>2250</v>
      </c>
      <c r="B2311" s="1724"/>
      <c r="D2311" s="2" t="str">
        <f t="shared" si="35"/>
        <v>OK</v>
      </c>
    </row>
    <row r="2312" spans="1:4">
      <c r="A2312" s="10">
        <v>2251</v>
      </c>
      <c r="B2312" s="1724"/>
      <c r="D2312" s="2" t="str">
        <f t="shared" si="35"/>
        <v>OK</v>
      </c>
    </row>
    <row r="2313" spans="1:4">
      <c r="A2313" s="10">
        <v>2252</v>
      </c>
      <c r="B2313" s="1724"/>
      <c r="D2313" s="2" t="str">
        <f t="shared" si="35"/>
        <v>OK</v>
      </c>
    </row>
    <row r="2314" spans="1:4">
      <c r="A2314" s="10">
        <v>2253</v>
      </c>
      <c r="B2314" s="1724"/>
      <c r="D2314" s="2" t="str">
        <f t="shared" si="35"/>
        <v>OK</v>
      </c>
    </row>
    <row r="2315" spans="1:4">
      <c r="A2315" s="10">
        <v>2254</v>
      </c>
      <c r="B2315" s="1724"/>
      <c r="D2315" s="2" t="str">
        <f t="shared" si="35"/>
        <v>OK</v>
      </c>
    </row>
    <row r="2316" spans="1:4">
      <c r="A2316" s="10">
        <v>2255</v>
      </c>
      <c r="B2316" s="1724"/>
      <c r="D2316" s="2" t="str">
        <f t="shared" si="35"/>
        <v>OK</v>
      </c>
    </row>
    <row r="2317" spans="1:4">
      <c r="A2317" s="10">
        <v>2256</v>
      </c>
      <c r="B2317" s="1724"/>
      <c r="D2317" s="2" t="str">
        <f t="shared" si="35"/>
        <v>OK</v>
      </c>
    </row>
    <row r="2318" spans="1:4">
      <c r="A2318" s="10">
        <v>2257</v>
      </c>
      <c r="B2318" s="1724"/>
      <c r="D2318" s="2" t="str">
        <f t="shared" si="35"/>
        <v>OK</v>
      </c>
    </row>
    <row r="2319" spans="1:4">
      <c r="A2319" s="10">
        <v>2258</v>
      </c>
      <c r="B2319" s="1724"/>
      <c r="D2319" s="2" t="str">
        <f t="shared" si="35"/>
        <v>OK</v>
      </c>
    </row>
    <row r="2320" spans="1:4">
      <c r="A2320" s="10">
        <v>2259</v>
      </c>
      <c r="B2320" s="1724"/>
      <c r="D2320" s="2" t="str">
        <f t="shared" si="35"/>
        <v>OK</v>
      </c>
    </row>
    <row r="2321" spans="1:4">
      <c r="A2321" s="10">
        <v>2260</v>
      </c>
      <c r="B2321" s="1724"/>
      <c r="D2321" s="2" t="str">
        <f t="shared" si="35"/>
        <v>OK</v>
      </c>
    </row>
    <row r="2322" spans="1:4">
      <c r="A2322" s="10">
        <v>2261</v>
      </c>
      <c r="B2322" s="1724"/>
      <c r="D2322" s="2" t="str">
        <f t="shared" si="35"/>
        <v>OK</v>
      </c>
    </row>
    <row r="2323" spans="1:4">
      <c r="A2323" s="10">
        <v>2262</v>
      </c>
      <c r="B2323" s="1724"/>
      <c r="D2323" s="2" t="str">
        <f t="shared" si="35"/>
        <v>OK</v>
      </c>
    </row>
    <row r="2324" spans="1:4">
      <c r="A2324" s="10">
        <v>2263</v>
      </c>
      <c r="B2324" s="1724"/>
      <c r="D2324" s="2" t="str">
        <f t="shared" si="35"/>
        <v>OK</v>
      </c>
    </row>
    <row r="2325" spans="1:4">
      <c r="A2325" s="10">
        <v>2264</v>
      </c>
      <c r="B2325" s="1724"/>
      <c r="D2325" s="2" t="str">
        <f t="shared" si="35"/>
        <v>OK</v>
      </c>
    </row>
    <row r="2326" spans="1:4">
      <c r="A2326" s="10">
        <v>2265</v>
      </c>
      <c r="B2326" s="1724"/>
      <c r="D2326" s="2" t="str">
        <f t="shared" si="35"/>
        <v>OK</v>
      </c>
    </row>
    <row r="2327" spans="1:4">
      <c r="A2327" s="10">
        <v>2266</v>
      </c>
      <c r="B2327" s="1724"/>
      <c r="D2327" s="2" t="str">
        <f t="shared" si="35"/>
        <v>OK</v>
      </c>
    </row>
    <row r="2328" spans="1:4">
      <c r="A2328" s="10">
        <v>2267</v>
      </c>
      <c r="B2328" s="1724"/>
      <c r="D2328" s="2" t="str">
        <f t="shared" si="35"/>
        <v>OK</v>
      </c>
    </row>
    <row r="2329" spans="1:4">
      <c r="A2329" s="10">
        <v>2268</v>
      </c>
      <c r="B2329" s="1724"/>
      <c r="D2329" s="2" t="str">
        <f t="shared" si="35"/>
        <v>OK</v>
      </c>
    </row>
    <row r="2330" spans="1:4">
      <c r="A2330" s="10">
        <v>2269</v>
      </c>
      <c r="B2330" s="1724"/>
      <c r="D2330" s="2" t="str">
        <f t="shared" si="35"/>
        <v>OK</v>
      </c>
    </row>
    <row r="2331" spans="1:4">
      <c r="A2331" s="10">
        <v>2270</v>
      </c>
      <c r="B2331" s="1724"/>
      <c r="D2331" s="2" t="str">
        <f t="shared" si="35"/>
        <v>OK</v>
      </c>
    </row>
    <row r="2332" spans="1:4">
      <c r="A2332" s="10">
        <v>2271</v>
      </c>
      <c r="B2332" s="1724"/>
      <c r="D2332" s="2" t="str">
        <f t="shared" si="35"/>
        <v>OK</v>
      </c>
    </row>
    <row r="2333" spans="1:4">
      <c r="A2333" s="10">
        <v>2272</v>
      </c>
      <c r="B2333" s="1724"/>
      <c r="D2333" s="2" t="str">
        <f t="shared" si="35"/>
        <v>OK</v>
      </c>
    </row>
    <row r="2334" spans="1:4">
      <c r="A2334" s="10">
        <v>2273</v>
      </c>
      <c r="B2334" s="1724"/>
      <c r="D2334" s="2" t="str">
        <f t="shared" si="35"/>
        <v>OK</v>
      </c>
    </row>
    <row r="2335" spans="1:4">
      <c r="A2335" s="10">
        <v>2274</v>
      </c>
      <c r="B2335" s="1724"/>
      <c r="D2335" s="2" t="str">
        <f t="shared" si="35"/>
        <v>OK</v>
      </c>
    </row>
    <row r="2336" spans="1:4">
      <c r="A2336" s="10">
        <v>2275</v>
      </c>
      <c r="B2336" s="1724"/>
      <c r="D2336" s="2" t="str">
        <f t="shared" si="35"/>
        <v>OK</v>
      </c>
    </row>
    <row r="2337" spans="1:4">
      <c r="A2337" s="10">
        <v>2276</v>
      </c>
      <c r="B2337" s="1724"/>
      <c r="D2337" s="2" t="str">
        <f t="shared" si="35"/>
        <v>OK</v>
      </c>
    </row>
    <row r="2338" spans="1:4">
      <c r="A2338" s="10">
        <v>2277</v>
      </c>
      <c r="B2338" s="1724"/>
      <c r="D2338" s="2" t="str">
        <f t="shared" si="35"/>
        <v>OK</v>
      </c>
    </row>
    <row r="2339" spans="1:4">
      <c r="A2339" s="10">
        <v>2278</v>
      </c>
      <c r="B2339" s="1724"/>
      <c r="D2339" s="2" t="str">
        <f t="shared" si="35"/>
        <v>OK</v>
      </c>
    </row>
    <row r="2340" spans="1:4">
      <c r="A2340" s="10">
        <v>2279</v>
      </c>
      <c r="B2340" s="1724"/>
      <c r="D2340" s="2" t="str">
        <f t="shared" si="35"/>
        <v>OK</v>
      </c>
    </row>
    <row r="2341" spans="1:4">
      <c r="A2341" s="10">
        <v>2280</v>
      </c>
      <c r="B2341" s="1724"/>
      <c r="D2341" s="2" t="str">
        <f t="shared" si="35"/>
        <v>OK</v>
      </c>
    </row>
    <row r="2342" spans="1:4">
      <c r="A2342" s="10">
        <v>2281</v>
      </c>
      <c r="B2342" s="1724"/>
      <c r="D2342" s="2" t="str">
        <f t="shared" si="35"/>
        <v>OK</v>
      </c>
    </row>
    <row r="2343" spans="1:4">
      <c r="A2343" s="10">
        <v>2282</v>
      </c>
      <c r="B2343" s="1724"/>
      <c r="D2343" s="2" t="str">
        <f t="shared" si="35"/>
        <v>OK</v>
      </c>
    </row>
    <row r="2344" spans="1:4">
      <c r="A2344" s="10">
        <v>2283</v>
      </c>
      <c r="B2344" s="1724"/>
      <c r="D2344" s="2" t="str">
        <f t="shared" si="35"/>
        <v>OK</v>
      </c>
    </row>
    <row r="2345" spans="1:4">
      <c r="A2345" s="10">
        <v>2284</v>
      </c>
      <c r="B2345" s="1724"/>
      <c r="D2345" s="2" t="str">
        <f t="shared" si="35"/>
        <v>OK</v>
      </c>
    </row>
    <row r="2346" spans="1:4">
      <c r="A2346" s="10">
        <v>2285</v>
      </c>
      <c r="B2346" s="1724"/>
      <c r="D2346" s="2" t="str">
        <f t="shared" si="35"/>
        <v>OK</v>
      </c>
    </row>
    <row r="2347" spans="1:4">
      <c r="A2347" s="10">
        <v>2286</v>
      </c>
      <c r="B2347" s="1724"/>
      <c r="D2347" s="2" t="str">
        <f t="shared" si="35"/>
        <v>OK</v>
      </c>
    </row>
    <row r="2348" spans="1:4">
      <c r="A2348" s="10">
        <v>2287</v>
      </c>
      <c r="B2348" s="1724"/>
      <c r="D2348" s="2" t="str">
        <f t="shared" si="35"/>
        <v>OK</v>
      </c>
    </row>
    <row r="2349" spans="1:4">
      <c r="A2349" s="10">
        <v>2288</v>
      </c>
      <c r="B2349" s="1724"/>
      <c r="D2349" s="2" t="str">
        <f t="shared" si="35"/>
        <v>OK</v>
      </c>
    </row>
    <row r="2350" spans="1:4">
      <c r="A2350" s="10">
        <v>2289</v>
      </c>
      <c r="B2350" s="1724"/>
      <c r="D2350" s="2" t="str">
        <f t="shared" si="35"/>
        <v>OK</v>
      </c>
    </row>
    <row r="2351" spans="1:4">
      <c r="A2351" s="10">
        <v>2290</v>
      </c>
      <c r="B2351" s="1724"/>
      <c r="D2351" s="2" t="str">
        <f t="shared" si="35"/>
        <v>OK</v>
      </c>
    </row>
    <row r="2352" spans="1:4">
      <c r="A2352" s="10">
        <v>2291</v>
      </c>
      <c r="B2352" s="1724"/>
      <c r="D2352" s="2" t="str">
        <f t="shared" si="35"/>
        <v>OK</v>
      </c>
    </row>
    <row r="2353" spans="1:4">
      <c r="A2353" s="10">
        <v>2292</v>
      </c>
      <c r="B2353" s="1724"/>
      <c r="D2353" s="2" t="str">
        <f t="shared" si="35"/>
        <v>OK</v>
      </c>
    </row>
    <row r="2354" spans="1:4">
      <c r="A2354" s="10">
        <v>2293</v>
      </c>
      <c r="B2354" s="1724"/>
      <c r="D2354" s="2" t="str">
        <f t="shared" si="35"/>
        <v>OK</v>
      </c>
    </row>
    <row r="2355" spans="1:4">
      <c r="A2355" s="10">
        <v>2294</v>
      </c>
      <c r="B2355" s="1724"/>
      <c r="D2355" s="2" t="str">
        <f t="shared" si="35"/>
        <v>OK</v>
      </c>
    </row>
    <row r="2356" spans="1:4">
      <c r="A2356" s="10">
        <v>2295</v>
      </c>
      <c r="B2356" s="1724"/>
      <c r="D2356" s="2" t="str">
        <f t="shared" si="35"/>
        <v>OK</v>
      </c>
    </row>
    <row r="2357" spans="1:4">
      <c r="A2357" s="10">
        <v>2296</v>
      </c>
      <c r="B2357" s="1724"/>
      <c r="D2357" s="2" t="str">
        <f t="shared" si="35"/>
        <v>OK</v>
      </c>
    </row>
    <row r="2358" spans="1:4">
      <c r="A2358" s="10">
        <v>2297</v>
      </c>
      <c r="B2358" s="1724"/>
      <c r="D2358" s="2" t="str">
        <f t="shared" si="35"/>
        <v>OK</v>
      </c>
    </row>
    <row r="2359" spans="1:4">
      <c r="A2359" s="10">
        <v>2298</v>
      </c>
      <c r="B2359" s="1724"/>
      <c r="D2359" s="2" t="str">
        <f t="shared" si="35"/>
        <v>OK</v>
      </c>
    </row>
    <row r="2360" spans="1:4">
      <c r="A2360" s="10">
        <v>2299</v>
      </c>
      <c r="B2360" s="1724"/>
      <c r="D2360" s="2" t="str">
        <f t="shared" si="35"/>
        <v>OK</v>
      </c>
    </row>
    <row r="2361" spans="1:4">
      <c r="A2361" s="10">
        <v>2300</v>
      </c>
      <c r="B2361" s="1724"/>
      <c r="D2361" s="2" t="str">
        <f t="shared" si="35"/>
        <v>OK</v>
      </c>
    </row>
    <row r="2362" spans="1:4">
      <c r="A2362" s="10">
        <v>2301</v>
      </c>
      <c r="B2362" s="1724"/>
      <c r="D2362" s="2" t="str">
        <f t="shared" si="35"/>
        <v>OK</v>
      </c>
    </row>
    <row r="2363" spans="1:4">
      <c r="A2363" s="10">
        <v>2302</v>
      </c>
      <c r="B2363" s="1724"/>
      <c r="D2363" s="2" t="str">
        <f t="shared" si="35"/>
        <v>OK</v>
      </c>
    </row>
    <row r="2364" spans="1:4">
      <c r="A2364" s="10">
        <v>2303</v>
      </c>
      <c r="B2364" s="1724"/>
      <c r="D2364" s="2" t="str">
        <f t="shared" si="35"/>
        <v>OK</v>
      </c>
    </row>
    <row r="2365" spans="1:4">
      <c r="A2365" s="10">
        <v>2304</v>
      </c>
      <c r="B2365" s="1724"/>
      <c r="D2365" s="2" t="str">
        <f t="shared" si="35"/>
        <v>OK</v>
      </c>
    </row>
    <row r="2366" spans="1:4">
      <c r="A2366" s="10">
        <v>2305</v>
      </c>
      <c r="B2366" s="1724"/>
      <c r="D2366" s="2" t="str">
        <f t="shared" si="35"/>
        <v>OK</v>
      </c>
    </row>
    <row r="2367" spans="1:4">
      <c r="A2367" s="10">
        <v>2306</v>
      </c>
      <c r="B2367" s="1724"/>
      <c r="D2367" s="2" t="str">
        <f t="shared" ref="D2367:D2430" si="36">IF(ISBLANK(B2367),"OK",IF(A2367-B2367=0,"OK","Error?"))</f>
        <v>OK</v>
      </c>
    </row>
    <row r="2368" spans="1:4">
      <c r="A2368" s="10">
        <v>2307</v>
      </c>
      <c r="B2368" s="1724"/>
      <c r="D2368" s="2" t="str">
        <f t="shared" si="36"/>
        <v>OK</v>
      </c>
    </row>
    <row r="2369" spans="1:4">
      <c r="A2369" s="10">
        <v>2308</v>
      </c>
      <c r="B2369" s="1724"/>
      <c r="D2369" s="2" t="str">
        <f t="shared" si="36"/>
        <v>OK</v>
      </c>
    </row>
    <row r="2370" spans="1:4">
      <c r="A2370" s="10">
        <v>2309</v>
      </c>
      <c r="B2370" s="1724"/>
      <c r="D2370" s="2" t="str">
        <f t="shared" si="36"/>
        <v>OK</v>
      </c>
    </row>
    <row r="2371" spans="1:4">
      <c r="A2371" s="10">
        <v>2310</v>
      </c>
      <c r="B2371" s="1724"/>
      <c r="D2371" s="2" t="str">
        <f t="shared" si="36"/>
        <v>OK</v>
      </c>
    </row>
    <row r="2372" spans="1:4">
      <c r="A2372" s="10">
        <v>2311</v>
      </c>
      <c r="B2372" s="1724"/>
      <c r="D2372" s="2" t="str">
        <f t="shared" si="36"/>
        <v>OK</v>
      </c>
    </row>
    <row r="2373" spans="1:4">
      <c r="A2373" s="10">
        <v>2312</v>
      </c>
      <c r="B2373" s="1724"/>
      <c r="D2373" s="2" t="str">
        <f t="shared" si="36"/>
        <v>OK</v>
      </c>
    </row>
    <row r="2374" spans="1:4">
      <c r="A2374" s="10">
        <v>2313</v>
      </c>
      <c r="B2374" s="1724"/>
      <c r="D2374" s="2" t="str">
        <f t="shared" si="36"/>
        <v>OK</v>
      </c>
    </row>
    <row r="2375" spans="1:4">
      <c r="A2375" s="10">
        <v>2314</v>
      </c>
      <c r="B2375" s="1724"/>
      <c r="D2375" s="2" t="str">
        <f t="shared" si="36"/>
        <v>OK</v>
      </c>
    </row>
    <row r="2376" spans="1:4">
      <c r="A2376" s="10">
        <v>2315</v>
      </c>
      <c r="B2376" s="1724"/>
      <c r="D2376" s="2" t="str">
        <f t="shared" si="36"/>
        <v>OK</v>
      </c>
    </row>
    <row r="2377" spans="1:4">
      <c r="A2377" s="10">
        <v>2316</v>
      </c>
      <c r="B2377" s="1724"/>
      <c r="D2377" s="2" t="str">
        <f t="shared" si="36"/>
        <v>OK</v>
      </c>
    </row>
    <row r="2378" spans="1:4">
      <c r="A2378" s="10">
        <v>2317</v>
      </c>
      <c r="B2378" s="1724"/>
      <c r="D2378" s="2" t="str">
        <f t="shared" si="36"/>
        <v>OK</v>
      </c>
    </row>
    <row r="2379" spans="1:4">
      <c r="A2379" s="10">
        <v>2318</v>
      </c>
      <c r="B2379" s="1724"/>
      <c r="D2379" s="2" t="str">
        <f t="shared" si="36"/>
        <v>OK</v>
      </c>
    </row>
    <row r="2380" spans="1:4">
      <c r="A2380" s="10">
        <v>2319</v>
      </c>
      <c r="B2380" s="1724"/>
      <c r="D2380" s="2" t="str">
        <f t="shared" si="36"/>
        <v>OK</v>
      </c>
    </row>
    <row r="2381" spans="1:4">
      <c r="A2381" s="10">
        <v>2320</v>
      </c>
      <c r="B2381" s="1724"/>
      <c r="D2381" s="2" t="str">
        <f t="shared" si="36"/>
        <v>OK</v>
      </c>
    </row>
    <row r="2382" spans="1:4">
      <c r="A2382" s="10">
        <v>2321</v>
      </c>
      <c r="B2382" s="1724"/>
      <c r="D2382" s="2" t="str">
        <f t="shared" si="36"/>
        <v>OK</v>
      </c>
    </row>
    <row r="2383" spans="1:4">
      <c r="A2383" s="10">
        <v>2322</v>
      </c>
      <c r="B2383" s="1724"/>
      <c r="D2383" s="2" t="str">
        <f t="shared" si="36"/>
        <v>OK</v>
      </c>
    </row>
    <row r="2384" spans="1:4">
      <c r="A2384" s="10">
        <v>2323</v>
      </c>
      <c r="B2384" s="1724"/>
      <c r="D2384" s="2" t="str">
        <f t="shared" si="36"/>
        <v>OK</v>
      </c>
    </row>
    <row r="2385" spans="1:4">
      <c r="A2385" s="10">
        <v>2324</v>
      </c>
      <c r="B2385" s="1724"/>
      <c r="D2385" s="2" t="str">
        <f t="shared" si="36"/>
        <v>OK</v>
      </c>
    </row>
    <row r="2386" spans="1:4">
      <c r="A2386" s="10">
        <v>2325</v>
      </c>
      <c r="B2386" s="1724"/>
      <c r="D2386" s="2" t="str">
        <f t="shared" si="36"/>
        <v>OK</v>
      </c>
    </row>
    <row r="2387" spans="1:4">
      <c r="A2387" s="10">
        <v>2326</v>
      </c>
      <c r="B2387" s="1724"/>
      <c r="D2387" s="2" t="str">
        <f t="shared" si="36"/>
        <v>OK</v>
      </c>
    </row>
    <row r="2388" spans="1:4">
      <c r="A2388" s="10">
        <v>2327</v>
      </c>
      <c r="B2388" s="1724"/>
      <c r="D2388" s="2" t="str">
        <f t="shared" si="36"/>
        <v>OK</v>
      </c>
    </row>
    <row r="2389" spans="1:4">
      <c r="A2389" s="10">
        <v>2328</v>
      </c>
      <c r="B2389" s="1724"/>
      <c r="D2389" s="2" t="str">
        <f t="shared" si="36"/>
        <v>OK</v>
      </c>
    </row>
    <row r="2390" spans="1:4">
      <c r="A2390" s="10">
        <v>2329</v>
      </c>
      <c r="B2390" s="1724"/>
      <c r="D2390" s="2" t="str">
        <f t="shared" si="36"/>
        <v>OK</v>
      </c>
    </row>
    <row r="2391" spans="1:4">
      <c r="A2391" s="10">
        <v>2330</v>
      </c>
      <c r="B2391" s="1724"/>
      <c r="D2391" s="2" t="str">
        <f t="shared" si="36"/>
        <v>OK</v>
      </c>
    </row>
    <row r="2392" spans="1:4">
      <c r="A2392" s="10">
        <v>2331</v>
      </c>
      <c r="B2392" s="1724"/>
      <c r="D2392" s="2" t="str">
        <f t="shared" si="36"/>
        <v>OK</v>
      </c>
    </row>
    <row r="2393" spans="1:4">
      <c r="A2393" s="10">
        <v>2332</v>
      </c>
      <c r="B2393" s="1724"/>
      <c r="D2393" s="2" t="str">
        <f t="shared" si="36"/>
        <v>OK</v>
      </c>
    </row>
    <row r="2394" spans="1:4">
      <c r="A2394" s="10">
        <v>2333</v>
      </c>
      <c r="B2394" s="1724"/>
      <c r="D2394" s="2" t="str">
        <f t="shared" si="36"/>
        <v>OK</v>
      </c>
    </row>
    <row r="2395" spans="1:4">
      <c r="A2395" s="10">
        <v>2334</v>
      </c>
      <c r="B2395" s="1724"/>
      <c r="D2395" s="2" t="str">
        <f t="shared" si="36"/>
        <v>OK</v>
      </c>
    </row>
    <row r="2396" spans="1:4">
      <c r="A2396" s="10">
        <v>2335</v>
      </c>
      <c r="B2396" s="1724"/>
      <c r="D2396" s="2" t="str">
        <f t="shared" si="36"/>
        <v>OK</v>
      </c>
    </row>
    <row r="2397" spans="1:4">
      <c r="A2397" s="10">
        <v>2336</v>
      </c>
      <c r="B2397" s="1724"/>
      <c r="D2397" s="2" t="str">
        <f t="shared" si="36"/>
        <v>OK</v>
      </c>
    </row>
    <row r="2398" spans="1:4">
      <c r="A2398" s="10">
        <v>2337</v>
      </c>
      <c r="B2398" s="1724"/>
      <c r="D2398" s="2" t="str">
        <f t="shared" si="36"/>
        <v>OK</v>
      </c>
    </row>
    <row r="2399" spans="1:4">
      <c r="A2399" s="10">
        <v>2338</v>
      </c>
      <c r="B2399" s="1724"/>
      <c r="D2399" s="2" t="str">
        <f t="shared" si="36"/>
        <v>OK</v>
      </c>
    </row>
    <row r="2400" spans="1:4">
      <c r="A2400" s="10">
        <v>2339</v>
      </c>
      <c r="B2400" s="1724"/>
      <c r="D2400" s="2" t="str">
        <f t="shared" si="36"/>
        <v>OK</v>
      </c>
    </row>
    <row r="2401" spans="1:4">
      <c r="A2401" s="10">
        <v>2340</v>
      </c>
      <c r="B2401" s="1724"/>
      <c r="D2401" s="2" t="str">
        <f t="shared" si="36"/>
        <v>OK</v>
      </c>
    </row>
    <row r="2402" spans="1:4">
      <c r="A2402" s="10">
        <v>2341</v>
      </c>
      <c r="B2402" s="1724"/>
      <c r="D2402" s="2" t="str">
        <f t="shared" si="36"/>
        <v>OK</v>
      </c>
    </row>
    <row r="2403" spans="1:4">
      <c r="A2403" s="10">
        <v>2342</v>
      </c>
      <c r="B2403" s="1724"/>
      <c r="D2403" s="2" t="str">
        <f t="shared" si="36"/>
        <v>OK</v>
      </c>
    </row>
    <row r="2404" spans="1:4">
      <c r="A2404" s="10">
        <v>2343</v>
      </c>
      <c r="B2404" s="1724"/>
      <c r="D2404" s="2" t="str">
        <f t="shared" si="36"/>
        <v>OK</v>
      </c>
    </row>
    <row r="2405" spans="1:4">
      <c r="A2405" s="10">
        <v>2344</v>
      </c>
      <c r="B2405" s="1724"/>
      <c r="D2405" s="2" t="str">
        <f t="shared" si="36"/>
        <v>OK</v>
      </c>
    </row>
    <row r="2406" spans="1:4">
      <c r="A2406" s="10">
        <v>2345</v>
      </c>
      <c r="B2406" s="1724"/>
      <c r="D2406" s="2" t="str">
        <f t="shared" si="36"/>
        <v>OK</v>
      </c>
    </row>
    <row r="2407" spans="1:4">
      <c r="A2407" s="10">
        <v>2346</v>
      </c>
      <c r="B2407" s="1724"/>
      <c r="D2407" s="2" t="str">
        <f t="shared" si="36"/>
        <v>OK</v>
      </c>
    </row>
    <row r="2408" spans="1:4">
      <c r="A2408" s="10">
        <v>2347</v>
      </c>
      <c r="B2408" s="1724"/>
      <c r="D2408" s="2" t="str">
        <f t="shared" si="36"/>
        <v>OK</v>
      </c>
    </row>
    <row r="2409" spans="1:4">
      <c r="A2409" s="10">
        <v>2348</v>
      </c>
      <c r="B2409" s="1724"/>
      <c r="D2409" s="2" t="str">
        <f t="shared" si="36"/>
        <v>OK</v>
      </c>
    </row>
    <row r="2410" spans="1:4">
      <c r="A2410" s="10">
        <v>2349</v>
      </c>
      <c r="B2410" s="1724"/>
      <c r="D2410" s="2" t="str">
        <f t="shared" si="36"/>
        <v>OK</v>
      </c>
    </row>
    <row r="2411" spans="1:4">
      <c r="A2411" s="10">
        <v>2350</v>
      </c>
      <c r="B2411" s="1724"/>
      <c r="D2411" s="2" t="str">
        <f t="shared" si="36"/>
        <v>OK</v>
      </c>
    </row>
    <row r="2412" spans="1:4">
      <c r="A2412" s="10">
        <v>2351</v>
      </c>
      <c r="B2412" s="1724"/>
      <c r="D2412" s="2" t="str">
        <f t="shared" si="36"/>
        <v>OK</v>
      </c>
    </row>
    <row r="2413" spans="1:4">
      <c r="A2413" s="10">
        <v>2352</v>
      </c>
      <c r="B2413" s="1724"/>
      <c r="D2413" s="2" t="str">
        <f t="shared" si="36"/>
        <v>OK</v>
      </c>
    </row>
    <row r="2414" spans="1:4">
      <c r="A2414" s="10">
        <v>2353</v>
      </c>
      <c r="B2414" s="1724"/>
      <c r="D2414" s="2" t="str">
        <f t="shared" si="36"/>
        <v>OK</v>
      </c>
    </row>
    <row r="2415" spans="1:4">
      <c r="A2415" s="10">
        <v>2354</v>
      </c>
      <c r="B2415" s="1724"/>
      <c r="D2415" s="2" t="str">
        <f t="shared" si="36"/>
        <v>OK</v>
      </c>
    </row>
    <row r="2416" spans="1:4">
      <c r="A2416" s="10">
        <v>2355</v>
      </c>
      <c r="B2416" s="1724"/>
      <c r="D2416" s="2" t="str">
        <f t="shared" si="36"/>
        <v>OK</v>
      </c>
    </row>
    <row r="2417" spans="1:4">
      <c r="A2417" s="10">
        <v>2356</v>
      </c>
      <c r="B2417" s="1724"/>
      <c r="D2417" s="2" t="str">
        <f t="shared" si="36"/>
        <v>OK</v>
      </c>
    </row>
    <row r="2418" spans="1:4">
      <c r="A2418" s="10">
        <v>2357</v>
      </c>
      <c r="B2418" s="1724"/>
      <c r="D2418" s="2" t="str">
        <f t="shared" si="36"/>
        <v>OK</v>
      </c>
    </row>
    <row r="2419" spans="1:4">
      <c r="A2419" s="10">
        <v>2358</v>
      </c>
      <c r="B2419" s="1724"/>
      <c r="D2419" s="2" t="str">
        <f t="shared" si="36"/>
        <v>OK</v>
      </c>
    </row>
    <row r="2420" spans="1:4">
      <c r="A2420" s="10">
        <v>2359</v>
      </c>
      <c r="B2420" s="1724"/>
      <c r="D2420" s="2" t="str">
        <f t="shared" si="36"/>
        <v>OK</v>
      </c>
    </row>
    <row r="2421" spans="1:4">
      <c r="A2421" s="10">
        <v>2360</v>
      </c>
      <c r="B2421" s="1724"/>
      <c r="D2421" s="2" t="str">
        <f t="shared" si="36"/>
        <v>OK</v>
      </c>
    </row>
    <row r="2422" spans="1:4">
      <c r="A2422" s="10">
        <v>2361</v>
      </c>
      <c r="B2422" s="1724"/>
      <c r="D2422" s="2" t="str">
        <f t="shared" si="36"/>
        <v>OK</v>
      </c>
    </row>
    <row r="2423" spans="1:4">
      <c r="A2423" s="10">
        <v>2362</v>
      </c>
      <c r="B2423" s="1724"/>
      <c r="D2423" s="2" t="str">
        <f t="shared" si="36"/>
        <v>OK</v>
      </c>
    </row>
    <row r="2424" spans="1:4">
      <c r="A2424" s="10">
        <v>2363</v>
      </c>
      <c r="B2424" s="1724"/>
      <c r="D2424" s="2" t="str">
        <f t="shared" si="36"/>
        <v>OK</v>
      </c>
    </row>
    <row r="2425" spans="1:4">
      <c r="A2425" s="10">
        <v>2364</v>
      </c>
      <c r="B2425" s="1724"/>
      <c r="D2425" s="2" t="str">
        <f t="shared" si="36"/>
        <v>OK</v>
      </c>
    </row>
    <row r="2426" spans="1:4">
      <c r="A2426" s="10">
        <v>2365</v>
      </c>
      <c r="B2426" s="1724"/>
      <c r="D2426" s="2" t="str">
        <f t="shared" si="36"/>
        <v>OK</v>
      </c>
    </row>
    <row r="2427" spans="1:4">
      <c r="A2427" s="10">
        <v>2366</v>
      </c>
      <c r="B2427" s="1724"/>
      <c r="D2427" s="2" t="str">
        <f t="shared" si="36"/>
        <v>OK</v>
      </c>
    </row>
    <row r="2428" spans="1:4">
      <c r="A2428" s="10">
        <v>2367</v>
      </c>
      <c r="B2428" s="1724"/>
      <c r="D2428" s="2" t="str">
        <f t="shared" si="36"/>
        <v>OK</v>
      </c>
    </row>
    <row r="2429" spans="1:4">
      <c r="A2429" s="10">
        <v>2368</v>
      </c>
      <c r="B2429" s="1724"/>
      <c r="D2429" s="2" t="str">
        <f t="shared" si="36"/>
        <v>OK</v>
      </c>
    </row>
    <row r="2430" spans="1:4">
      <c r="A2430" s="10">
        <v>2369</v>
      </c>
      <c r="B2430" s="1724"/>
      <c r="D2430" s="2" t="str">
        <f t="shared" si="36"/>
        <v>OK</v>
      </c>
    </row>
    <row r="2431" spans="1:4">
      <c r="A2431" s="10">
        <v>2370</v>
      </c>
      <c r="B2431" s="1724"/>
      <c r="D2431" s="2" t="str">
        <f t="shared" ref="D2431:D2494" si="37">IF(ISBLANK(B2431),"OK",IF(A2431-B2431=0,"OK","Error?"))</f>
        <v>OK</v>
      </c>
    </row>
    <row r="2432" spans="1:4">
      <c r="A2432" s="10">
        <v>2371</v>
      </c>
      <c r="B2432" s="1724"/>
      <c r="D2432" s="2" t="str">
        <f t="shared" si="37"/>
        <v>OK</v>
      </c>
    </row>
    <row r="2433" spans="1:4">
      <c r="A2433" s="10">
        <v>2372</v>
      </c>
      <c r="B2433" s="1724"/>
      <c r="D2433" s="2" t="str">
        <f t="shared" si="37"/>
        <v>OK</v>
      </c>
    </row>
    <row r="2434" spans="1:4">
      <c r="A2434" s="10">
        <v>2373</v>
      </c>
      <c r="B2434" s="1724"/>
      <c r="D2434" s="2" t="str">
        <f t="shared" si="37"/>
        <v>OK</v>
      </c>
    </row>
    <row r="2435" spans="1:4">
      <c r="A2435" s="5">
        <v>2374</v>
      </c>
      <c r="B2435" s="1724">
        <f>'Assets-Liab 5-6'!C38</f>
        <v>0</v>
      </c>
      <c r="D2435" s="2" t="str">
        <f t="shared" si="37"/>
        <v>Error?</v>
      </c>
    </row>
    <row r="2436" spans="1:4">
      <c r="A2436" s="10">
        <v>2375</v>
      </c>
      <c r="B2436" s="1724"/>
      <c r="D2436" s="2" t="str">
        <f t="shared" si="37"/>
        <v>OK</v>
      </c>
    </row>
    <row r="2437" spans="1:4">
      <c r="A2437" s="5">
        <v>2376</v>
      </c>
      <c r="B2437" s="1724">
        <f>'Assets-Liab 5-6'!D38</f>
        <v>0</v>
      </c>
      <c r="D2437" s="2" t="str">
        <f t="shared" si="37"/>
        <v>Error?</v>
      </c>
    </row>
    <row r="2438" spans="1:4">
      <c r="A2438" s="10">
        <v>2377</v>
      </c>
      <c r="B2438" s="1724"/>
      <c r="D2438" s="2" t="str">
        <f t="shared" si="37"/>
        <v>OK</v>
      </c>
    </row>
    <row r="2439" spans="1:4">
      <c r="A2439" s="10">
        <v>2378</v>
      </c>
      <c r="B2439" s="1724"/>
      <c r="D2439" s="2" t="str">
        <f t="shared" si="37"/>
        <v>OK</v>
      </c>
    </row>
    <row r="2440" spans="1:4">
      <c r="A2440" s="10">
        <v>2379</v>
      </c>
      <c r="B2440" s="1724"/>
      <c r="D2440" s="2" t="str">
        <f t="shared" si="37"/>
        <v>OK</v>
      </c>
    </row>
    <row r="2441" spans="1:4">
      <c r="A2441" s="10">
        <v>2380</v>
      </c>
      <c r="B2441" s="1724"/>
      <c r="D2441" s="2" t="str">
        <f t="shared" si="37"/>
        <v>OK</v>
      </c>
    </row>
    <row r="2442" spans="1:4">
      <c r="A2442" s="10">
        <v>2381</v>
      </c>
      <c r="B2442" s="1724"/>
      <c r="D2442" s="2" t="str">
        <f t="shared" si="37"/>
        <v>OK</v>
      </c>
    </row>
    <row r="2443" spans="1:4">
      <c r="A2443" s="10">
        <v>2382</v>
      </c>
      <c r="B2443" s="1724"/>
      <c r="D2443" s="2" t="str">
        <f t="shared" si="37"/>
        <v>OK</v>
      </c>
    </row>
    <row r="2444" spans="1:4">
      <c r="A2444" s="10">
        <v>2383</v>
      </c>
      <c r="B2444" s="1724"/>
      <c r="D2444" s="2" t="str">
        <f t="shared" si="37"/>
        <v>OK</v>
      </c>
    </row>
    <row r="2445" spans="1:4">
      <c r="A2445" s="10">
        <v>2384</v>
      </c>
      <c r="B2445" s="1724"/>
      <c r="D2445" s="2" t="str">
        <f t="shared" si="37"/>
        <v>OK</v>
      </c>
    </row>
    <row r="2446" spans="1:4">
      <c r="A2446" s="10">
        <v>2385</v>
      </c>
      <c r="B2446" s="1724"/>
      <c r="D2446" s="2" t="str">
        <f t="shared" si="37"/>
        <v>OK</v>
      </c>
    </row>
    <row r="2447" spans="1:4">
      <c r="A2447" s="10">
        <v>2386</v>
      </c>
      <c r="B2447" s="1724"/>
      <c r="D2447" s="2" t="str">
        <f t="shared" si="37"/>
        <v>OK</v>
      </c>
    </row>
    <row r="2448" spans="1:4">
      <c r="A2448" s="10">
        <v>2387</v>
      </c>
      <c r="B2448" s="1724"/>
      <c r="D2448" s="2" t="str">
        <f t="shared" si="37"/>
        <v>OK</v>
      </c>
    </row>
    <row r="2449" spans="1:4">
      <c r="A2449" s="10">
        <v>2388</v>
      </c>
      <c r="B2449" s="1724"/>
      <c r="D2449" s="2" t="str">
        <f t="shared" si="37"/>
        <v>OK</v>
      </c>
    </row>
    <row r="2450" spans="1:4">
      <c r="A2450" s="10">
        <v>2389</v>
      </c>
      <c r="B2450" s="1724"/>
      <c r="D2450" s="2" t="str">
        <f t="shared" si="37"/>
        <v>OK</v>
      </c>
    </row>
    <row r="2451" spans="1:4">
      <c r="A2451" s="10">
        <v>2390</v>
      </c>
      <c r="B2451" s="1724"/>
      <c r="D2451" s="2" t="str">
        <f t="shared" si="37"/>
        <v>OK</v>
      </c>
    </row>
    <row r="2452" spans="1:4">
      <c r="A2452" s="10">
        <v>2391</v>
      </c>
      <c r="B2452" s="1724"/>
      <c r="D2452" s="2" t="str">
        <f t="shared" si="37"/>
        <v>OK</v>
      </c>
    </row>
    <row r="2453" spans="1:4">
      <c r="A2453" s="10">
        <v>2392</v>
      </c>
      <c r="B2453" s="1724"/>
      <c r="D2453" s="2" t="str">
        <f t="shared" si="37"/>
        <v>OK</v>
      </c>
    </row>
    <row r="2454" spans="1:4">
      <c r="A2454" s="10">
        <v>2393</v>
      </c>
      <c r="B2454" s="1724"/>
      <c r="D2454" s="2" t="str">
        <f t="shared" si="37"/>
        <v>OK</v>
      </c>
    </row>
    <row r="2455" spans="1:4">
      <c r="A2455" s="10">
        <v>2394</v>
      </c>
      <c r="B2455" s="1724"/>
      <c r="D2455" s="2" t="str">
        <f t="shared" si="37"/>
        <v>OK</v>
      </c>
    </row>
    <row r="2456" spans="1:4">
      <c r="A2456" s="10">
        <v>2395</v>
      </c>
      <c r="B2456" s="1724"/>
      <c r="D2456" s="2" t="str">
        <f t="shared" si="37"/>
        <v>OK</v>
      </c>
    </row>
    <row r="2457" spans="1:4">
      <c r="A2457" s="10">
        <v>2396</v>
      </c>
      <c r="B2457" s="1724"/>
      <c r="D2457" s="2" t="str">
        <f t="shared" si="37"/>
        <v>OK</v>
      </c>
    </row>
    <row r="2458" spans="1:4">
      <c r="A2458" s="10">
        <v>2397</v>
      </c>
      <c r="B2458" s="1724"/>
      <c r="D2458" s="2" t="str">
        <f t="shared" si="37"/>
        <v>OK</v>
      </c>
    </row>
    <row r="2459" spans="1:4">
      <c r="A2459" s="10">
        <v>2398</v>
      </c>
      <c r="B2459" s="1724"/>
      <c r="D2459" s="2" t="str">
        <f t="shared" si="37"/>
        <v>OK</v>
      </c>
    </row>
    <row r="2460" spans="1:4">
      <c r="A2460" s="10">
        <v>2399</v>
      </c>
      <c r="B2460" s="1724"/>
      <c r="D2460" s="2" t="str">
        <f t="shared" si="37"/>
        <v>OK</v>
      </c>
    </row>
    <row r="2461" spans="1:4">
      <c r="A2461" s="10">
        <v>2400</v>
      </c>
      <c r="B2461" s="1724"/>
      <c r="D2461" s="2" t="str">
        <f t="shared" si="37"/>
        <v>OK</v>
      </c>
    </row>
    <row r="2462" spans="1:4">
      <c r="A2462" s="10">
        <v>2401</v>
      </c>
      <c r="B2462" s="1724"/>
      <c r="D2462" s="2" t="str">
        <f t="shared" si="37"/>
        <v>OK</v>
      </c>
    </row>
    <row r="2463" spans="1:4">
      <c r="A2463" s="10">
        <v>2402</v>
      </c>
      <c r="B2463" s="1724"/>
      <c r="D2463" s="2" t="str">
        <f t="shared" si="37"/>
        <v>OK</v>
      </c>
    </row>
    <row r="2464" spans="1:4">
      <c r="A2464" s="10">
        <v>2403</v>
      </c>
      <c r="B2464" s="1724"/>
      <c r="D2464" s="2" t="str">
        <f t="shared" si="37"/>
        <v>OK</v>
      </c>
    </row>
    <row r="2465" spans="1:4">
      <c r="A2465" s="10">
        <v>2404</v>
      </c>
      <c r="B2465" s="1724"/>
      <c r="D2465" s="2" t="str">
        <f t="shared" si="37"/>
        <v>OK</v>
      </c>
    </row>
    <row r="2466" spans="1:4">
      <c r="A2466" s="10">
        <v>2405</v>
      </c>
      <c r="B2466" s="1724"/>
      <c r="D2466" s="2" t="str">
        <f t="shared" si="37"/>
        <v>OK</v>
      </c>
    </row>
    <row r="2467" spans="1:4">
      <c r="A2467" s="10">
        <v>2406</v>
      </c>
      <c r="B2467" s="1724"/>
      <c r="D2467" s="2" t="str">
        <f t="shared" si="37"/>
        <v>OK</v>
      </c>
    </row>
    <row r="2468" spans="1:4">
      <c r="A2468" s="10">
        <v>2407</v>
      </c>
      <c r="B2468" s="1724"/>
      <c r="D2468" s="2" t="str">
        <f t="shared" si="37"/>
        <v>OK</v>
      </c>
    </row>
    <row r="2469" spans="1:4">
      <c r="A2469" s="10">
        <v>2408</v>
      </c>
      <c r="B2469" s="1724"/>
      <c r="D2469" s="2" t="str">
        <f t="shared" si="37"/>
        <v>OK</v>
      </c>
    </row>
    <row r="2470" spans="1:4">
      <c r="A2470" s="10">
        <v>2409</v>
      </c>
      <c r="B2470" s="1724"/>
      <c r="D2470" s="2" t="str">
        <f t="shared" si="37"/>
        <v>OK</v>
      </c>
    </row>
    <row r="2471" spans="1:4">
      <c r="A2471" s="10">
        <v>2410</v>
      </c>
      <c r="B2471" s="1724"/>
      <c r="D2471" s="2" t="str">
        <f t="shared" si="37"/>
        <v>OK</v>
      </c>
    </row>
    <row r="2472" spans="1:4">
      <c r="A2472" s="10">
        <v>2411</v>
      </c>
      <c r="B2472" s="1724"/>
      <c r="D2472" s="2" t="str">
        <f t="shared" si="37"/>
        <v>OK</v>
      </c>
    </row>
    <row r="2473" spans="1:4">
      <c r="A2473" s="10">
        <v>2412</v>
      </c>
      <c r="B2473" s="1724"/>
      <c r="D2473" s="2" t="str">
        <f t="shared" si="37"/>
        <v>OK</v>
      </c>
    </row>
    <row r="2474" spans="1:4">
      <c r="A2474" s="10">
        <v>2413</v>
      </c>
      <c r="B2474" s="1724"/>
      <c r="D2474" s="2" t="str">
        <f t="shared" si="37"/>
        <v>OK</v>
      </c>
    </row>
    <row r="2475" spans="1:4">
      <c r="A2475" s="5">
        <v>2414</v>
      </c>
      <c r="B2475" s="1724">
        <f>'Assets-Liab 5-6'!F38</f>
        <v>0</v>
      </c>
      <c r="D2475" s="2" t="str">
        <f t="shared" si="37"/>
        <v>Error?</v>
      </c>
    </row>
    <row r="2476" spans="1:4">
      <c r="A2476" s="10">
        <v>2415</v>
      </c>
      <c r="B2476" s="1724"/>
      <c r="D2476" s="2" t="str">
        <f t="shared" si="37"/>
        <v>OK</v>
      </c>
    </row>
    <row r="2477" spans="1:4">
      <c r="A2477" s="5">
        <v>2416</v>
      </c>
      <c r="B2477" s="1724">
        <f>'Assets-Liab 5-6'!G38</f>
        <v>0</v>
      </c>
      <c r="D2477" s="2" t="str">
        <f t="shared" si="37"/>
        <v>Error?</v>
      </c>
    </row>
    <row r="2478" spans="1:4">
      <c r="A2478" s="10">
        <v>2417</v>
      </c>
      <c r="B2478" s="1724"/>
      <c r="D2478" s="2" t="str">
        <f t="shared" si="37"/>
        <v>OK</v>
      </c>
    </row>
    <row r="2479" spans="1:4">
      <c r="A2479" s="10">
        <v>2418</v>
      </c>
      <c r="B2479" s="1724"/>
      <c r="D2479" s="2" t="str">
        <f t="shared" si="37"/>
        <v>OK</v>
      </c>
    </row>
    <row r="2480" spans="1:4">
      <c r="A2480" s="10">
        <v>2419</v>
      </c>
      <c r="B2480" s="1724"/>
      <c r="D2480" s="2" t="str">
        <f t="shared" si="37"/>
        <v>OK</v>
      </c>
    </row>
    <row r="2481" spans="1:4">
      <c r="A2481" s="10">
        <v>2420</v>
      </c>
      <c r="B2481" s="1724"/>
      <c r="D2481" s="2" t="str">
        <f t="shared" si="37"/>
        <v>OK</v>
      </c>
    </row>
    <row r="2482" spans="1:4">
      <c r="A2482" s="10">
        <v>2421</v>
      </c>
      <c r="B2482" s="1724"/>
      <c r="D2482" s="2" t="str">
        <f t="shared" si="37"/>
        <v>OK</v>
      </c>
    </row>
    <row r="2483" spans="1:4">
      <c r="A2483" s="10">
        <v>2422</v>
      </c>
      <c r="B2483" s="1724"/>
      <c r="D2483" s="2" t="str">
        <f t="shared" si="37"/>
        <v>OK</v>
      </c>
    </row>
    <row r="2484" spans="1:4">
      <c r="A2484" s="10">
        <v>2423</v>
      </c>
      <c r="B2484" s="1724"/>
      <c r="D2484" s="2" t="str">
        <f t="shared" si="37"/>
        <v>OK</v>
      </c>
    </row>
    <row r="2485" spans="1:4">
      <c r="A2485" s="10">
        <v>2424</v>
      </c>
      <c r="B2485" s="1724"/>
      <c r="D2485" s="2" t="str">
        <f t="shared" si="37"/>
        <v>OK</v>
      </c>
    </row>
    <row r="2486" spans="1:4">
      <c r="A2486" s="10">
        <v>2425</v>
      </c>
      <c r="B2486" s="1724"/>
      <c r="D2486" s="2" t="str">
        <f t="shared" si="37"/>
        <v>OK</v>
      </c>
    </row>
    <row r="2487" spans="1:4">
      <c r="A2487" s="10">
        <v>2426</v>
      </c>
      <c r="B2487" s="1724"/>
      <c r="D2487" s="2" t="str">
        <f t="shared" si="37"/>
        <v>OK</v>
      </c>
    </row>
    <row r="2488" spans="1:4">
      <c r="A2488" s="10">
        <v>2427</v>
      </c>
      <c r="B2488" s="1724"/>
      <c r="D2488" s="2" t="str">
        <f t="shared" si="37"/>
        <v>OK</v>
      </c>
    </row>
    <row r="2489" spans="1:4">
      <c r="A2489" s="10">
        <v>2428</v>
      </c>
      <c r="B2489" s="1724"/>
      <c r="D2489" s="2" t="str">
        <f t="shared" si="37"/>
        <v>OK</v>
      </c>
    </row>
    <row r="2490" spans="1:4">
      <c r="A2490" s="10">
        <v>2429</v>
      </c>
      <c r="B2490" s="1724"/>
      <c r="D2490" s="2" t="str">
        <f t="shared" si="37"/>
        <v>OK</v>
      </c>
    </row>
    <row r="2491" spans="1:4">
      <c r="A2491" s="10">
        <v>2430</v>
      </c>
      <c r="B2491" s="1724"/>
      <c r="D2491" s="2" t="str">
        <f t="shared" si="37"/>
        <v>OK</v>
      </c>
    </row>
    <row r="2492" spans="1:4">
      <c r="A2492" s="10">
        <v>2431</v>
      </c>
      <c r="B2492" s="1724"/>
      <c r="D2492" s="2" t="str">
        <f t="shared" si="37"/>
        <v>OK</v>
      </c>
    </row>
    <row r="2493" spans="1:4">
      <c r="A2493" s="10">
        <v>2432</v>
      </c>
      <c r="B2493" s="1724"/>
      <c r="D2493" s="2" t="str">
        <f t="shared" si="37"/>
        <v>OK</v>
      </c>
    </row>
    <row r="2494" spans="1:4">
      <c r="A2494" s="10">
        <v>2433</v>
      </c>
      <c r="B2494" s="1724"/>
      <c r="D2494" s="2" t="str">
        <f t="shared" si="37"/>
        <v>OK</v>
      </c>
    </row>
    <row r="2495" spans="1:4">
      <c r="A2495" s="10">
        <v>2434</v>
      </c>
      <c r="B2495" s="1724"/>
      <c r="D2495" s="2" t="str">
        <f t="shared" ref="D2495:D2558" si="38">IF(ISBLANK(B2495),"OK",IF(A2495-B2495=0,"OK","Error?"))</f>
        <v>OK</v>
      </c>
    </row>
    <row r="2496" spans="1:4">
      <c r="A2496" s="10">
        <v>2435</v>
      </c>
      <c r="B2496" s="1724"/>
      <c r="D2496" s="2" t="str">
        <f t="shared" si="38"/>
        <v>OK</v>
      </c>
    </row>
    <row r="2497" spans="1:4">
      <c r="A2497" s="10">
        <v>2436</v>
      </c>
      <c r="B2497" s="1724"/>
      <c r="D2497" s="2" t="str">
        <f t="shared" si="38"/>
        <v>OK</v>
      </c>
    </row>
    <row r="2498" spans="1:4">
      <c r="A2498" s="10">
        <v>2437</v>
      </c>
      <c r="B2498" s="1724"/>
      <c r="D2498" s="2" t="str">
        <f t="shared" si="38"/>
        <v>OK</v>
      </c>
    </row>
    <row r="2499" spans="1:4">
      <c r="A2499" s="10">
        <v>2438</v>
      </c>
      <c r="B2499" s="1724"/>
      <c r="D2499" s="2" t="str">
        <f t="shared" si="38"/>
        <v>OK</v>
      </c>
    </row>
    <row r="2500" spans="1:4">
      <c r="A2500" s="10">
        <v>2439</v>
      </c>
      <c r="B2500" s="1724"/>
      <c r="D2500" s="2" t="str">
        <f t="shared" si="38"/>
        <v>OK</v>
      </c>
    </row>
    <row r="2501" spans="1:4">
      <c r="A2501" s="10">
        <v>2440</v>
      </c>
      <c r="B2501" s="1724"/>
      <c r="D2501" s="2" t="str">
        <f t="shared" si="38"/>
        <v>OK</v>
      </c>
    </row>
    <row r="2502" spans="1:4">
      <c r="A2502" s="10">
        <v>2441</v>
      </c>
      <c r="B2502" s="1724"/>
      <c r="D2502" s="2" t="str">
        <f t="shared" si="38"/>
        <v>OK</v>
      </c>
    </row>
    <row r="2503" spans="1:4">
      <c r="A2503" s="10">
        <v>2442</v>
      </c>
      <c r="B2503" s="1724"/>
      <c r="D2503" s="2" t="str">
        <f t="shared" si="38"/>
        <v>OK</v>
      </c>
    </row>
    <row r="2504" spans="1:4">
      <c r="A2504" s="5">
        <v>2443</v>
      </c>
      <c r="B2504" s="1724">
        <f>'Assets-Liab 5-6'!E38</f>
        <v>0</v>
      </c>
      <c r="D2504" s="2" t="str">
        <f t="shared" si="38"/>
        <v>Error?</v>
      </c>
    </row>
    <row r="2505" spans="1:4">
      <c r="A2505" s="10">
        <v>2444</v>
      </c>
      <c r="B2505" s="1724"/>
      <c r="D2505" s="2" t="str">
        <f t="shared" si="38"/>
        <v>OK</v>
      </c>
    </row>
    <row r="2506" spans="1:4">
      <c r="A2506" s="10">
        <v>2445</v>
      </c>
      <c r="B2506" s="1724"/>
      <c r="D2506" s="2" t="str">
        <f t="shared" si="38"/>
        <v>OK</v>
      </c>
    </row>
    <row r="2507" spans="1:4">
      <c r="A2507" s="10">
        <v>2446</v>
      </c>
      <c r="B2507" s="1724"/>
      <c r="D2507" s="2" t="str">
        <f t="shared" si="38"/>
        <v>OK</v>
      </c>
    </row>
    <row r="2508" spans="1:4">
      <c r="A2508" s="10">
        <v>2447</v>
      </c>
      <c r="B2508" s="1724"/>
      <c r="D2508" s="2" t="str">
        <f t="shared" si="38"/>
        <v>OK</v>
      </c>
    </row>
    <row r="2509" spans="1:4">
      <c r="A2509" s="10">
        <v>2448</v>
      </c>
      <c r="B2509" s="1724"/>
      <c r="D2509" s="2" t="str">
        <f t="shared" si="38"/>
        <v>OK</v>
      </c>
    </row>
    <row r="2510" spans="1:4">
      <c r="A2510" s="10">
        <v>2449</v>
      </c>
      <c r="B2510" s="1724"/>
      <c r="D2510" s="2" t="str">
        <f t="shared" si="38"/>
        <v>OK</v>
      </c>
    </row>
    <row r="2511" spans="1:4">
      <c r="A2511" s="10">
        <v>2450</v>
      </c>
      <c r="B2511" s="1724"/>
      <c r="D2511" s="2" t="str">
        <f t="shared" si="38"/>
        <v>OK</v>
      </c>
    </row>
    <row r="2512" spans="1:4">
      <c r="A2512" s="10">
        <v>2451</v>
      </c>
      <c r="B2512" s="1724"/>
      <c r="D2512" s="2" t="str">
        <f t="shared" si="38"/>
        <v>OK</v>
      </c>
    </row>
    <row r="2513" spans="1:4">
      <c r="A2513" s="10">
        <v>2452</v>
      </c>
      <c r="B2513" s="1724"/>
      <c r="D2513" s="2" t="str">
        <f t="shared" si="38"/>
        <v>OK</v>
      </c>
    </row>
    <row r="2514" spans="1:4">
      <c r="A2514" s="10">
        <v>2453</v>
      </c>
      <c r="B2514" s="1724"/>
      <c r="D2514" s="2" t="str">
        <f t="shared" si="38"/>
        <v>OK</v>
      </c>
    </row>
    <row r="2515" spans="1:4">
      <c r="A2515" s="10">
        <v>2454</v>
      </c>
      <c r="B2515" s="1724"/>
      <c r="D2515" s="2" t="str">
        <f t="shared" si="38"/>
        <v>OK</v>
      </c>
    </row>
    <row r="2516" spans="1:4">
      <c r="A2516" s="10">
        <v>2455</v>
      </c>
      <c r="B2516" s="1724"/>
      <c r="D2516" s="2" t="str">
        <f t="shared" si="38"/>
        <v>OK</v>
      </c>
    </row>
    <row r="2517" spans="1:4">
      <c r="A2517" s="10">
        <v>2456</v>
      </c>
      <c r="B2517" s="1724"/>
      <c r="D2517" s="2" t="str">
        <f t="shared" si="38"/>
        <v>OK</v>
      </c>
    </row>
    <row r="2518" spans="1:4">
      <c r="A2518" s="10">
        <v>2457</v>
      </c>
      <c r="B2518" s="1724"/>
      <c r="D2518" s="2" t="str">
        <f t="shared" si="38"/>
        <v>OK</v>
      </c>
    </row>
    <row r="2519" spans="1:4">
      <c r="A2519" s="10">
        <v>2458</v>
      </c>
      <c r="B2519" s="1724"/>
      <c r="D2519" s="2" t="str">
        <f t="shared" si="38"/>
        <v>OK</v>
      </c>
    </row>
    <row r="2520" spans="1:4">
      <c r="A2520" s="10">
        <v>2459</v>
      </c>
      <c r="B2520" s="1724"/>
      <c r="D2520" s="2" t="str">
        <f t="shared" si="38"/>
        <v>OK</v>
      </c>
    </row>
    <row r="2521" spans="1:4">
      <c r="A2521" s="10">
        <v>2460</v>
      </c>
      <c r="B2521" s="1724"/>
      <c r="D2521" s="2" t="str">
        <f t="shared" si="38"/>
        <v>OK</v>
      </c>
    </row>
    <row r="2522" spans="1:4">
      <c r="A2522" s="10">
        <v>2461</v>
      </c>
      <c r="B2522" s="1724"/>
      <c r="D2522" s="2" t="str">
        <f t="shared" si="38"/>
        <v>OK</v>
      </c>
    </row>
    <row r="2523" spans="1:4">
      <c r="A2523" s="10">
        <v>2462</v>
      </c>
      <c r="B2523" s="1724"/>
      <c r="D2523" s="2" t="str">
        <f t="shared" si="38"/>
        <v>OK</v>
      </c>
    </row>
    <row r="2524" spans="1:4">
      <c r="A2524" s="10">
        <v>2463</v>
      </c>
      <c r="B2524" s="1724"/>
      <c r="D2524" s="2" t="str">
        <f t="shared" si="38"/>
        <v>OK</v>
      </c>
    </row>
    <row r="2525" spans="1:4">
      <c r="A2525" s="10">
        <v>2464</v>
      </c>
      <c r="B2525" s="1724"/>
      <c r="D2525" s="2" t="str">
        <f t="shared" si="38"/>
        <v>OK</v>
      </c>
    </row>
    <row r="2526" spans="1:4">
      <c r="A2526" s="10">
        <v>2465</v>
      </c>
      <c r="B2526" s="1724"/>
      <c r="D2526" s="2" t="str">
        <f t="shared" si="38"/>
        <v>OK</v>
      </c>
    </row>
    <row r="2527" spans="1:4">
      <c r="A2527" s="10">
        <v>2466</v>
      </c>
      <c r="B2527" s="1724"/>
      <c r="D2527" s="2" t="str">
        <f t="shared" si="38"/>
        <v>OK</v>
      </c>
    </row>
    <row r="2528" spans="1:4">
      <c r="A2528" s="10">
        <v>2467</v>
      </c>
      <c r="B2528" s="1724"/>
      <c r="D2528" s="2" t="str">
        <f t="shared" si="38"/>
        <v>OK</v>
      </c>
    </row>
    <row r="2529" spans="1:4">
      <c r="A2529" s="10">
        <v>2468</v>
      </c>
      <c r="B2529" s="1724"/>
      <c r="D2529" s="2" t="str">
        <f t="shared" si="38"/>
        <v>OK</v>
      </c>
    </row>
    <row r="2530" spans="1:4">
      <c r="A2530" s="10">
        <v>2469</v>
      </c>
      <c r="B2530" s="1724"/>
      <c r="D2530" s="2" t="str">
        <f t="shared" si="38"/>
        <v>OK</v>
      </c>
    </row>
    <row r="2531" spans="1:4">
      <c r="A2531" s="10">
        <v>2470</v>
      </c>
      <c r="B2531" s="1724"/>
      <c r="D2531" s="2" t="str">
        <f t="shared" si="38"/>
        <v>OK</v>
      </c>
    </row>
    <row r="2532" spans="1:4">
      <c r="A2532" s="10">
        <v>2471</v>
      </c>
      <c r="B2532" s="1724"/>
      <c r="D2532" s="2" t="str">
        <f t="shared" si="38"/>
        <v>OK</v>
      </c>
    </row>
    <row r="2533" spans="1:4">
      <c r="A2533" s="10">
        <v>2472</v>
      </c>
      <c r="B2533" s="1724"/>
      <c r="D2533" s="2" t="str">
        <f t="shared" si="38"/>
        <v>OK</v>
      </c>
    </row>
    <row r="2534" spans="1:4">
      <c r="A2534" s="10">
        <v>2473</v>
      </c>
      <c r="B2534" s="1724"/>
      <c r="D2534" s="2" t="str">
        <f t="shared" si="38"/>
        <v>OK</v>
      </c>
    </row>
    <row r="2535" spans="1:4">
      <c r="A2535" s="5">
        <v>2474</v>
      </c>
      <c r="B2535" s="1724">
        <f>'Assets-Liab 5-6'!H38</f>
        <v>0</v>
      </c>
      <c r="D2535" s="2" t="str">
        <f t="shared" si="38"/>
        <v>Error?</v>
      </c>
    </row>
    <row r="2536" spans="1:4">
      <c r="A2536" s="10">
        <v>2475</v>
      </c>
      <c r="B2536" s="1724"/>
      <c r="D2536" s="2" t="str">
        <f t="shared" si="38"/>
        <v>OK</v>
      </c>
    </row>
    <row r="2537" spans="1:4">
      <c r="A2537" s="10">
        <v>2476</v>
      </c>
      <c r="B2537" s="1724"/>
      <c r="D2537" s="2" t="str">
        <f t="shared" si="38"/>
        <v>OK</v>
      </c>
    </row>
    <row r="2538" spans="1:4">
      <c r="A2538" s="10">
        <v>2477</v>
      </c>
      <c r="B2538" s="1724"/>
      <c r="D2538" s="2" t="str">
        <f t="shared" si="38"/>
        <v>OK</v>
      </c>
    </row>
    <row r="2539" spans="1:4">
      <c r="A2539" s="10">
        <v>2478</v>
      </c>
      <c r="B2539" s="1724"/>
      <c r="D2539" s="2" t="str">
        <f t="shared" si="38"/>
        <v>OK</v>
      </c>
    </row>
    <row r="2540" spans="1:4">
      <c r="A2540" s="10">
        <v>2479</v>
      </c>
      <c r="B2540" s="1724"/>
      <c r="D2540" s="2" t="str">
        <f t="shared" si="38"/>
        <v>OK</v>
      </c>
    </row>
    <row r="2541" spans="1:4">
      <c r="A2541" s="10">
        <v>2480</v>
      </c>
      <c r="B2541" s="1724"/>
      <c r="D2541" s="2" t="str">
        <f t="shared" si="38"/>
        <v>OK</v>
      </c>
    </row>
    <row r="2542" spans="1:4">
      <c r="A2542" s="10">
        <v>2481</v>
      </c>
      <c r="B2542" s="1724"/>
      <c r="D2542" s="2" t="str">
        <f t="shared" si="38"/>
        <v>OK</v>
      </c>
    </row>
    <row r="2543" spans="1:4">
      <c r="A2543" s="10">
        <v>2482</v>
      </c>
      <c r="B2543" s="1724"/>
      <c r="D2543" s="2" t="str">
        <f t="shared" si="38"/>
        <v>OK</v>
      </c>
    </row>
    <row r="2544" spans="1:4">
      <c r="A2544" s="10">
        <v>2483</v>
      </c>
      <c r="B2544" s="1724"/>
      <c r="D2544" s="2" t="str">
        <f t="shared" si="38"/>
        <v>OK</v>
      </c>
    </row>
    <row r="2545" spans="1:4">
      <c r="A2545" s="10">
        <v>2484</v>
      </c>
      <c r="B2545" s="1724"/>
      <c r="D2545" s="2" t="str">
        <f t="shared" si="38"/>
        <v>OK</v>
      </c>
    </row>
    <row r="2546" spans="1:4">
      <c r="A2546" s="10">
        <v>2485</v>
      </c>
      <c r="B2546" s="1724"/>
      <c r="D2546" s="2" t="str">
        <f t="shared" si="38"/>
        <v>OK</v>
      </c>
    </row>
    <row r="2547" spans="1:4">
      <c r="A2547" s="10">
        <v>2486</v>
      </c>
      <c r="B2547" s="1724"/>
      <c r="D2547" s="2" t="str">
        <f t="shared" si="38"/>
        <v>OK</v>
      </c>
    </row>
    <row r="2548" spans="1:4">
      <c r="A2548" s="10">
        <v>2487</v>
      </c>
      <c r="B2548" s="1724"/>
      <c r="D2548" s="2" t="str">
        <f t="shared" si="38"/>
        <v>OK</v>
      </c>
    </row>
    <row r="2549" spans="1:4">
      <c r="A2549" s="10">
        <v>2488</v>
      </c>
      <c r="B2549" s="1724"/>
      <c r="D2549" s="2" t="str">
        <f t="shared" si="38"/>
        <v>OK</v>
      </c>
    </row>
    <row r="2550" spans="1:4">
      <c r="A2550" s="10">
        <v>2489</v>
      </c>
      <c r="B2550" s="1724"/>
      <c r="D2550" s="2" t="str">
        <f t="shared" si="38"/>
        <v>OK</v>
      </c>
    </row>
    <row r="2551" spans="1:4">
      <c r="A2551" s="5">
        <v>2490</v>
      </c>
      <c r="B2551" s="1724">
        <f>'Acct Summary 7-8'!C4</f>
        <v>101891631</v>
      </c>
      <c r="C2551" s="2" t="s">
        <v>569</v>
      </c>
      <c r="D2551" s="2" t="str">
        <f t="shared" si="38"/>
        <v>Error?</v>
      </c>
    </row>
    <row r="2552" spans="1:4">
      <c r="A2552" s="10">
        <v>2491</v>
      </c>
      <c r="B2552" s="1724"/>
      <c r="D2552" s="2" t="str">
        <f t="shared" si="38"/>
        <v>OK</v>
      </c>
    </row>
    <row r="2553" spans="1:4">
      <c r="A2553" s="5">
        <v>2492</v>
      </c>
      <c r="B2553" s="1724">
        <f>'Acct Summary 7-8'!C6</f>
        <v>7785995</v>
      </c>
      <c r="C2553" s="2" t="s">
        <v>569</v>
      </c>
      <c r="D2553" s="2" t="str">
        <f t="shared" si="38"/>
        <v>Error?</v>
      </c>
    </row>
    <row r="2554" spans="1:4">
      <c r="A2554" s="5">
        <v>2493</v>
      </c>
      <c r="B2554" s="1724">
        <f>'Acct Summary 7-8'!C7</f>
        <v>3906894</v>
      </c>
      <c r="C2554" s="2" t="s">
        <v>569</v>
      </c>
      <c r="D2554" s="2" t="str">
        <f t="shared" si="38"/>
        <v>Error?</v>
      </c>
    </row>
    <row r="2555" spans="1:4">
      <c r="A2555" s="5">
        <v>2494</v>
      </c>
      <c r="B2555" s="1724">
        <f>'Acct Summary 7-8'!C8</f>
        <v>113584520</v>
      </c>
      <c r="C2555" s="2" t="s">
        <v>569</v>
      </c>
      <c r="D2555" s="2" t="str">
        <f t="shared" si="38"/>
        <v>Error?</v>
      </c>
    </row>
    <row r="2556" spans="1:4">
      <c r="A2556" s="5">
        <v>2495</v>
      </c>
      <c r="B2556" s="1724">
        <f>'Acct Summary 7-8'!C12</f>
        <v>73128866</v>
      </c>
      <c r="C2556" s="2" t="s">
        <v>569</v>
      </c>
      <c r="D2556" s="2" t="str">
        <f t="shared" si="38"/>
        <v>Error?</v>
      </c>
    </row>
    <row r="2557" spans="1:4">
      <c r="A2557" s="5">
        <v>2496</v>
      </c>
      <c r="B2557" s="1724">
        <f>'Acct Summary 7-8'!C13</f>
        <v>31412167</v>
      </c>
      <c r="C2557" s="2" t="s">
        <v>569</v>
      </c>
      <c r="D2557" s="2" t="str">
        <f t="shared" si="38"/>
        <v>Error?</v>
      </c>
    </row>
    <row r="2558" spans="1:4">
      <c r="A2558" s="5">
        <v>2497</v>
      </c>
      <c r="B2558" s="1724">
        <f>'Acct Summary 7-8'!C14</f>
        <v>451712</v>
      </c>
      <c r="C2558" s="2" t="s">
        <v>569</v>
      </c>
      <c r="D2558" s="2" t="str">
        <f t="shared" si="38"/>
        <v>Error?</v>
      </c>
    </row>
    <row r="2559" spans="1:4">
      <c r="A2559" s="5">
        <v>2498</v>
      </c>
      <c r="B2559" s="1724">
        <f>'Acct Summary 7-8'!C15</f>
        <v>3996320</v>
      </c>
      <c r="C2559" s="2" t="s">
        <v>569</v>
      </c>
      <c r="D2559" s="2" t="str">
        <f t="shared" ref="D2559:D2622" si="39">IF(ISBLANK(B2559),"OK",IF(A2559-B2559=0,"OK","Error?"))</f>
        <v>Error?</v>
      </c>
    </row>
    <row r="2560" spans="1:4">
      <c r="A2560" s="5">
        <v>2499</v>
      </c>
      <c r="B2560" s="1724">
        <f>'Acct Summary 7-8'!C16</f>
        <v>0</v>
      </c>
      <c r="C2560" s="2" t="s">
        <v>569</v>
      </c>
      <c r="D2560" s="2" t="str">
        <f t="shared" si="39"/>
        <v>Error?</v>
      </c>
    </row>
    <row r="2561" spans="1:4">
      <c r="A2561" s="5">
        <v>2500</v>
      </c>
      <c r="B2561" s="1724">
        <f>'Acct Summary 7-8'!C17</f>
        <v>108989065</v>
      </c>
      <c r="C2561" s="2" t="s">
        <v>569</v>
      </c>
      <c r="D2561" s="2" t="str">
        <f t="shared" si="39"/>
        <v>Error?</v>
      </c>
    </row>
    <row r="2562" spans="1:4">
      <c r="A2562" s="5">
        <v>2501</v>
      </c>
      <c r="B2562" s="1724">
        <f>'Acct Summary 7-8'!C20</f>
        <v>4595455</v>
      </c>
      <c r="C2562" s="2" t="s">
        <v>569</v>
      </c>
      <c r="D2562" s="2" t="str">
        <f t="shared" si="39"/>
        <v>Error?</v>
      </c>
    </row>
    <row r="2563" spans="1:4">
      <c r="A2563" s="5">
        <v>2502</v>
      </c>
      <c r="B2563" s="1724">
        <f>'Acct Summary 7-8'!C80</f>
        <v>0</v>
      </c>
      <c r="D2563" s="2" t="str">
        <f t="shared" si="39"/>
        <v>Error?</v>
      </c>
    </row>
    <row r="2564" spans="1:4">
      <c r="A2564" s="5">
        <v>2503</v>
      </c>
      <c r="B2564" s="1724">
        <f>'Acct Summary 7-8'!D4</f>
        <v>10652601</v>
      </c>
      <c r="C2564" s="2" t="s">
        <v>569</v>
      </c>
      <c r="D2564" s="2" t="str">
        <f t="shared" si="39"/>
        <v>Error?</v>
      </c>
    </row>
    <row r="2565" spans="1:4">
      <c r="A2565" s="10">
        <v>2504</v>
      </c>
      <c r="B2565" s="1724"/>
      <c r="D2565" s="2" t="str">
        <f t="shared" si="39"/>
        <v>OK</v>
      </c>
    </row>
    <row r="2566" spans="1:4">
      <c r="A2566" s="5">
        <v>2505</v>
      </c>
      <c r="B2566" s="1724">
        <f>'Acct Summary 7-8'!D6</f>
        <v>1130000</v>
      </c>
      <c r="C2566" s="2" t="s">
        <v>569</v>
      </c>
      <c r="D2566" s="2" t="str">
        <f t="shared" si="39"/>
        <v>Error?</v>
      </c>
    </row>
    <row r="2567" spans="1:4">
      <c r="A2567" s="5">
        <v>2506</v>
      </c>
      <c r="B2567" s="1724">
        <f>'Acct Summary 7-8'!D7</f>
        <v>0</v>
      </c>
      <c r="C2567" s="2" t="s">
        <v>569</v>
      </c>
      <c r="D2567" s="2" t="str">
        <f t="shared" si="39"/>
        <v>Error?</v>
      </c>
    </row>
    <row r="2568" spans="1:4">
      <c r="A2568" s="5">
        <v>2507</v>
      </c>
      <c r="B2568" s="1724">
        <f>'Acct Summary 7-8'!D8</f>
        <v>11782601</v>
      </c>
      <c r="C2568" s="2" t="s">
        <v>569</v>
      </c>
      <c r="D2568" s="2" t="str">
        <f t="shared" si="39"/>
        <v>Error?</v>
      </c>
    </row>
    <row r="2569" spans="1:4">
      <c r="A2569" s="5">
        <v>2508</v>
      </c>
      <c r="B2569" s="1724">
        <f>'Acct Summary 7-8'!D13</f>
        <v>12699102</v>
      </c>
      <c r="C2569" s="2" t="s">
        <v>569</v>
      </c>
      <c r="D2569" s="2" t="str">
        <f t="shared" si="39"/>
        <v>Error?</v>
      </c>
    </row>
    <row r="2570" spans="1:4">
      <c r="A2570" s="5">
        <v>2509</v>
      </c>
      <c r="B2570" s="1724">
        <f>'Acct Summary 7-8'!D14</f>
        <v>0</v>
      </c>
      <c r="C2570" s="2" t="s">
        <v>569</v>
      </c>
      <c r="D2570" s="2" t="str">
        <f t="shared" si="39"/>
        <v>Error?</v>
      </c>
    </row>
    <row r="2571" spans="1:4">
      <c r="A2571" s="5">
        <v>2510</v>
      </c>
      <c r="B2571" s="1724">
        <f>'Acct Summary 7-8'!D15</f>
        <v>0</v>
      </c>
      <c r="C2571" s="2" t="s">
        <v>569</v>
      </c>
      <c r="D2571" s="2" t="str">
        <f t="shared" si="39"/>
        <v>Error?</v>
      </c>
    </row>
    <row r="2572" spans="1:4">
      <c r="A2572" s="5">
        <v>2511</v>
      </c>
      <c r="B2572" s="1724">
        <f>'Acct Summary 7-8'!D16</f>
        <v>0</v>
      </c>
      <c r="C2572" s="2" t="s">
        <v>569</v>
      </c>
      <c r="D2572" s="2" t="str">
        <f t="shared" si="39"/>
        <v>Error?</v>
      </c>
    </row>
    <row r="2573" spans="1:4">
      <c r="A2573" s="5">
        <v>2512</v>
      </c>
      <c r="B2573" s="1724">
        <f>'Acct Summary 7-8'!D17</f>
        <v>12699102</v>
      </c>
      <c r="C2573" s="2" t="s">
        <v>569</v>
      </c>
      <c r="D2573" s="2" t="str">
        <f t="shared" si="39"/>
        <v>Error?</v>
      </c>
    </row>
    <row r="2574" spans="1:4">
      <c r="A2574" s="5">
        <v>2513</v>
      </c>
      <c r="B2574" s="1724">
        <f>'Acct Summary 7-8'!D20</f>
        <v>-916501</v>
      </c>
      <c r="C2574" s="2" t="s">
        <v>569</v>
      </c>
      <c r="D2574" s="2" t="str">
        <f t="shared" si="39"/>
        <v>Error?</v>
      </c>
    </row>
    <row r="2575" spans="1:4">
      <c r="A2575" s="5">
        <v>2514</v>
      </c>
      <c r="B2575" s="1724">
        <f>'Acct Summary 7-8'!D80</f>
        <v>0</v>
      </c>
      <c r="D2575" s="2" t="str">
        <f t="shared" si="39"/>
        <v>Error?</v>
      </c>
    </row>
    <row r="2576" spans="1:4">
      <c r="A2576" s="10">
        <v>2515</v>
      </c>
      <c r="B2576" s="1724"/>
      <c r="D2576" s="2" t="str">
        <f t="shared" si="39"/>
        <v>OK</v>
      </c>
    </row>
    <row r="2577" spans="1:4">
      <c r="A2577" s="10">
        <v>2516</v>
      </c>
      <c r="B2577" s="1724"/>
      <c r="D2577" s="2" t="str">
        <f t="shared" si="39"/>
        <v>OK</v>
      </c>
    </row>
    <row r="2578" spans="1:4">
      <c r="A2578" s="10">
        <v>2517</v>
      </c>
      <c r="B2578" s="1724"/>
      <c r="D2578" s="2" t="str">
        <f t="shared" si="39"/>
        <v>OK</v>
      </c>
    </row>
    <row r="2579" spans="1:4">
      <c r="A2579" s="10">
        <v>2518</v>
      </c>
      <c r="B2579" s="1724"/>
      <c r="D2579" s="2" t="str">
        <f t="shared" si="39"/>
        <v>OK</v>
      </c>
    </row>
    <row r="2580" spans="1:4">
      <c r="A2580" s="10">
        <v>2519</v>
      </c>
      <c r="B2580" s="1724"/>
      <c r="D2580" s="2" t="str">
        <f t="shared" si="39"/>
        <v>OK</v>
      </c>
    </row>
    <row r="2581" spans="1:4">
      <c r="A2581" s="10">
        <v>2520</v>
      </c>
      <c r="B2581" s="1724"/>
      <c r="D2581" s="2" t="str">
        <f t="shared" si="39"/>
        <v>OK</v>
      </c>
    </row>
    <row r="2582" spans="1:4">
      <c r="A2582" s="10">
        <v>2521</v>
      </c>
      <c r="B2582" s="1724"/>
      <c r="D2582" s="2" t="str">
        <f t="shared" si="39"/>
        <v>OK</v>
      </c>
    </row>
    <row r="2583" spans="1:4">
      <c r="A2583" s="10">
        <v>2522</v>
      </c>
      <c r="B2583" s="1724"/>
      <c r="D2583" s="2" t="str">
        <f t="shared" si="39"/>
        <v>OK</v>
      </c>
    </row>
    <row r="2584" spans="1:4">
      <c r="A2584" s="10">
        <v>2523</v>
      </c>
      <c r="B2584" s="1724"/>
      <c r="D2584" s="2" t="str">
        <f t="shared" si="39"/>
        <v>OK</v>
      </c>
    </row>
    <row r="2585" spans="1:4">
      <c r="A2585" s="10">
        <v>2524</v>
      </c>
      <c r="B2585" s="1724"/>
      <c r="D2585" s="2" t="str">
        <f t="shared" si="39"/>
        <v>OK</v>
      </c>
    </row>
    <row r="2586" spans="1:4">
      <c r="A2586" s="10">
        <v>2525</v>
      </c>
      <c r="B2586" s="1724"/>
      <c r="D2586" s="2" t="str">
        <f t="shared" si="39"/>
        <v>OK</v>
      </c>
    </row>
    <row r="2587" spans="1:4">
      <c r="A2587" s="10">
        <v>2526</v>
      </c>
      <c r="B2587" s="1724"/>
      <c r="D2587" s="2" t="str">
        <f t="shared" si="39"/>
        <v>OK</v>
      </c>
    </row>
    <row r="2588" spans="1:4">
      <c r="A2588" s="10">
        <v>2527</v>
      </c>
      <c r="B2588" s="1724"/>
      <c r="D2588" s="2" t="str">
        <f t="shared" si="39"/>
        <v>OK</v>
      </c>
    </row>
    <row r="2589" spans="1:4">
      <c r="A2589" s="10">
        <v>2528</v>
      </c>
      <c r="B2589" s="1724"/>
      <c r="D2589" s="2" t="str">
        <f t="shared" si="39"/>
        <v>OK</v>
      </c>
    </row>
    <row r="2590" spans="1:4">
      <c r="A2590" s="10">
        <v>2529</v>
      </c>
      <c r="B2590" s="1724"/>
      <c r="D2590" s="2" t="str">
        <f t="shared" si="39"/>
        <v>OK</v>
      </c>
    </row>
    <row r="2591" spans="1:4">
      <c r="A2591" s="5">
        <v>2530</v>
      </c>
      <c r="B2591" s="1724">
        <f>'Acct Summary 7-8'!F4</f>
        <v>5324107</v>
      </c>
      <c r="C2591" s="2" t="s">
        <v>569</v>
      </c>
      <c r="D2591" s="2" t="str">
        <f t="shared" si="39"/>
        <v>Error?</v>
      </c>
    </row>
    <row r="2592" spans="1:4">
      <c r="A2592" s="10">
        <v>2531</v>
      </c>
      <c r="B2592" s="1724"/>
      <c r="D2592" s="2" t="str">
        <f t="shared" si="39"/>
        <v>OK</v>
      </c>
    </row>
    <row r="2593" spans="1:4">
      <c r="A2593" s="5">
        <v>2532</v>
      </c>
      <c r="B2593" s="1724">
        <f>'Acct Summary 7-8'!F6</f>
        <v>5518403</v>
      </c>
      <c r="C2593" s="2" t="s">
        <v>569</v>
      </c>
      <c r="D2593" s="2" t="str">
        <f t="shared" si="39"/>
        <v>Error?</v>
      </c>
    </row>
    <row r="2594" spans="1:4">
      <c r="A2594" s="5">
        <v>2533</v>
      </c>
      <c r="B2594" s="1724">
        <f>'Acct Summary 7-8'!F7</f>
        <v>0</v>
      </c>
      <c r="C2594" s="2" t="s">
        <v>569</v>
      </c>
      <c r="D2594" s="2" t="str">
        <f t="shared" si="39"/>
        <v>Error?</v>
      </c>
    </row>
    <row r="2595" spans="1:4">
      <c r="A2595" s="5">
        <v>2534</v>
      </c>
      <c r="B2595" s="1724">
        <f>'Acct Summary 7-8'!F8</f>
        <v>10842510</v>
      </c>
      <c r="C2595" s="2" t="s">
        <v>569</v>
      </c>
      <c r="D2595" s="2" t="str">
        <f t="shared" si="39"/>
        <v>Error?</v>
      </c>
    </row>
    <row r="2596" spans="1:4">
      <c r="A2596" s="5">
        <v>2535</v>
      </c>
      <c r="B2596" s="1724">
        <f>'Acct Summary 7-8'!F13</f>
        <v>9459071</v>
      </c>
      <c r="C2596" s="2" t="s">
        <v>569</v>
      </c>
      <c r="D2596" s="2" t="str">
        <f t="shared" si="39"/>
        <v>Error?</v>
      </c>
    </row>
    <row r="2597" spans="1:4">
      <c r="A2597" s="5">
        <v>2536</v>
      </c>
      <c r="B2597" s="1724">
        <f>'Acct Summary 7-8'!F14</f>
        <v>0</v>
      </c>
      <c r="C2597" s="2" t="s">
        <v>569</v>
      </c>
      <c r="D2597" s="2" t="str">
        <f t="shared" si="39"/>
        <v>Error?</v>
      </c>
    </row>
    <row r="2598" spans="1:4">
      <c r="A2598" s="5">
        <v>2537</v>
      </c>
      <c r="B2598" s="1724">
        <f>'Acct Summary 7-8'!F15</f>
        <v>0</v>
      </c>
      <c r="C2598" s="2" t="s">
        <v>569</v>
      </c>
      <c r="D2598" s="2" t="str">
        <f t="shared" si="39"/>
        <v>Error?</v>
      </c>
    </row>
    <row r="2599" spans="1:4">
      <c r="A2599" s="5">
        <v>2538</v>
      </c>
      <c r="B2599" s="1724">
        <f>'Acct Summary 7-8'!F16</f>
        <v>0</v>
      </c>
      <c r="C2599" s="2" t="s">
        <v>569</v>
      </c>
      <c r="D2599" s="2" t="str">
        <f t="shared" si="39"/>
        <v>Error?</v>
      </c>
    </row>
    <row r="2600" spans="1:4">
      <c r="A2600" s="5">
        <v>2539</v>
      </c>
      <c r="B2600" s="1724">
        <f>'Acct Summary 7-8'!F17</f>
        <v>9459071</v>
      </c>
      <c r="C2600" s="2" t="s">
        <v>569</v>
      </c>
      <c r="D2600" s="2" t="str">
        <f t="shared" si="39"/>
        <v>Error?</v>
      </c>
    </row>
    <row r="2601" spans="1:4">
      <c r="A2601" s="5">
        <v>2540</v>
      </c>
      <c r="B2601" s="1724">
        <f>'Acct Summary 7-8'!F20</f>
        <v>1383439</v>
      </c>
      <c r="C2601" s="2" t="s">
        <v>569</v>
      </c>
      <c r="D2601" s="2" t="str">
        <f t="shared" si="39"/>
        <v>Error?</v>
      </c>
    </row>
    <row r="2602" spans="1:4">
      <c r="A2602" s="5">
        <v>2541</v>
      </c>
      <c r="B2602" s="1724">
        <f>'Acct Summary 7-8'!F80</f>
        <v>0</v>
      </c>
      <c r="D2602" s="2" t="str">
        <f t="shared" si="39"/>
        <v>Error?</v>
      </c>
    </row>
    <row r="2603" spans="1:4">
      <c r="A2603" s="5">
        <v>2542</v>
      </c>
      <c r="B2603" s="1724">
        <f>'Acct Summary 7-8'!G4</f>
        <v>3017987</v>
      </c>
      <c r="C2603" s="2" t="s">
        <v>569</v>
      </c>
      <c r="D2603" s="2" t="str">
        <f t="shared" si="39"/>
        <v>Error?</v>
      </c>
    </row>
    <row r="2604" spans="1:4">
      <c r="A2604" s="5">
        <v>2543</v>
      </c>
      <c r="B2604" s="1724">
        <f>'Acct Summary 7-8'!G6</f>
        <v>0</v>
      </c>
      <c r="C2604" s="2" t="s">
        <v>569</v>
      </c>
      <c r="D2604" s="2" t="str">
        <f t="shared" si="39"/>
        <v>Error?</v>
      </c>
    </row>
    <row r="2605" spans="1:4">
      <c r="A2605" s="5">
        <v>2544</v>
      </c>
      <c r="B2605" s="1724">
        <f>'Acct Summary 7-8'!G7</f>
        <v>0</v>
      </c>
      <c r="C2605" s="2" t="s">
        <v>569</v>
      </c>
      <c r="D2605" s="2" t="str">
        <f t="shared" si="39"/>
        <v>Error?</v>
      </c>
    </row>
    <row r="2606" spans="1:4">
      <c r="A2606" s="5">
        <v>2545</v>
      </c>
      <c r="B2606" s="1724">
        <f>'Acct Summary 7-8'!G8</f>
        <v>3017987</v>
      </c>
      <c r="C2606" s="2" t="s">
        <v>569</v>
      </c>
      <c r="D2606" s="2" t="str">
        <f t="shared" si="39"/>
        <v>Error?</v>
      </c>
    </row>
    <row r="2607" spans="1:4">
      <c r="A2607" s="5">
        <v>2546</v>
      </c>
      <c r="B2607" s="1724">
        <f>'Acct Summary 7-8'!G12</f>
        <v>1348685</v>
      </c>
      <c r="C2607" s="2" t="s">
        <v>569</v>
      </c>
      <c r="D2607" s="2" t="str">
        <f t="shared" si="39"/>
        <v>Error?</v>
      </c>
    </row>
    <row r="2608" spans="1:4">
      <c r="A2608" s="5">
        <v>2547</v>
      </c>
      <c r="B2608" s="1724">
        <f>'Acct Summary 7-8'!G13</f>
        <v>1588609</v>
      </c>
      <c r="C2608" s="2" t="s">
        <v>569</v>
      </c>
      <c r="D2608" s="2" t="str">
        <f t="shared" si="39"/>
        <v>Error?</v>
      </c>
    </row>
    <row r="2609" spans="1:4">
      <c r="A2609" s="5">
        <v>2548</v>
      </c>
      <c r="B2609" s="1724">
        <f>'Acct Summary 7-8'!G14</f>
        <v>28397</v>
      </c>
      <c r="C2609" s="2" t="s">
        <v>569</v>
      </c>
      <c r="D2609" s="2" t="str">
        <f t="shared" si="39"/>
        <v>Error?</v>
      </c>
    </row>
    <row r="2610" spans="1:4">
      <c r="A2610" s="10">
        <v>2549</v>
      </c>
      <c r="B2610" s="1724"/>
      <c r="D2610" s="2" t="str">
        <f t="shared" si="39"/>
        <v>OK</v>
      </c>
    </row>
    <row r="2611" spans="1:4">
      <c r="A2611" s="5">
        <v>2550</v>
      </c>
      <c r="B2611" s="1724">
        <f>'Acct Summary 7-8'!G16</f>
        <v>0</v>
      </c>
      <c r="C2611" s="2" t="s">
        <v>569</v>
      </c>
      <c r="D2611" s="2" t="str">
        <f t="shared" si="39"/>
        <v>Error?</v>
      </c>
    </row>
    <row r="2612" spans="1:4">
      <c r="A2612" s="5">
        <v>2551</v>
      </c>
      <c r="B2612" s="1724">
        <f>'Acct Summary 7-8'!G17</f>
        <v>2965691</v>
      </c>
      <c r="C2612" s="2" t="s">
        <v>569</v>
      </c>
      <c r="D2612" s="2" t="str">
        <f t="shared" si="39"/>
        <v>Error?</v>
      </c>
    </row>
    <row r="2613" spans="1:4">
      <c r="A2613" s="5">
        <v>2552</v>
      </c>
      <c r="B2613" s="1724">
        <f>'Acct Summary 7-8'!G20</f>
        <v>52296</v>
      </c>
      <c r="C2613" s="2" t="s">
        <v>569</v>
      </c>
      <c r="D2613" s="2" t="str">
        <f t="shared" si="39"/>
        <v>Error?</v>
      </c>
    </row>
    <row r="2614" spans="1:4">
      <c r="A2614" s="5">
        <v>2553</v>
      </c>
      <c r="B2614" s="1724">
        <f>'Acct Summary 7-8'!G80</f>
        <v>0</v>
      </c>
      <c r="D2614" s="2" t="str">
        <f t="shared" si="39"/>
        <v>Error?</v>
      </c>
    </row>
    <row r="2615" spans="1:4">
      <c r="A2615" s="10">
        <v>2554</v>
      </c>
      <c r="B2615" s="1724"/>
      <c r="D2615" s="2" t="str">
        <f t="shared" si="39"/>
        <v>OK</v>
      </c>
    </row>
    <row r="2616" spans="1:4">
      <c r="A2616" s="10">
        <v>2555</v>
      </c>
      <c r="B2616" s="1724"/>
      <c r="D2616" s="2" t="str">
        <f t="shared" si="39"/>
        <v>OK</v>
      </c>
    </row>
    <row r="2617" spans="1:4">
      <c r="A2617" s="10">
        <v>2556</v>
      </c>
      <c r="B2617" s="1724"/>
      <c r="D2617" s="2" t="str">
        <f t="shared" si="39"/>
        <v>OK</v>
      </c>
    </row>
    <row r="2618" spans="1:4">
      <c r="A2618" s="10">
        <v>2557</v>
      </c>
      <c r="B2618" s="1724"/>
      <c r="D2618" s="2" t="str">
        <f t="shared" si="39"/>
        <v>OK</v>
      </c>
    </row>
    <row r="2619" spans="1:4">
      <c r="A2619" s="10">
        <v>2558</v>
      </c>
      <c r="B2619" s="1724"/>
      <c r="D2619" s="2" t="str">
        <f t="shared" si="39"/>
        <v>OK</v>
      </c>
    </row>
    <row r="2620" spans="1:4">
      <c r="A2620" s="10">
        <v>2559</v>
      </c>
      <c r="B2620" s="1724"/>
      <c r="D2620" s="2" t="str">
        <f t="shared" si="39"/>
        <v>OK</v>
      </c>
    </row>
    <row r="2621" spans="1:4">
      <c r="A2621" s="10">
        <v>2560</v>
      </c>
      <c r="B2621" s="1724"/>
      <c r="D2621" s="2" t="str">
        <f t="shared" si="39"/>
        <v>OK</v>
      </c>
    </row>
    <row r="2622" spans="1:4">
      <c r="A2622" s="10">
        <v>2561</v>
      </c>
      <c r="B2622" s="1724"/>
      <c r="D2622" s="2" t="str">
        <f t="shared" si="39"/>
        <v>OK</v>
      </c>
    </row>
    <row r="2623" spans="1:4">
      <c r="A2623" s="10">
        <v>2562</v>
      </c>
      <c r="B2623" s="1724"/>
      <c r="D2623" s="2" t="str">
        <f t="shared" ref="D2623:D2686" si="40">IF(ISBLANK(B2623),"OK",IF(A2623-B2623=0,"OK","Error?"))</f>
        <v>OK</v>
      </c>
    </row>
    <row r="2624" spans="1:4">
      <c r="A2624" s="10">
        <v>2563</v>
      </c>
      <c r="B2624" s="1724"/>
      <c r="D2624" s="2" t="str">
        <f t="shared" si="40"/>
        <v>OK</v>
      </c>
    </row>
    <row r="2625" spans="1:4">
      <c r="A2625" s="10">
        <v>2564</v>
      </c>
      <c r="B2625" s="1724"/>
      <c r="D2625" s="2" t="str">
        <f t="shared" si="40"/>
        <v>OK</v>
      </c>
    </row>
    <row r="2626" spans="1:4">
      <c r="A2626" s="10">
        <v>2565</v>
      </c>
      <c r="B2626" s="1724"/>
      <c r="D2626" s="2" t="str">
        <f t="shared" si="40"/>
        <v>OK</v>
      </c>
    </row>
    <row r="2627" spans="1:4">
      <c r="A2627" s="10">
        <v>2566</v>
      </c>
      <c r="B2627" s="1724"/>
      <c r="D2627" s="2" t="str">
        <f t="shared" si="40"/>
        <v>OK</v>
      </c>
    </row>
    <row r="2628" spans="1:4">
      <c r="A2628" s="10">
        <v>2567</v>
      </c>
      <c r="B2628" s="1724"/>
      <c r="D2628" s="2" t="str">
        <f t="shared" si="40"/>
        <v>OK</v>
      </c>
    </row>
    <row r="2629" spans="1:4">
      <c r="A2629" s="10">
        <v>2568</v>
      </c>
      <c r="B2629" s="1724"/>
      <c r="D2629" s="2" t="str">
        <f t="shared" si="40"/>
        <v>OK</v>
      </c>
    </row>
    <row r="2630" spans="1:4">
      <c r="A2630" s="5">
        <v>2569</v>
      </c>
      <c r="B2630" s="1724">
        <f>'Acct Summary 7-8'!E4</f>
        <v>2918933</v>
      </c>
      <c r="C2630" s="2" t="s">
        <v>569</v>
      </c>
      <c r="D2630" s="2" t="str">
        <f t="shared" si="40"/>
        <v>Error?</v>
      </c>
    </row>
    <row r="2631" spans="1:4">
      <c r="A2631" s="5">
        <v>2570</v>
      </c>
      <c r="B2631" s="1724">
        <f>'Acct Summary 7-8'!E6</f>
        <v>0</v>
      </c>
      <c r="C2631" s="2" t="s">
        <v>569</v>
      </c>
      <c r="D2631" s="2" t="str">
        <f t="shared" si="40"/>
        <v>Error?</v>
      </c>
    </row>
    <row r="2632" spans="1:4">
      <c r="A2632" s="5">
        <v>2571</v>
      </c>
      <c r="B2632" s="1724">
        <f>'Acct Summary 7-8'!E8</f>
        <v>2918933</v>
      </c>
      <c r="C2632" s="2" t="s">
        <v>569</v>
      </c>
      <c r="D2632" s="2" t="str">
        <f t="shared" si="40"/>
        <v>Error?</v>
      </c>
    </row>
    <row r="2633" spans="1:4">
      <c r="A2633" s="5">
        <v>2572</v>
      </c>
      <c r="B2633" s="1724">
        <f>'Acct Summary 7-8'!E15</f>
        <v>0</v>
      </c>
      <c r="C2633" s="2" t="s">
        <v>569</v>
      </c>
      <c r="D2633" s="2" t="str">
        <f t="shared" si="40"/>
        <v>Error?</v>
      </c>
    </row>
    <row r="2634" spans="1:4">
      <c r="A2634" s="5">
        <v>2573</v>
      </c>
      <c r="B2634" s="1724">
        <f>'Acct Summary 7-8'!E16</f>
        <v>2895275</v>
      </c>
      <c r="C2634" s="2" t="s">
        <v>569</v>
      </c>
      <c r="D2634" s="2" t="str">
        <f t="shared" si="40"/>
        <v>Error?</v>
      </c>
    </row>
    <row r="2635" spans="1:4">
      <c r="A2635" s="5">
        <v>2574</v>
      </c>
      <c r="B2635" s="1724">
        <f>'Acct Summary 7-8'!E17</f>
        <v>2895275</v>
      </c>
      <c r="C2635" s="2" t="s">
        <v>569</v>
      </c>
      <c r="D2635" s="2" t="str">
        <f t="shared" si="40"/>
        <v>Error?</v>
      </c>
    </row>
    <row r="2636" spans="1:4">
      <c r="A2636" s="5">
        <v>2575</v>
      </c>
      <c r="B2636" s="1724">
        <f>'Acct Summary 7-8'!E20</f>
        <v>23658</v>
      </c>
      <c r="C2636" s="2" t="s">
        <v>569</v>
      </c>
      <c r="D2636" s="2" t="str">
        <f t="shared" si="40"/>
        <v>Error?</v>
      </c>
    </row>
    <row r="2637" spans="1:4">
      <c r="A2637" s="5">
        <v>2576</v>
      </c>
      <c r="B2637" s="1724">
        <f>'Acct Summary 7-8'!E80</f>
        <v>0</v>
      </c>
      <c r="D2637" s="2" t="str">
        <f t="shared" si="40"/>
        <v>Error?</v>
      </c>
    </row>
    <row r="2638" spans="1:4">
      <c r="A2638" s="10">
        <v>2577</v>
      </c>
      <c r="B2638" s="1724"/>
      <c r="C2638" s="2" t="s">
        <v>569</v>
      </c>
      <c r="D2638" s="2" t="str">
        <f t="shared" si="40"/>
        <v>OK</v>
      </c>
    </row>
    <row r="2639" spans="1:4">
      <c r="A2639" s="10">
        <v>2578</v>
      </c>
      <c r="B2639" s="1724"/>
      <c r="C2639" s="2" t="s">
        <v>569</v>
      </c>
      <c r="D2639" s="2" t="str">
        <f t="shared" si="40"/>
        <v>OK</v>
      </c>
    </row>
    <row r="2640" spans="1:4">
      <c r="A2640" s="10">
        <v>2579</v>
      </c>
      <c r="B2640" s="1724"/>
      <c r="C2640" s="2" t="s">
        <v>569</v>
      </c>
      <c r="D2640" s="2" t="str">
        <f t="shared" si="40"/>
        <v>OK</v>
      </c>
    </row>
    <row r="2641" spans="1:4">
      <c r="A2641" s="10">
        <v>2580</v>
      </c>
      <c r="B2641" s="1724"/>
      <c r="C2641" s="2" t="s">
        <v>569</v>
      </c>
      <c r="D2641" s="2" t="str">
        <f t="shared" si="40"/>
        <v>OK</v>
      </c>
    </row>
    <row r="2642" spans="1:4">
      <c r="A2642" s="10">
        <v>2581</v>
      </c>
      <c r="B2642" s="1724"/>
      <c r="C2642" s="2" t="s">
        <v>569</v>
      </c>
      <c r="D2642" s="2" t="str">
        <f t="shared" si="40"/>
        <v>OK</v>
      </c>
    </row>
    <row r="2643" spans="1:4">
      <c r="A2643" s="10">
        <v>2582</v>
      </c>
      <c r="B2643" s="1724"/>
      <c r="C2643" s="2" t="s">
        <v>569</v>
      </c>
      <c r="D2643" s="2" t="str">
        <f t="shared" si="40"/>
        <v>OK</v>
      </c>
    </row>
    <row r="2644" spans="1:4">
      <c r="A2644" s="10">
        <v>2583</v>
      </c>
      <c r="B2644" s="1724"/>
      <c r="D2644" s="2" t="str">
        <f t="shared" si="40"/>
        <v>OK</v>
      </c>
    </row>
    <row r="2645" spans="1:4">
      <c r="A2645" s="10">
        <v>2584</v>
      </c>
      <c r="B2645" s="1724"/>
      <c r="D2645" s="2" t="str">
        <f t="shared" si="40"/>
        <v>OK</v>
      </c>
    </row>
    <row r="2646" spans="1:4">
      <c r="A2646" s="10">
        <v>2585</v>
      </c>
      <c r="B2646" s="1724"/>
      <c r="D2646" s="2" t="str">
        <f t="shared" si="40"/>
        <v>OK</v>
      </c>
    </row>
    <row r="2647" spans="1:4">
      <c r="A2647" s="10">
        <v>2586</v>
      </c>
      <c r="B2647" s="1724"/>
      <c r="D2647" s="2" t="str">
        <f t="shared" si="40"/>
        <v>OK</v>
      </c>
    </row>
    <row r="2648" spans="1:4">
      <c r="A2648" s="10">
        <v>2587</v>
      </c>
      <c r="B2648" s="1724"/>
      <c r="D2648" s="2" t="str">
        <f t="shared" si="40"/>
        <v>OK</v>
      </c>
    </row>
    <row r="2649" spans="1:4">
      <c r="A2649" s="10">
        <v>2588</v>
      </c>
      <c r="B2649" s="1724"/>
      <c r="D2649" s="2" t="str">
        <f t="shared" si="40"/>
        <v>OK</v>
      </c>
    </row>
    <row r="2650" spans="1:4">
      <c r="A2650" s="10">
        <v>2589</v>
      </c>
      <c r="B2650" s="1724"/>
      <c r="D2650" s="2" t="str">
        <f t="shared" si="40"/>
        <v>OK</v>
      </c>
    </row>
    <row r="2651" spans="1:4">
      <c r="A2651" s="10">
        <v>2590</v>
      </c>
      <c r="B2651" s="1724"/>
      <c r="D2651" s="2" t="str">
        <f t="shared" si="40"/>
        <v>OK</v>
      </c>
    </row>
    <row r="2652" spans="1:4">
      <c r="A2652" s="10">
        <v>2591</v>
      </c>
      <c r="B2652" s="1724"/>
      <c r="D2652" s="2" t="str">
        <f t="shared" si="40"/>
        <v>OK</v>
      </c>
    </row>
    <row r="2653" spans="1:4">
      <c r="A2653" s="10">
        <v>2592</v>
      </c>
      <c r="B2653" s="1724"/>
      <c r="D2653" s="2" t="str">
        <f t="shared" si="40"/>
        <v>OK</v>
      </c>
    </row>
    <row r="2654" spans="1:4">
      <c r="A2654" s="10">
        <v>2593</v>
      </c>
      <c r="B2654" s="1724"/>
      <c r="D2654" s="2" t="str">
        <f t="shared" si="40"/>
        <v>OK</v>
      </c>
    </row>
    <row r="2655" spans="1:4">
      <c r="A2655" s="5">
        <v>2594</v>
      </c>
      <c r="B2655" s="1724">
        <f>'Acct Summary 7-8'!H4</f>
        <v>56510</v>
      </c>
      <c r="C2655" s="2" t="s">
        <v>569</v>
      </c>
      <c r="D2655" s="2" t="str">
        <f t="shared" si="40"/>
        <v>Error?</v>
      </c>
    </row>
    <row r="2656" spans="1:4">
      <c r="A2656" s="5">
        <v>2595</v>
      </c>
      <c r="B2656" s="1724">
        <f>'Acct Summary 7-8'!H6</f>
        <v>0</v>
      </c>
      <c r="C2656" s="2" t="s">
        <v>569</v>
      </c>
      <c r="D2656" s="2" t="str">
        <f t="shared" si="40"/>
        <v>Error?</v>
      </c>
    </row>
    <row r="2657" spans="1:4">
      <c r="A2657" s="5">
        <v>2596</v>
      </c>
      <c r="B2657" s="1724">
        <f>'Acct Summary 7-8'!H7</f>
        <v>0</v>
      </c>
      <c r="C2657" s="2" t="s">
        <v>569</v>
      </c>
      <c r="D2657" s="2" t="str">
        <f t="shared" si="40"/>
        <v>Error?</v>
      </c>
    </row>
    <row r="2658" spans="1:4">
      <c r="A2658" s="5">
        <v>2597</v>
      </c>
      <c r="B2658" s="1724">
        <f>'Acct Summary 7-8'!H8</f>
        <v>56510</v>
      </c>
      <c r="C2658" s="2" t="s">
        <v>569</v>
      </c>
      <c r="D2658" s="2" t="str">
        <f t="shared" si="40"/>
        <v>Error?</v>
      </c>
    </row>
    <row r="2659" spans="1:4">
      <c r="A2659" s="5">
        <v>2598</v>
      </c>
      <c r="B2659" s="1724">
        <f>'Acct Summary 7-8'!H13</f>
        <v>5018039</v>
      </c>
      <c r="C2659" s="2" t="s">
        <v>569</v>
      </c>
      <c r="D2659" s="2" t="str">
        <f t="shared" si="40"/>
        <v>Error?</v>
      </c>
    </row>
    <row r="2660" spans="1:4">
      <c r="A2660" s="5">
        <v>2599</v>
      </c>
      <c r="B2660" s="1724">
        <f>'Acct Summary 7-8'!H15</f>
        <v>0</v>
      </c>
      <c r="C2660" s="2" t="s">
        <v>569</v>
      </c>
      <c r="D2660" s="2" t="str">
        <f t="shared" si="40"/>
        <v>Error?</v>
      </c>
    </row>
    <row r="2661" spans="1:4">
      <c r="A2661" s="5">
        <v>2600</v>
      </c>
      <c r="B2661" s="1724">
        <f>'Acct Summary 7-8'!H17</f>
        <v>5018039</v>
      </c>
      <c r="C2661" s="2" t="s">
        <v>569</v>
      </c>
      <c r="D2661" s="2" t="str">
        <f t="shared" si="40"/>
        <v>Error?</v>
      </c>
    </row>
    <row r="2662" spans="1:4">
      <c r="A2662" s="5">
        <v>2601</v>
      </c>
      <c r="B2662" s="1724">
        <f>'Acct Summary 7-8'!H20</f>
        <v>-4961529</v>
      </c>
      <c r="C2662" s="2" t="s">
        <v>569</v>
      </c>
      <c r="D2662" s="2" t="str">
        <f t="shared" si="40"/>
        <v>Error?</v>
      </c>
    </row>
    <row r="2663" spans="1:4">
      <c r="A2663" s="5">
        <v>2602</v>
      </c>
      <c r="B2663" s="1724">
        <f>'Acct Summary 7-8'!H80</f>
        <v>0</v>
      </c>
      <c r="D2663" s="2" t="str">
        <f t="shared" si="40"/>
        <v>Error?</v>
      </c>
    </row>
    <row r="2664" spans="1:4">
      <c r="A2664" s="10">
        <v>2603</v>
      </c>
      <c r="B2664" s="1724"/>
      <c r="D2664" s="2" t="str">
        <f t="shared" si="40"/>
        <v>OK</v>
      </c>
    </row>
    <row r="2665" spans="1:4">
      <c r="A2665" s="10">
        <v>2604</v>
      </c>
      <c r="B2665" s="1724"/>
      <c r="D2665" s="2" t="str">
        <f t="shared" si="40"/>
        <v>OK</v>
      </c>
    </row>
    <row r="2666" spans="1:4">
      <c r="A2666" s="10">
        <v>2605</v>
      </c>
      <c r="B2666" s="1724"/>
      <c r="D2666" s="2" t="str">
        <f t="shared" si="40"/>
        <v>OK</v>
      </c>
    </row>
    <row r="2667" spans="1:4">
      <c r="A2667" s="10">
        <v>2606</v>
      </c>
      <c r="B2667" s="1724"/>
      <c r="D2667" s="2" t="str">
        <f t="shared" si="40"/>
        <v>OK</v>
      </c>
    </row>
    <row r="2668" spans="1:4">
      <c r="A2668" s="10">
        <v>2607</v>
      </c>
      <c r="B2668" s="1724"/>
      <c r="D2668" s="2" t="str">
        <f t="shared" si="40"/>
        <v>OK</v>
      </c>
    </row>
    <row r="2669" spans="1:4">
      <c r="A2669" s="10">
        <v>2608</v>
      </c>
      <c r="B2669" s="1724"/>
      <c r="D2669" s="2" t="str">
        <f t="shared" si="40"/>
        <v>OK</v>
      </c>
    </row>
    <row r="2670" spans="1:4">
      <c r="A2670" s="10">
        <v>2609</v>
      </c>
      <c r="B2670" s="1724"/>
      <c r="D2670" s="2" t="str">
        <f t="shared" si="40"/>
        <v>OK</v>
      </c>
    </row>
    <row r="2671" spans="1:4">
      <c r="A2671" s="10">
        <v>2610</v>
      </c>
      <c r="B2671" s="1724"/>
      <c r="D2671" s="2" t="str">
        <f t="shared" si="40"/>
        <v>OK</v>
      </c>
    </row>
    <row r="2672" spans="1:4">
      <c r="A2672" s="10">
        <v>2611</v>
      </c>
      <c r="B2672" s="1724"/>
      <c r="D2672" s="2" t="str">
        <f t="shared" si="40"/>
        <v>OK</v>
      </c>
    </row>
    <row r="2673" spans="1:4">
      <c r="A2673" s="10">
        <v>2612</v>
      </c>
      <c r="B2673" s="1724"/>
      <c r="D2673" s="2" t="str">
        <f t="shared" si="40"/>
        <v>OK</v>
      </c>
    </row>
    <row r="2674" spans="1:4">
      <c r="A2674" s="10">
        <v>2613</v>
      </c>
      <c r="B2674" s="1724"/>
      <c r="D2674" s="2" t="str">
        <f t="shared" si="40"/>
        <v>OK</v>
      </c>
    </row>
    <row r="2675" spans="1:4">
      <c r="A2675" s="10">
        <v>2614</v>
      </c>
      <c r="B2675" s="1724"/>
      <c r="D2675" s="2" t="str">
        <f t="shared" si="40"/>
        <v>OK</v>
      </c>
    </row>
    <row r="2676" spans="1:4">
      <c r="A2676" s="10">
        <v>2615</v>
      </c>
      <c r="B2676" s="1724"/>
      <c r="D2676" s="2" t="str">
        <f t="shared" si="40"/>
        <v>OK</v>
      </c>
    </row>
    <row r="2677" spans="1:4">
      <c r="A2677" s="10">
        <v>2616</v>
      </c>
      <c r="B2677" s="1724"/>
      <c r="D2677" s="2" t="str">
        <f t="shared" si="40"/>
        <v>OK</v>
      </c>
    </row>
    <row r="2678" spans="1:4">
      <c r="A2678" s="10">
        <v>2617</v>
      </c>
      <c r="B2678" s="1724"/>
      <c r="D2678" s="2" t="str">
        <f t="shared" si="40"/>
        <v>OK</v>
      </c>
    </row>
    <row r="2679" spans="1:4">
      <c r="A2679" s="10">
        <v>2618</v>
      </c>
      <c r="B2679" s="1724"/>
      <c r="D2679" s="2" t="str">
        <f t="shared" si="40"/>
        <v>OK</v>
      </c>
    </row>
    <row r="2680" spans="1:4">
      <c r="A2680" s="10">
        <v>2619</v>
      </c>
      <c r="B2680" s="1724"/>
      <c r="D2680" s="2" t="str">
        <f t="shared" si="40"/>
        <v>OK</v>
      </c>
    </row>
    <row r="2681" spans="1:4">
      <c r="A2681" s="10">
        <v>2620</v>
      </c>
      <c r="B2681" s="1724"/>
      <c r="D2681" s="2" t="str">
        <f t="shared" si="40"/>
        <v>OK</v>
      </c>
    </row>
    <row r="2682" spans="1:4">
      <c r="A2682" s="10">
        <v>2621</v>
      </c>
      <c r="B2682" s="1724"/>
      <c r="D2682" s="2" t="str">
        <f t="shared" si="40"/>
        <v>OK</v>
      </c>
    </row>
    <row r="2683" spans="1:4">
      <c r="A2683" s="10">
        <v>2622</v>
      </c>
      <c r="B2683" s="1724"/>
      <c r="D2683" s="2" t="str">
        <f t="shared" si="40"/>
        <v>OK</v>
      </c>
    </row>
    <row r="2684" spans="1:4">
      <c r="A2684" s="10">
        <v>2623</v>
      </c>
      <c r="B2684" s="1724"/>
      <c r="D2684" s="2" t="str">
        <f t="shared" si="40"/>
        <v>OK</v>
      </c>
    </row>
    <row r="2685" spans="1:4">
      <c r="A2685" s="10">
        <v>2624</v>
      </c>
      <c r="B2685" s="1724"/>
      <c r="D2685" s="2" t="str">
        <f t="shared" si="40"/>
        <v>OK</v>
      </c>
    </row>
    <row r="2686" spans="1:4">
      <c r="A2686" s="10">
        <v>2625</v>
      </c>
      <c r="B2686" s="1724"/>
      <c r="D2686" s="2" t="str">
        <f t="shared" si="40"/>
        <v>OK</v>
      </c>
    </row>
    <row r="2687" spans="1:4">
      <c r="A2687" s="10">
        <v>2626</v>
      </c>
      <c r="B2687" s="1724"/>
      <c r="D2687" s="2" t="str">
        <f t="shared" ref="D2687:D2750" si="41">IF(ISBLANK(B2687),"OK",IF(A2687-B2687=0,"OK","Error?"))</f>
        <v>OK</v>
      </c>
    </row>
    <row r="2688" spans="1:4">
      <c r="A2688" s="10">
        <v>2627</v>
      </c>
      <c r="B2688" s="1724"/>
      <c r="D2688" s="2" t="str">
        <f t="shared" si="41"/>
        <v>OK</v>
      </c>
    </row>
    <row r="2689" spans="1:4">
      <c r="A2689" s="10">
        <v>2628</v>
      </c>
      <c r="B2689" s="1724"/>
      <c r="D2689" s="2" t="str">
        <f t="shared" si="41"/>
        <v>OK</v>
      </c>
    </row>
    <row r="2690" spans="1:4">
      <c r="A2690" s="10">
        <v>2629</v>
      </c>
      <c r="B2690" s="1724"/>
      <c r="D2690" s="2" t="str">
        <f t="shared" si="41"/>
        <v>OK</v>
      </c>
    </row>
    <row r="2691" spans="1:4">
      <c r="A2691" s="10">
        <v>2630</v>
      </c>
      <c r="B2691" s="1724"/>
      <c r="D2691" s="2" t="str">
        <f t="shared" si="41"/>
        <v>OK</v>
      </c>
    </row>
    <row r="2692" spans="1:4">
      <c r="A2692" s="10">
        <v>2631</v>
      </c>
      <c r="B2692" s="1724"/>
      <c r="D2692" s="2" t="str">
        <f t="shared" si="41"/>
        <v>OK</v>
      </c>
    </row>
    <row r="2693" spans="1:4">
      <c r="A2693" s="10">
        <v>2632</v>
      </c>
      <c r="B2693" s="1724"/>
      <c r="D2693" s="2" t="str">
        <f t="shared" si="41"/>
        <v>OK</v>
      </c>
    </row>
    <row r="2694" spans="1:4">
      <c r="A2694" s="10">
        <v>2633</v>
      </c>
      <c r="B2694" s="1724"/>
      <c r="D2694" s="2" t="str">
        <f t="shared" si="41"/>
        <v>OK</v>
      </c>
    </row>
    <row r="2695" spans="1:4">
      <c r="A2695" s="10">
        <v>2634</v>
      </c>
      <c r="B2695" s="1724"/>
      <c r="D2695" s="2" t="str">
        <f t="shared" si="41"/>
        <v>OK</v>
      </c>
    </row>
    <row r="2696" spans="1:4">
      <c r="A2696" s="10">
        <v>2635</v>
      </c>
      <c r="B2696" s="1724"/>
      <c r="D2696" s="2" t="str">
        <f t="shared" si="41"/>
        <v>OK</v>
      </c>
    </row>
    <row r="2697" spans="1:4">
      <c r="A2697" s="10">
        <v>2636</v>
      </c>
      <c r="B2697" s="1724"/>
      <c r="D2697" s="2" t="str">
        <f t="shared" si="41"/>
        <v>OK</v>
      </c>
    </row>
    <row r="2698" spans="1:4">
      <c r="A2698" s="10">
        <v>2637</v>
      </c>
      <c r="B2698" s="1724"/>
      <c r="D2698" s="2" t="str">
        <f t="shared" si="41"/>
        <v>OK</v>
      </c>
    </row>
    <row r="2699" spans="1:4">
      <c r="A2699" s="10">
        <v>2638</v>
      </c>
      <c r="B2699" s="1724"/>
      <c r="D2699" s="2" t="str">
        <f t="shared" si="41"/>
        <v>OK</v>
      </c>
    </row>
    <row r="2700" spans="1:4">
      <c r="A2700" s="10">
        <v>2639</v>
      </c>
      <c r="B2700" s="1724"/>
      <c r="D2700" s="2" t="str">
        <f t="shared" si="41"/>
        <v>OK</v>
      </c>
    </row>
    <row r="2701" spans="1:4">
      <c r="A2701" s="10">
        <v>2640</v>
      </c>
      <c r="B2701" s="1724"/>
      <c r="D2701" s="2" t="str">
        <f t="shared" si="41"/>
        <v>OK</v>
      </c>
    </row>
    <row r="2702" spans="1:4">
      <c r="A2702" s="10">
        <v>2641</v>
      </c>
      <c r="B2702" s="1724"/>
      <c r="D2702" s="2" t="str">
        <f t="shared" si="41"/>
        <v>OK</v>
      </c>
    </row>
    <row r="2703" spans="1:4">
      <c r="A2703" s="10">
        <v>2642</v>
      </c>
      <c r="B2703" s="1724"/>
      <c r="D2703" s="2" t="str">
        <f t="shared" si="41"/>
        <v>OK</v>
      </c>
    </row>
    <row r="2704" spans="1:4">
      <c r="A2704" s="10">
        <v>2643</v>
      </c>
      <c r="B2704" s="1724"/>
      <c r="D2704" s="2" t="str">
        <f t="shared" si="41"/>
        <v>OK</v>
      </c>
    </row>
    <row r="2705" spans="1:4">
      <c r="A2705" s="10">
        <v>2644</v>
      </c>
      <c r="B2705" s="1724"/>
      <c r="D2705" s="2" t="str">
        <f t="shared" si="41"/>
        <v>OK</v>
      </c>
    </row>
    <row r="2706" spans="1:4">
      <c r="A2706" s="10">
        <v>2645</v>
      </c>
      <c r="B2706" s="1724"/>
      <c r="D2706" s="2" t="str">
        <f t="shared" si="41"/>
        <v>OK</v>
      </c>
    </row>
    <row r="2707" spans="1:4">
      <c r="A2707" s="10">
        <v>2646</v>
      </c>
      <c r="B2707" s="1724"/>
      <c r="D2707" s="2" t="str">
        <f t="shared" si="41"/>
        <v>OK</v>
      </c>
    </row>
    <row r="2708" spans="1:4">
      <c r="A2708" s="10">
        <v>2647</v>
      </c>
      <c r="B2708" s="1724"/>
      <c r="D2708" s="2" t="str">
        <f t="shared" si="41"/>
        <v>OK</v>
      </c>
    </row>
    <row r="2709" spans="1:4">
      <c r="A2709" s="10">
        <v>2648</v>
      </c>
      <c r="B2709" s="1724"/>
      <c r="D2709" s="2" t="str">
        <f t="shared" si="41"/>
        <v>OK</v>
      </c>
    </row>
    <row r="2710" spans="1:4">
      <c r="A2710" s="10">
        <v>2649</v>
      </c>
      <c r="B2710" s="1724"/>
      <c r="D2710" s="2" t="str">
        <f t="shared" si="41"/>
        <v>OK</v>
      </c>
    </row>
    <row r="2711" spans="1:4">
      <c r="A2711" s="10">
        <v>2650</v>
      </c>
      <c r="B2711" s="1724"/>
      <c r="D2711" s="2" t="str">
        <f t="shared" si="41"/>
        <v>OK</v>
      </c>
    </row>
    <row r="2712" spans="1:4">
      <c r="A2712" s="10">
        <v>2651</v>
      </c>
      <c r="B2712" s="1724"/>
      <c r="D2712" s="2" t="str">
        <f t="shared" si="41"/>
        <v>OK</v>
      </c>
    </row>
    <row r="2713" spans="1:4">
      <c r="A2713" s="10">
        <v>2652</v>
      </c>
      <c r="B2713" s="1724"/>
      <c r="D2713" s="2" t="str">
        <f t="shared" si="41"/>
        <v>OK</v>
      </c>
    </row>
    <row r="2714" spans="1:4">
      <c r="A2714" s="10">
        <v>2653</v>
      </c>
      <c r="B2714" s="1724"/>
      <c r="D2714" s="2" t="str">
        <f t="shared" si="41"/>
        <v>OK</v>
      </c>
    </row>
    <row r="2715" spans="1:4">
      <c r="A2715" s="10">
        <v>2654</v>
      </c>
      <c r="B2715" s="1724"/>
      <c r="D2715" s="2" t="str">
        <f t="shared" si="41"/>
        <v>OK</v>
      </c>
    </row>
    <row r="2716" spans="1:4">
      <c r="A2716" s="10">
        <v>2655</v>
      </c>
      <c r="B2716" s="1724"/>
      <c r="D2716" s="2" t="str">
        <f t="shared" si="41"/>
        <v>OK</v>
      </c>
    </row>
    <row r="2717" spans="1:4">
      <c r="A2717" s="10">
        <v>2656</v>
      </c>
      <c r="B2717" s="1724"/>
      <c r="D2717" s="2" t="str">
        <f t="shared" si="41"/>
        <v>OK</v>
      </c>
    </row>
    <row r="2718" spans="1:4">
      <c r="A2718" s="5">
        <v>2657</v>
      </c>
      <c r="B2718" s="1724">
        <f>'Expenditures 15-22'!C51</f>
        <v>598633</v>
      </c>
      <c r="D2718" s="2" t="str">
        <f t="shared" si="41"/>
        <v>Error?</v>
      </c>
    </row>
    <row r="2719" spans="1:4">
      <c r="A2719" s="5">
        <v>2658</v>
      </c>
      <c r="B2719" s="1724">
        <f>'Expenditures 15-22'!D51</f>
        <v>137232</v>
      </c>
      <c r="D2719" s="2" t="str">
        <f t="shared" si="41"/>
        <v>Error?</v>
      </c>
    </row>
    <row r="2720" spans="1:4">
      <c r="A2720" s="5">
        <v>2659</v>
      </c>
      <c r="B2720" s="1724">
        <f>'Expenditures 15-22'!E51</f>
        <v>49025</v>
      </c>
      <c r="D2720" s="2" t="str">
        <f t="shared" si="41"/>
        <v>Error?</v>
      </c>
    </row>
    <row r="2721" spans="1:4">
      <c r="A2721" s="5">
        <v>2660</v>
      </c>
      <c r="B2721" s="1724">
        <f>'Expenditures 15-22'!F51</f>
        <v>4472</v>
      </c>
      <c r="D2721" s="2" t="str">
        <f t="shared" si="41"/>
        <v>Error?</v>
      </c>
    </row>
    <row r="2722" spans="1:4">
      <c r="A2722" s="5">
        <v>2661</v>
      </c>
      <c r="B2722" s="1724">
        <f>'Expenditures 15-22'!G51</f>
        <v>0</v>
      </c>
      <c r="D2722" s="2" t="str">
        <f t="shared" si="41"/>
        <v>Error?</v>
      </c>
    </row>
    <row r="2723" spans="1:4">
      <c r="A2723" s="5">
        <v>2662</v>
      </c>
      <c r="B2723" s="1724">
        <f>'Expenditures 15-22'!H51</f>
        <v>573</v>
      </c>
      <c r="D2723" s="2" t="str">
        <f t="shared" si="41"/>
        <v>Error?</v>
      </c>
    </row>
    <row r="2724" spans="1:4">
      <c r="A2724" s="5">
        <v>2663</v>
      </c>
      <c r="B2724" s="1724">
        <f>'Expenditures 15-22'!K51</f>
        <v>800964</v>
      </c>
      <c r="C2724" s="2" t="s">
        <v>569</v>
      </c>
      <c r="D2724" s="2" t="str">
        <f t="shared" si="41"/>
        <v>Error?</v>
      </c>
    </row>
    <row r="2725" spans="1:4">
      <c r="A2725" s="5">
        <v>2664</v>
      </c>
      <c r="B2725" s="1724">
        <f>'Expenditures 15-22'!D247</f>
        <v>13519</v>
      </c>
      <c r="D2725" s="2" t="str">
        <f t="shared" si="41"/>
        <v>Error?</v>
      </c>
    </row>
    <row r="2726" spans="1:4">
      <c r="A2726" s="5">
        <v>2665</v>
      </c>
      <c r="B2726" s="1724">
        <f>'Expenditures 15-22'!K247</f>
        <v>13519</v>
      </c>
      <c r="C2726" s="2" t="s">
        <v>569</v>
      </c>
      <c r="D2726" s="2" t="str">
        <f t="shared" si="41"/>
        <v>Error?</v>
      </c>
    </row>
    <row r="2727" spans="1:4">
      <c r="A2727" s="5">
        <v>2666</v>
      </c>
      <c r="B2727" s="1724">
        <f>'Short-Term Long-Term Debt 24'!C4</f>
        <v>0</v>
      </c>
      <c r="D2727" s="2" t="str">
        <f t="shared" si="41"/>
        <v>Error?</v>
      </c>
    </row>
    <row r="2728" spans="1:4">
      <c r="A2728" s="5">
        <v>2667</v>
      </c>
      <c r="B2728" s="1724">
        <f>'Short-Term Long-Term Debt 24'!C25</f>
        <v>0</v>
      </c>
      <c r="D2728" s="2" t="str">
        <f t="shared" si="41"/>
        <v>Error?</v>
      </c>
    </row>
    <row r="2729" spans="1:4">
      <c r="A2729" s="5">
        <v>2668</v>
      </c>
      <c r="B2729" s="1724">
        <f>'Short-Term Long-Term Debt 24'!D4</f>
        <v>0</v>
      </c>
      <c r="D2729" s="2" t="str">
        <f t="shared" si="41"/>
        <v>Error?</v>
      </c>
    </row>
    <row r="2730" spans="1:4">
      <c r="A2730" s="5">
        <v>2669</v>
      </c>
      <c r="B2730" s="1724">
        <f>'Short-Term Long-Term Debt 24'!D25</f>
        <v>0</v>
      </c>
      <c r="D2730" s="2" t="str">
        <f t="shared" si="41"/>
        <v>Error?</v>
      </c>
    </row>
    <row r="2731" spans="1:4">
      <c r="A2731" s="5">
        <v>2670</v>
      </c>
      <c r="B2731" s="1724">
        <f>'Short-Term Long-Term Debt 24'!E4</f>
        <v>0</v>
      </c>
      <c r="D2731" s="2" t="str">
        <f t="shared" si="41"/>
        <v>Error?</v>
      </c>
    </row>
    <row r="2732" spans="1:4">
      <c r="A2732" s="5">
        <v>2671</v>
      </c>
      <c r="B2732" s="1724">
        <f>'Short-Term Long-Term Debt 24'!E25</f>
        <v>0</v>
      </c>
      <c r="D2732" s="2" t="str">
        <f t="shared" si="41"/>
        <v>Error?</v>
      </c>
    </row>
    <row r="2733" spans="1:4">
      <c r="A2733" s="5">
        <v>2672</v>
      </c>
      <c r="B2733" s="1724">
        <f>'Short-Term Long-Term Debt 24'!F4</f>
        <v>0</v>
      </c>
      <c r="C2733" s="2" t="s">
        <v>569</v>
      </c>
      <c r="D2733" s="2" t="str">
        <f t="shared" si="41"/>
        <v>Error?</v>
      </c>
    </row>
    <row r="2734" spans="1:4">
      <c r="A2734" s="5">
        <v>2673</v>
      </c>
      <c r="B2734" s="1724">
        <f>'Short-Term Long-Term Debt 24'!F25</f>
        <v>0</v>
      </c>
      <c r="C2734" s="2" t="s">
        <v>569</v>
      </c>
      <c r="D2734" s="2" t="str">
        <f t="shared" si="41"/>
        <v>Error?</v>
      </c>
    </row>
    <row r="2735" spans="1:4">
      <c r="A2735" s="10">
        <v>2674</v>
      </c>
      <c r="B2735" s="1724"/>
      <c r="D2735" s="2" t="str">
        <f t="shared" si="41"/>
        <v>OK</v>
      </c>
    </row>
    <row r="2736" spans="1:4">
      <c r="A2736" s="10">
        <v>2675</v>
      </c>
      <c r="B2736" s="1724"/>
      <c r="D2736" s="2" t="str">
        <f t="shared" si="41"/>
        <v>OK</v>
      </c>
    </row>
    <row r="2737" spans="1:5">
      <c r="A2737" s="10">
        <v>2676</v>
      </c>
      <c r="B2737" s="1724"/>
      <c r="D2737" s="2" t="str">
        <f t="shared" si="41"/>
        <v>OK</v>
      </c>
    </row>
    <row r="2738" spans="1:5">
      <c r="A2738" s="10">
        <v>2677</v>
      </c>
      <c r="B2738" s="1724"/>
      <c r="D2738" s="2" t="str">
        <f t="shared" si="41"/>
        <v>OK</v>
      </c>
    </row>
    <row r="2739" spans="1:5">
      <c r="A2739" s="10">
        <v>2678</v>
      </c>
      <c r="B2739" s="1724"/>
      <c r="D2739" s="2" t="str">
        <f t="shared" si="41"/>
        <v>OK</v>
      </c>
    </row>
    <row r="2740" spans="1:5">
      <c r="A2740" s="10">
        <v>2679</v>
      </c>
      <c r="B2740" s="1724"/>
      <c r="D2740" s="2" t="str">
        <f t="shared" si="41"/>
        <v>OK</v>
      </c>
    </row>
    <row r="2741" spans="1:5">
      <c r="A2741" s="10">
        <v>2680</v>
      </c>
      <c r="B2741" s="1724"/>
      <c r="D2741" s="2" t="str">
        <f t="shared" si="41"/>
        <v>OK</v>
      </c>
    </row>
    <row r="2742" spans="1:5">
      <c r="A2742" s="10">
        <v>2681</v>
      </c>
      <c r="B2742" s="1724"/>
      <c r="D2742" s="2" t="str">
        <f t="shared" si="41"/>
        <v>OK</v>
      </c>
    </row>
    <row r="2743" spans="1:5">
      <c r="A2743" s="10">
        <v>2682</v>
      </c>
      <c r="B2743" s="1724"/>
      <c r="D2743" s="2" t="str">
        <f t="shared" si="41"/>
        <v>OK</v>
      </c>
    </row>
    <row r="2744" spans="1:5">
      <c r="A2744" s="10">
        <v>2683</v>
      </c>
      <c r="B2744" s="1724"/>
      <c r="D2744" s="4" t="s">
        <v>1973</v>
      </c>
      <c r="E2744" s="4" t="s">
        <v>134</v>
      </c>
    </row>
    <row r="2745" spans="1:5">
      <c r="A2745" s="10">
        <v>2684</v>
      </c>
      <c r="B2745" s="1724"/>
      <c r="D2745" s="2" t="str">
        <f t="shared" si="41"/>
        <v>OK</v>
      </c>
    </row>
    <row r="2746" spans="1:5">
      <c r="A2746" s="10">
        <v>2685</v>
      </c>
      <c r="B2746" s="1724"/>
      <c r="D2746" s="2" t="str">
        <f t="shared" si="41"/>
        <v>OK</v>
      </c>
    </row>
    <row r="2747" spans="1:5">
      <c r="A2747" s="10">
        <v>2686</v>
      </c>
      <c r="B2747" s="1724"/>
      <c r="D2747" s="2" t="str">
        <f t="shared" si="41"/>
        <v>OK</v>
      </c>
    </row>
    <row r="2748" spans="1:5">
      <c r="A2748" s="10">
        <v>2687</v>
      </c>
      <c r="B2748" s="1724"/>
      <c r="D2748" s="2" t="str">
        <f t="shared" si="41"/>
        <v>OK</v>
      </c>
    </row>
    <row r="2749" spans="1:5">
      <c r="A2749" s="10">
        <v>2688</v>
      </c>
      <c r="B2749" s="1724"/>
      <c r="D2749" s="2" t="str">
        <f t="shared" si="41"/>
        <v>OK</v>
      </c>
    </row>
    <row r="2750" spans="1:5">
      <c r="A2750" s="10">
        <v>2689</v>
      </c>
      <c r="B2750" s="1724"/>
      <c r="D2750" s="2" t="str">
        <f t="shared" si="41"/>
        <v>OK</v>
      </c>
    </row>
    <row r="2751" spans="1:5">
      <c r="A2751" s="10">
        <v>2690</v>
      </c>
      <c r="B2751" s="1724"/>
      <c r="D2751" s="2" t="str">
        <f t="shared" ref="D2751:D2814" si="42">IF(ISBLANK(B2751),"OK",IF(A2751-B2751=0,"OK","Error?"))</f>
        <v>OK</v>
      </c>
    </row>
    <row r="2752" spans="1:5">
      <c r="A2752" s="10">
        <v>2691</v>
      </c>
      <c r="B2752" s="1724"/>
      <c r="D2752" s="2" t="str">
        <f t="shared" si="42"/>
        <v>OK</v>
      </c>
    </row>
    <row r="2753" spans="1:4">
      <c r="A2753" s="10">
        <v>2692</v>
      </c>
      <c r="B2753" s="1724"/>
      <c r="D2753" s="2" t="str">
        <f t="shared" si="42"/>
        <v>OK</v>
      </c>
    </row>
    <row r="2754" spans="1:4">
      <c r="A2754" s="10">
        <v>2693</v>
      </c>
      <c r="B2754" s="1724"/>
      <c r="D2754" s="2" t="str">
        <f t="shared" si="42"/>
        <v>OK</v>
      </c>
    </row>
    <row r="2755" spans="1:4">
      <c r="A2755" s="10">
        <v>2694</v>
      </c>
      <c r="B2755" s="1724"/>
      <c r="D2755" s="2" t="str">
        <f t="shared" si="42"/>
        <v>OK</v>
      </c>
    </row>
    <row r="2756" spans="1:4">
      <c r="A2756" s="10">
        <v>2695</v>
      </c>
      <c r="B2756" s="1724"/>
      <c r="D2756" s="2" t="str">
        <f t="shared" si="42"/>
        <v>OK</v>
      </c>
    </row>
    <row r="2757" spans="1:4">
      <c r="A2757" s="5">
        <v>2696</v>
      </c>
      <c r="B2757" s="1724">
        <f>'Acct Summary 7-8'!C28</f>
        <v>0</v>
      </c>
      <c r="D2757" s="2" t="str">
        <f t="shared" si="42"/>
        <v>Error?</v>
      </c>
    </row>
    <row r="2758" spans="1:4">
      <c r="A2758" s="5">
        <v>2697</v>
      </c>
      <c r="B2758" s="1724">
        <f>'Acct Summary 7-8'!D28</f>
        <v>0</v>
      </c>
      <c r="D2758" s="2" t="str">
        <f t="shared" si="42"/>
        <v>Error?</v>
      </c>
    </row>
    <row r="2759" spans="1:4">
      <c r="A2759" s="10">
        <v>2698</v>
      </c>
      <c r="B2759" s="1724"/>
      <c r="D2759" s="2" t="str">
        <f t="shared" si="42"/>
        <v>OK</v>
      </c>
    </row>
    <row r="2760" spans="1:4">
      <c r="A2760" s="5">
        <v>2699</v>
      </c>
      <c r="B2760" s="1724">
        <f>'Acct Summary 7-8'!E28</f>
        <v>0</v>
      </c>
      <c r="D2760" s="2" t="str">
        <f t="shared" si="42"/>
        <v>Error?</v>
      </c>
    </row>
    <row r="2761" spans="1:4">
      <c r="A2761" s="10">
        <v>2700</v>
      </c>
      <c r="B2761" s="1724"/>
      <c r="D2761" s="2" t="str">
        <f t="shared" si="42"/>
        <v>OK</v>
      </c>
    </row>
    <row r="2762" spans="1:4">
      <c r="A2762" s="5">
        <v>2701</v>
      </c>
      <c r="B2762" s="1724">
        <f>'Acct Summary 7-8'!F26</f>
        <v>0</v>
      </c>
      <c r="D2762" s="2" t="str">
        <f t="shared" si="42"/>
        <v>Error?</v>
      </c>
    </row>
    <row r="2763" spans="1:4">
      <c r="A2763" s="5">
        <v>2702</v>
      </c>
      <c r="B2763" s="1724">
        <f>'Acct Summary 7-8'!F28</f>
        <v>0</v>
      </c>
      <c r="D2763" s="2" t="str">
        <f t="shared" si="42"/>
        <v>Error?</v>
      </c>
    </row>
    <row r="2764" spans="1:4">
      <c r="A2764" s="10">
        <v>2703</v>
      </c>
      <c r="B2764" s="1724"/>
      <c r="D2764" s="2" t="str">
        <f t="shared" si="42"/>
        <v>OK</v>
      </c>
    </row>
    <row r="2765" spans="1:4">
      <c r="A2765" s="10">
        <v>2704</v>
      </c>
      <c r="B2765" s="1724"/>
      <c r="D2765" s="2" t="str">
        <f t="shared" si="42"/>
        <v>OK</v>
      </c>
    </row>
    <row r="2766" spans="1:4">
      <c r="A2766" s="5">
        <v>2705</v>
      </c>
      <c r="B2766" s="1724">
        <f>'Acct Summary 7-8'!G28</f>
        <v>0</v>
      </c>
      <c r="D2766" s="2" t="str">
        <f t="shared" si="42"/>
        <v>Error?</v>
      </c>
    </row>
    <row r="2767" spans="1:4">
      <c r="A2767" s="10">
        <v>2706</v>
      </c>
      <c r="B2767" s="1724"/>
      <c r="D2767" s="2" t="str">
        <f t="shared" si="42"/>
        <v>OK</v>
      </c>
    </row>
    <row r="2768" spans="1:4">
      <c r="A2768" s="10">
        <v>2707</v>
      </c>
      <c r="B2768" s="1724"/>
      <c r="D2768" s="2" t="str">
        <f t="shared" si="42"/>
        <v>OK</v>
      </c>
    </row>
    <row r="2769" spans="1:4">
      <c r="A2769" s="5">
        <v>2708</v>
      </c>
      <c r="B2769" s="1724">
        <f>'Acct Summary 7-8'!H28</f>
        <v>0</v>
      </c>
      <c r="D2769" s="2" t="str">
        <f t="shared" si="42"/>
        <v>Error?</v>
      </c>
    </row>
    <row r="2770" spans="1:4">
      <c r="A2770" s="10">
        <v>2709</v>
      </c>
      <c r="B2770" s="1724"/>
      <c r="D2770" s="2" t="str">
        <f t="shared" si="42"/>
        <v>OK</v>
      </c>
    </row>
    <row r="2771" spans="1:4">
      <c r="A2771" s="10">
        <v>2710</v>
      </c>
      <c r="B2771" s="1724"/>
      <c r="D2771" s="2" t="str">
        <f t="shared" si="42"/>
        <v>OK</v>
      </c>
    </row>
    <row r="2772" spans="1:4">
      <c r="A2772" s="5">
        <v>2711</v>
      </c>
      <c r="B2772" s="1724">
        <f>'Acct Summary 7-8'!I28</f>
        <v>0</v>
      </c>
      <c r="D2772" s="2" t="str">
        <f t="shared" si="42"/>
        <v>Error?</v>
      </c>
    </row>
    <row r="2773" spans="1:4">
      <c r="A2773" s="10">
        <v>2712</v>
      </c>
      <c r="B2773" s="1724"/>
      <c r="D2773" s="2" t="str">
        <f t="shared" si="42"/>
        <v>OK</v>
      </c>
    </row>
    <row r="2774" spans="1:4">
      <c r="A2774" s="10">
        <v>2713</v>
      </c>
      <c r="B2774" s="1724"/>
      <c r="D2774" s="2" t="str">
        <f t="shared" si="42"/>
        <v>OK</v>
      </c>
    </row>
    <row r="2775" spans="1:4">
      <c r="A2775" s="10">
        <v>2714</v>
      </c>
      <c r="B2775" s="1724"/>
      <c r="D2775" s="2" t="str">
        <f t="shared" si="42"/>
        <v>OK</v>
      </c>
    </row>
    <row r="2776" spans="1:4">
      <c r="A2776" s="10">
        <v>2715</v>
      </c>
      <c r="B2776" s="1724"/>
      <c r="D2776" s="2" t="str">
        <f t="shared" si="42"/>
        <v>OK</v>
      </c>
    </row>
    <row r="2777" spans="1:4">
      <c r="A2777" s="10">
        <v>2716</v>
      </c>
      <c r="B2777" s="1724"/>
      <c r="D2777" s="2" t="str">
        <f t="shared" si="42"/>
        <v>OK</v>
      </c>
    </row>
    <row r="2778" spans="1:4">
      <c r="A2778" s="10">
        <v>2717</v>
      </c>
      <c r="B2778" s="1724"/>
      <c r="D2778" s="2" t="str">
        <f t="shared" si="42"/>
        <v>OK</v>
      </c>
    </row>
    <row r="2779" spans="1:4">
      <c r="A2779" s="10">
        <v>2718</v>
      </c>
      <c r="B2779" s="1724"/>
      <c r="D2779" s="2" t="str">
        <f t="shared" si="42"/>
        <v>OK</v>
      </c>
    </row>
    <row r="2780" spans="1:4">
      <c r="A2780" s="10">
        <v>2719</v>
      </c>
      <c r="B2780" s="1724"/>
      <c r="D2780" s="2" t="str">
        <f t="shared" si="42"/>
        <v>OK</v>
      </c>
    </row>
    <row r="2781" spans="1:4">
      <c r="A2781" s="10">
        <v>2720</v>
      </c>
      <c r="B2781" s="1724"/>
      <c r="D2781" s="2" t="str">
        <f t="shared" si="42"/>
        <v>OK</v>
      </c>
    </row>
    <row r="2782" spans="1:4">
      <c r="A2782" s="10">
        <v>2721</v>
      </c>
      <c r="B2782" s="1724"/>
      <c r="D2782" s="2" t="str">
        <f t="shared" si="42"/>
        <v>OK</v>
      </c>
    </row>
    <row r="2783" spans="1:4">
      <c r="A2783" s="10">
        <v>2722</v>
      </c>
      <c r="B2783" s="1724"/>
      <c r="D2783" s="2" t="str">
        <f t="shared" si="42"/>
        <v>OK</v>
      </c>
    </row>
    <row r="2784" spans="1:4">
      <c r="A2784" s="10">
        <v>2723</v>
      </c>
      <c r="B2784" s="1724"/>
      <c r="D2784" s="2" t="str">
        <f t="shared" si="42"/>
        <v>OK</v>
      </c>
    </row>
    <row r="2785" spans="1:4">
      <c r="A2785" s="10">
        <v>2724</v>
      </c>
      <c r="B2785" s="1724"/>
      <c r="D2785" s="2" t="str">
        <f t="shared" si="42"/>
        <v>OK</v>
      </c>
    </row>
    <row r="2786" spans="1:4">
      <c r="A2786" s="10">
        <v>2725</v>
      </c>
      <c r="B2786" s="1724"/>
      <c r="D2786" s="2" t="str">
        <f t="shared" si="42"/>
        <v>OK</v>
      </c>
    </row>
    <row r="2787" spans="1:4">
      <c r="A2787" s="10">
        <v>2726</v>
      </c>
      <c r="B2787" s="1724"/>
      <c r="D2787" s="2" t="str">
        <f t="shared" si="42"/>
        <v>OK</v>
      </c>
    </row>
    <row r="2788" spans="1:4">
      <c r="A2788" s="10">
        <v>2727</v>
      </c>
      <c r="B2788" s="1724"/>
      <c r="D2788" s="2" t="str">
        <f t="shared" si="42"/>
        <v>OK</v>
      </c>
    </row>
    <row r="2789" spans="1:4">
      <c r="A2789" s="5">
        <v>2728</v>
      </c>
      <c r="B2789" s="1724">
        <f>'Expenditures 15-22'!E84</f>
        <v>260000</v>
      </c>
      <c r="C2789" s="2" t="s">
        <v>569</v>
      </c>
      <c r="D2789" s="2" t="str">
        <f t="shared" si="42"/>
        <v>Error?</v>
      </c>
    </row>
    <row r="2790" spans="1:4">
      <c r="A2790" s="5">
        <v>2729</v>
      </c>
      <c r="B2790" s="1724">
        <f>'Expenditures 15-22'!E102</f>
        <v>260000</v>
      </c>
      <c r="C2790" s="2" t="s">
        <v>569</v>
      </c>
      <c r="D2790" s="2" t="str">
        <f t="shared" si="42"/>
        <v>Error?</v>
      </c>
    </row>
    <row r="2791" spans="1:4">
      <c r="A2791" s="5">
        <v>2730</v>
      </c>
      <c r="B2791" s="1724">
        <f>'Expenditures 15-22'!H107</f>
        <v>0</v>
      </c>
      <c r="D2791" s="2" t="str">
        <f t="shared" si="42"/>
        <v>Error?</v>
      </c>
    </row>
    <row r="2792" spans="1:4">
      <c r="A2792" s="5">
        <v>2731</v>
      </c>
      <c r="B2792" s="1724">
        <f>'Expenditures 15-22'!H108</f>
        <v>0</v>
      </c>
      <c r="D2792" s="2" t="str">
        <f t="shared" si="42"/>
        <v>Error?</v>
      </c>
    </row>
    <row r="2793" spans="1:4">
      <c r="A2793" s="10">
        <v>2732</v>
      </c>
      <c r="B2793" s="1724"/>
      <c r="D2793" s="2" t="str">
        <f t="shared" si="42"/>
        <v>OK</v>
      </c>
    </row>
    <row r="2794" spans="1:4">
      <c r="A2794" s="5">
        <v>2733</v>
      </c>
      <c r="B2794" s="1724">
        <f>'Acct Summary 7-8'!C50</f>
        <v>0</v>
      </c>
      <c r="D2794" s="2" t="str">
        <f t="shared" si="42"/>
        <v>Error?</v>
      </c>
    </row>
    <row r="2795" spans="1:4">
      <c r="A2795" s="5">
        <v>2734</v>
      </c>
      <c r="B2795" s="1724">
        <f>'Expenditures 15-22'!K107</f>
        <v>0</v>
      </c>
      <c r="C2795" s="2" t="s">
        <v>569</v>
      </c>
      <c r="D2795" s="2" t="str">
        <f t="shared" si="42"/>
        <v>Error?</v>
      </c>
    </row>
    <row r="2796" spans="1:4">
      <c r="A2796" s="5">
        <v>2735</v>
      </c>
      <c r="B2796" s="1724">
        <f>'Expenditures 15-22'!K108</f>
        <v>0</v>
      </c>
      <c r="C2796" s="2" t="s">
        <v>569</v>
      </c>
      <c r="D2796" s="2" t="str">
        <f t="shared" si="42"/>
        <v>Error?</v>
      </c>
    </row>
    <row r="2797" spans="1:4">
      <c r="A2797" s="5">
        <v>2736</v>
      </c>
      <c r="B2797" s="1724">
        <f>'Expenditures 15-22'!C130</f>
        <v>0</v>
      </c>
      <c r="D2797" s="2" t="str">
        <f t="shared" si="42"/>
        <v>Error?</v>
      </c>
    </row>
    <row r="2798" spans="1:4">
      <c r="A2798" s="5">
        <v>2737</v>
      </c>
      <c r="B2798" s="1724">
        <f>'Expenditures 15-22'!D130</f>
        <v>0</v>
      </c>
      <c r="D2798" s="2" t="str">
        <f t="shared" si="42"/>
        <v>Error?</v>
      </c>
    </row>
    <row r="2799" spans="1:4">
      <c r="A2799" s="5">
        <v>2738</v>
      </c>
      <c r="B2799" s="1724">
        <f>'Expenditures 15-22'!E130</f>
        <v>0</v>
      </c>
      <c r="D2799" s="2" t="str">
        <f t="shared" si="42"/>
        <v>Error?</v>
      </c>
    </row>
    <row r="2800" spans="1:4">
      <c r="A2800" s="5">
        <v>2739</v>
      </c>
      <c r="B2800" s="1724">
        <f>'Expenditures 15-22'!F130</f>
        <v>0</v>
      </c>
      <c r="D2800" s="2" t="str">
        <f t="shared" si="42"/>
        <v>Error?</v>
      </c>
    </row>
    <row r="2801" spans="1:4">
      <c r="A2801" s="5">
        <v>2740</v>
      </c>
      <c r="B2801" s="1724">
        <f>'Expenditures 15-22'!G130</f>
        <v>0</v>
      </c>
      <c r="D2801" s="2" t="str">
        <f t="shared" si="42"/>
        <v>Error?</v>
      </c>
    </row>
    <row r="2802" spans="1:4">
      <c r="A2802" s="5">
        <v>2741</v>
      </c>
      <c r="B2802" s="1724">
        <f>'Expenditures 15-22'!H130</f>
        <v>0</v>
      </c>
      <c r="D2802" s="2" t="str">
        <f t="shared" si="42"/>
        <v>Error?</v>
      </c>
    </row>
    <row r="2803" spans="1:4">
      <c r="A2803" s="10">
        <v>2742</v>
      </c>
      <c r="B2803" s="1724"/>
      <c r="D2803" s="2" t="str">
        <f t="shared" si="42"/>
        <v>OK</v>
      </c>
    </row>
    <row r="2804" spans="1:4">
      <c r="A2804" s="5">
        <v>2743</v>
      </c>
      <c r="B2804" s="1724"/>
      <c r="C2804" s="2" t="s">
        <v>569</v>
      </c>
      <c r="D2804" s="2" t="str">
        <f t="shared" si="42"/>
        <v>OK</v>
      </c>
    </row>
    <row r="2805" spans="1:4">
      <c r="A2805" s="5">
        <v>2744</v>
      </c>
      <c r="B2805" s="1724">
        <f>'Expenditures 15-22'!K130</f>
        <v>0</v>
      </c>
      <c r="C2805" s="2" t="s">
        <v>569</v>
      </c>
      <c r="D2805" s="2" t="str">
        <f t="shared" si="42"/>
        <v>Error?</v>
      </c>
    </row>
    <row r="2806" spans="1:4">
      <c r="A2806" s="5">
        <v>2745</v>
      </c>
      <c r="B2806" s="1724">
        <f>'Acct Summary 7-8'!D50</f>
        <v>0</v>
      </c>
      <c r="D2806" s="2" t="str">
        <f t="shared" si="42"/>
        <v>Error?</v>
      </c>
    </row>
    <row r="2807" spans="1:4">
      <c r="A2807" s="5">
        <v>2746</v>
      </c>
      <c r="B2807" s="1724">
        <f>'Expenditures 15-22'!H144</f>
        <v>0</v>
      </c>
      <c r="D2807" s="2" t="str">
        <f t="shared" si="42"/>
        <v>Error?</v>
      </c>
    </row>
    <row r="2808" spans="1:4">
      <c r="A2808" s="5">
        <v>2747</v>
      </c>
      <c r="B2808" s="1724">
        <f>'Expenditures 15-22'!H145</f>
        <v>0</v>
      </c>
      <c r="D2808" s="2" t="str">
        <f t="shared" si="42"/>
        <v>Error?</v>
      </c>
    </row>
    <row r="2809" spans="1:4">
      <c r="A2809" s="10">
        <v>2748</v>
      </c>
      <c r="B2809" s="1724"/>
      <c r="C2809" s="2" t="s">
        <v>569</v>
      </c>
      <c r="D2809" s="2" t="str">
        <f t="shared" si="42"/>
        <v>OK</v>
      </c>
    </row>
    <row r="2810" spans="1:4">
      <c r="A2810" s="5">
        <v>2749</v>
      </c>
      <c r="B2810" s="1724">
        <f>'Expenditures 15-22'!K144</f>
        <v>0</v>
      </c>
      <c r="C2810" s="2" t="s">
        <v>569</v>
      </c>
      <c r="D2810" s="2" t="str">
        <f t="shared" si="42"/>
        <v>Error?</v>
      </c>
    </row>
    <row r="2811" spans="1:4">
      <c r="A2811" s="5">
        <v>2750</v>
      </c>
      <c r="B2811" s="1724">
        <f>'Expenditures 15-22'!K145</f>
        <v>0</v>
      </c>
      <c r="C2811" s="2" t="s">
        <v>569</v>
      </c>
      <c r="D2811" s="2" t="str">
        <f t="shared" si="42"/>
        <v>Error?</v>
      </c>
    </row>
    <row r="2812" spans="1:4">
      <c r="A2812" s="5">
        <v>2751</v>
      </c>
      <c r="B2812" s="1724">
        <f>'Expenditures 15-22'!H165</f>
        <v>0</v>
      </c>
      <c r="D2812" s="2" t="str">
        <f t="shared" si="42"/>
        <v>Error?</v>
      </c>
    </row>
    <row r="2813" spans="1:4">
      <c r="A2813" s="5">
        <v>2752</v>
      </c>
      <c r="B2813" s="1724">
        <f>'Expenditures 15-22'!H166</f>
        <v>0</v>
      </c>
      <c r="D2813" s="2" t="str">
        <f t="shared" si="42"/>
        <v>Error?</v>
      </c>
    </row>
    <row r="2814" spans="1:4">
      <c r="A2814" s="10">
        <v>2753</v>
      </c>
      <c r="B2814" s="1724"/>
      <c r="D2814" s="2" t="str">
        <f t="shared" si="42"/>
        <v>OK</v>
      </c>
    </row>
    <row r="2815" spans="1:4">
      <c r="A2815" s="10">
        <v>2754</v>
      </c>
      <c r="B2815" s="1724"/>
      <c r="D2815" s="2" t="str">
        <f t="shared" ref="D2815:D2878" si="43">IF(ISBLANK(B2815),"OK",IF(A2815-B2815=0,"OK","Error?"))</f>
        <v>OK</v>
      </c>
    </row>
    <row r="2816" spans="1:4">
      <c r="A2816" s="10">
        <v>2755</v>
      </c>
      <c r="B2816" s="1724"/>
      <c r="C2816" s="2" t="s">
        <v>569</v>
      </c>
      <c r="D2816" s="2" t="str">
        <f t="shared" si="43"/>
        <v>OK</v>
      </c>
    </row>
    <row r="2817" spans="1:4">
      <c r="A2817" s="5">
        <v>2756</v>
      </c>
      <c r="B2817" s="1724">
        <f>'Acct Summary 7-8'!E50</f>
        <v>0</v>
      </c>
      <c r="D2817" s="2" t="str">
        <f t="shared" si="43"/>
        <v>Error?</v>
      </c>
    </row>
    <row r="2818" spans="1:4">
      <c r="A2818" s="5">
        <v>2757</v>
      </c>
      <c r="B2818" s="1724">
        <f>'Expenditures 15-22'!K165</f>
        <v>0</v>
      </c>
      <c r="C2818" s="2" t="s">
        <v>569</v>
      </c>
      <c r="D2818" s="2" t="str">
        <f t="shared" si="43"/>
        <v>Error?</v>
      </c>
    </row>
    <row r="2819" spans="1:4">
      <c r="A2819" s="5">
        <v>2758</v>
      </c>
      <c r="B2819" s="1724">
        <f>'Expenditures 15-22'!K166</f>
        <v>0</v>
      </c>
      <c r="C2819" s="2" t="s">
        <v>569</v>
      </c>
      <c r="D2819" s="2" t="str">
        <f t="shared" si="43"/>
        <v>Error?</v>
      </c>
    </row>
    <row r="2820" spans="1:4">
      <c r="A2820" s="5">
        <v>2759</v>
      </c>
      <c r="B2820" s="1724">
        <f>'Expenditures 15-22'!C185</f>
        <v>0</v>
      </c>
      <c r="D2820" s="2" t="str">
        <f t="shared" si="43"/>
        <v>Error?</v>
      </c>
    </row>
    <row r="2821" spans="1:4">
      <c r="A2821" s="5">
        <v>2760</v>
      </c>
      <c r="B2821" s="1724">
        <f>'Expenditures 15-22'!D185</f>
        <v>0</v>
      </c>
      <c r="D2821" s="2" t="str">
        <f t="shared" si="43"/>
        <v>Error?</v>
      </c>
    </row>
    <row r="2822" spans="1:4">
      <c r="A2822" s="5">
        <v>2761</v>
      </c>
      <c r="B2822" s="1724">
        <f>'Expenditures 15-22'!E185</f>
        <v>0</v>
      </c>
      <c r="D2822" s="2" t="str">
        <f t="shared" si="43"/>
        <v>Error?</v>
      </c>
    </row>
    <row r="2823" spans="1:4">
      <c r="A2823" s="5">
        <v>2762</v>
      </c>
      <c r="B2823" s="1724">
        <f>'Expenditures 15-22'!E194</f>
        <v>0</v>
      </c>
      <c r="C2823" s="2" t="s">
        <v>569</v>
      </c>
      <c r="D2823" s="2" t="str">
        <f t="shared" si="43"/>
        <v>Error?</v>
      </c>
    </row>
    <row r="2824" spans="1:4">
      <c r="A2824" s="5">
        <v>2763</v>
      </c>
      <c r="B2824" s="1724">
        <f>'Expenditures 15-22'!E195</f>
        <v>0</v>
      </c>
      <c r="D2824" s="2" t="str">
        <f t="shared" si="43"/>
        <v>Error?</v>
      </c>
    </row>
    <row r="2825" spans="1:4">
      <c r="A2825" s="5">
        <v>2764</v>
      </c>
      <c r="B2825" s="1724">
        <f>'Expenditures 15-22'!F185</f>
        <v>0</v>
      </c>
      <c r="D2825" s="2" t="str">
        <f t="shared" si="43"/>
        <v>Error?</v>
      </c>
    </row>
    <row r="2826" spans="1:4">
      <c r="A2826" s="5">
        <v>2765</v>
      </c>
      <c r="B2826" s="1724">
        <f>'Expenditures 15-22'!G185</f>
        <v>0</v>
      </c>
      <c r="D2826" s="2" t="str">
        <f t="shared" si="43"/>
        <v>Error?</v>
      </c>
    </row>
    <row r="2827" spans="1:4">
      <c r="A2827" s="5">
        <v>2766</v>
      </c>
      <c r="B2827" s="1724">
        <f>'Expenditures 15-22'!H185</f>
        <v>0</v>
      </c>
      <c r="D2827" s="2" t="str">
        <f t="shared" si="43"/>
        <v>Error?</v>
      </c>
    </row>
    <row r="2828" spans="1:4">
      <c r="A2828" s="5">
        <v>2767</v>
      </c>
      <c r="B2828" s="1724">
        <f>'Expenditures 15-22'!H194</f>
        <v>0</v>
      </c>
      <c r="C2828" s="2" t="s">
        <v>569</v>
      </c>
      <c r="D2828" s="2" t="str">
        <f t="shared" si="43"/>
        <v>Error?</v>
      </c>
    </row>
    <row r="2829" spans="1:4">
      <c r="A2829" s="5">
        <v>2768</v>
      </c>
      <c r="B2829" s="1724">
        <f>'Expenditures 15-22'!H195</f>
        <v>0</v>
      </c>
      <c r="D2829" s="2" t="str">
        <f t="shared" si="43"/>
        <v>Error?</v>
      </c>
    </row>
    <row r="2830" spans="1:4">
      <c r="A2830" s="5">
        <v>2769</v>
      </c>
      <c r="B2830" s="1724">
        <f>'Expenditures 15-22'!H196</f>
        <v>0</v>
      </c>
      <c r="C2830" s="2" t="s">
        <v>569</v>
      </c>
      <c r="D2830" s="2" t="str">
        <f t="shared" si="43"/>
        <v>Error?</v>
      </c>
    </row>
    <row r="2831" spans="1:4">
      <c r="A2831" s="5">
        <v>2770</v>
      </c>
      <c r="B2831" s="1724">
        <f>'Expenditures 15-22'!H201</f>
        <v>0</v>
      </c>
      <c r="D2831" s="2" t="str">
        <f t="shared" si="43"/>
        <v>Error?</v>
      </c>
    </row>
    <row r="2832" spans="1:4">
      <c r="A2832" s="5">
        <v>2771</v>
      </c>
      <c r="B2832" s="1724">
        <f>'Expenditures 15-22'!H202</f>
        <v>0</v>
      </c>
      <c r="D2832" s="2" t="str">
        <f t="shared" si="43"/>
        <v>Error?</v>
      </c>
    </row>
    <row r="2833" spans="1:5">
      <c r="A2833" s="10">
        <v>2772</v>
      </c>
      <c r="B2833" s="1724"/>
      <c r="D2833" s="2" t="str">
        <f t="shared" si="43"/>
        <v>OK</v>
      </c>
    </row>
    <row r="2834" spans="1:5">
      <c r="A2834" s="10">
        <v>2773</v>
      </c>
      <c r="B2834" s="1724"/>
      <c r="D2834" s="2" t="str">
        <f t="shared" si="43"/>
        <v>OK</v>
      </c>
    </row>
    <row r="2835" spans="1:5">
      <c r="A2835" s="10">
        <v>2774</v>
      </c>
      <c r="B2835" s="1724"/>
      <c r="D2835" s="2" t="str">
        <f t="shared" si="43"/>
        <v>OK</v>
      </c>
      <c r="E2835" s="2" t="s">
        <v>103</v>
      </c>
    </row>
    <row r="2836" spans="1:5">
      <c r="A2836" s="5">
        <v>2775</v>
      </c>
      <c r="B2836" s="1724">
        <f>'Expenditures 15-22'!K185</f>
        <v>0</v>
      </c>
      <c r="C2836" s="2" t="s">
        <v>569</v>
      </c>
      <c r="D2836" s="2" t="str">
        <f t="shared" si="43"/>
        <v>Error?</v>
      </c>
    </row>
    <row r="2837" spans="1:5">
      <c r="A2837" s="12">
        <v>2776</v>
      </c>
      <c r="B2837" s="1724">
        <f>'Expenditures 15-22'!K194</f>
        <v>0</v>
      </c>
      <c r="D2837" s="2" t="str">
        <f t="shared" si="43"/>
        <v>Error?</v>
      </c>
    </row>
    <row r="2838" spans="1:5">
      <c r="A2838" s="10">
        <v>2777</v>
      </c>
      <c r="B2838" s="1724"/>
      <c r="D2838" s="2" t="str">
        <f t="shared" si="43"/>
        <v>OK</v>
      </c>
    </row>
    <row r="2839" spans="1:5">
      <c r="A2839" s="5">
        <v>2778</v>
      </c>
      <c r="B2839" s="1724">
        <f>'Expenditures 15-22'!K195</f>
        <v>0</v>
      </c>
      <c r="C2839" s="2" t="s">
        <v>569</v>
      </c>
      <c r="D2839" s="2" t="str">
        <f t="shared" si="43"/>
        <v>Error?</v>
      </c>
    </row>
    <row r="2840" spans="1:5">
      <c r="A2840" s="5">
        <v>2779</v>
      </c>
      <c r="B2840" s="1724">
        <f>'Acct Summary 7-8'!F50</f>
        <v>0</v>
      </c>
      <c r="D2840" s="2" t="str">
        <f t="shared" si="43"/>
        <v>Error?</v>
      </c>
    </row>
    <row r="2841" spans="1:5">
      <c r="A2841" s="5">
        <v>2780</v>
      </c>
      <c r="B2841" s="1724">
        <f>'Expenditures 15-22'!K201</f>
        <v>0</v>
      </c>
      <c r="C2841" s="2" t="s">
        <v>569</v>
      </c>
      <c r="D2841" s="2" t="str">
        <f t="shared" si="43"/>
        <v>Error?</v>
      </c>
    </row>
    <row r="2842" spans="1:5">
      <c r="A2842" s="5">
        <v>2781</v>
      </c>
      <c r="B2842" s="1724">
        <f>'Expenditures 15-22'!K202</f>
        <v>0</v>
      </c>
      <c r="C2842" s="2" t="s">
        <v>569</v>
      </c>
      <c r="D2842" s="2" t="str">
        <f t="shared" si="43"/>
        <v>Error?</v>
      </c>
    </row>
    <row r="2843" spans="1:5">
      <c r="A2843" s="5">
        <v>2782</v>
      </c>
      <c r="B2843" s="1724">
        <f>'Expenditures 15-22'!H290</f>
        <v>0</v>
      </c>
      <c r="D2843" s="2" t="str">
        <f t="shared" si="43"/>
        <v>Error?</v>
      </c>
    </row>
    <row r="2844" spans="1:5">
      <c r="A2844" s="5">
        <v>2783</v>
      </c>
      <c r="B2844" s="1724">
        <f>'Expenditures 15-22'!H291</f>
        <v>0</v>
      </c>
      <c r="D2844" s="2" t="str">
        <f t="shared" si="43"/>
        <v>Error?</v>
      </c>
    </row>
    <row r="2845" spans="1:5">
      <c r="A2845" s="5">
        <v>2784</v>
      </c>
      <c r="B2845" s="1724">
        <f>'Expenditures 15-22'!K290</f>
        <v>0</v>
      </c>
      <c r="C2845" s="2" t="s">
        <v>569</v>
      </c>
      <c r="D2845" s="2" t="str">
        <f t="shared" si="43"/>
        <v>Error?</v>
      </c>
    </row>
    <row r="2846" spans="1:5">
      <c r="A2846" s="5">
        <v>2785</v>
      </c>
      <c r="B2846" s="1724">
        <f>'Expenditures 15-22'!K291</f>
        <v>0</v>
      </c>
      <c r="C2846" s="2" t="s">
        <v>569</v>
      </c>
      <c r="D2846" s="2" t="str">
        <f t="shared" si="43"/>
        <v>Error?</v>
      </c>
    </row>
    <row r="2847" spans="1:5">
      <c r="A2847" s="10">
        <v>2786</v>
      </c>
      <c r="B2847" s="1724"/>
      <c r="D2847" s="2" t="str">
        <f t="shared" si="43"/>
        <v>OK</v>
      </c>
    </row>
    <row r="2848" spans="1:5">
      <c r="A2848" s="5">
        <v>2787</v>
      </c>
      <c r="B2848" s="1724">
        <f>'Acct Summary 7-8'!H50</f>
        <v>0</v>
      </c>
      <c r="D2848" s="2" t="str">
        <f t="shared" si="43"/>
        <v>Error?</v>
      </c>
    </row>
    <row r="2849" spans="1:4">
      <c r="A2849" s="10">
        <v>2788</v>
      </c>
      <c r="B2849" s="1724"/>
      <c r="D2849" s="2" t="str">
        <f t="shared" si="43"/>
        <v>OK</v>
      </c>
    </row>
    <row r="2850" spans="1:4">
      <c r="A2850" s="10">
        <v>2789</v>
      </c>
      <c r="B2850" s="1724"/>
      <c r="D2850" s="2" t="str">
        <f t="shared" si="43"/>
        <v>OK</v>
      </c>
    </row>
    <row r="2851" spans="1:4">
      <c r="A2851" s="10">
        <v>2790</v>
      </c>
      <c r="B2851" s="1724"/>
      <c r="D2851" s="2" t="str">
        <f t="shared" si="43"/>
        <v>OK</v>
      </c>
    </row>
    <row r="2852" spans="1:4">
      <c r="A2852" s="10">
        <v>2791</v>
      </c>
      <c r="B2852" s="1724"/>
      <c r="D2852" s="2" t="str">
        <f t="shared" si="43"/>
        <v>OK</v>
      </c>
    </row>
    <row r="2853" spans="1:4">
      <c r="A2853" s="10">
        <v>2792</v>
      </c>
      <c r="B2853" s="1724"/>
      <c r="D2853" s="2" t="str">
        <f t="shared" si="43"/>
        <v>OK</v>
      </c>
    </row>
    <row r="2854" spans="1:4">
      <c r="A2854" s="5">
        <v>2793</v>
      </c>
      <c r="B2854" s="1724">
        <f>'ICR Computation 30'!E7</f>
        <v>0</v>
      </c>
      <c r="D2854" s="2" t="str">
        <f t="shared" si="43"/>
        <v>Error?</v>
      </c>
    </row>
    <row r="2855" spans="1:4">
      <c r="A2855" s="5">
        <v>2794</v>
      </c>
      <c r="B2855" s="1724">
        <f>'ICR Computation 30'!E8</f>
        <v>0</v>
      </c>
      <c r="D2855" s="2" t="str">
        <f t="shared" si="43"/>
        <v>Error?</v>
      </c>
    </row>
    <row r="2856" spans="1:4">
      <c r="A2856" s="5">
        <v>2795</v>
      </c>
      <c r="B2856" s="1724">
        <f>'ICR Computation 30'!E12</f>
        <v>0</v>
      </c>
      <c r="D2856" s="2" t="str">
        <f t="shared" si="43"/>
        <v>Error?</v>
      </c>
    </row>
    <row r="2857" spans="1:4">
      <c r="A2857" s="10">
        <v>2796</v>
      </c>
      <c r="B2857" s="1724"/>
      <c r="D2857" s="2" t="str">
        <f t="shared" si="43"/>
        <v>OK</v>
      </c>
    </row>
    <row r="2858" spans="1:4">
      <c r="A2858" s="5">
        <v>2797</v>
      </c>
      <c r="B2858" s="1724">
        <f>'ICR Computation 30'!E13</f>
        <v>0</v>
      </c>
      <c r="D2858" s="2" t="str">
        <f t="shared" si="43"/>
        <v>Error?</v>
      </c>
    </row>
    <row r="2859" spans="1:4">
      <c r="A2859" s="10">
        <v>2798</v>
      </c>
      <c r="B2859" s="1724"/>
      <c r="D2859" s="2" t="str">
        <f t="shared" si="43"/>
        <v>OK</v>
      </c>
    </row>
    <row r="2860" spans="1:4">
      <c r="A2860" s="5">
        <v>2799</v>
      </c>
      <c r="B2860" s="1724">
        <f>'ICR Computation 30'!E14</f>
        <v>0</v>
      </c>
      <c r="D2860" s="2" t="str">
        <f t="shared" si="43"/>
        <v>Error?</v>
      </c>
    </row>
    <row r="2861" spans="1:4">
      <c r="A2861" s="10">
        <v>2800</v>
      </c>
      <c r="B2861" s="1724"/>
      <c r="D2861" s="2" t="str">
        <f t="shared" si="43"/>
        <v>OK</v>
      </c>
    </row>
    <row r="2862" spans="1:4">
      <c r="A2862" s="5">
        <v>2801</v>
      </c>
      <c r="B2862" s="1724">
        <f>'ICR Computation 30'!E9</f>
        <v>0</v>
      </c>
      <c r="D2862" s="2" t="str">
        <f t="shared" si="43"/>
        <v>Error?</v>
      </c>
    </row>
    <row r="2863" spans="1:4">
      <c r="A2863" s="10">
        <v>2802</v>
      </c>
      <c r="B2863" s="1724"/>
      <c r="D2863" s="2" t="str">
        <f t="shared" si="43"/>
        <v>OK</v>
      </c>
    </row>
    <row r="2864" spans="1:4">
      <c r="A2864" s="5">
        <v>2803</v>
      </c>
      <c r="B2864" s="1724">
        <f>'Assets-Liab 5-6'!M20</f>
        <v>2818862</v>
      </c>
      <c r="D2864" s="2" t="str">
        <f t="shared" si="43"/>
        <v>Error?</v>
      </c>
    </row>
    <row r="2865" spans="1:4">
      <c r="A2865" s="10">
        <v>2804</v>
      </c>
      <c r="B2865" s="1724"/>
      <c r="D2865" s="2" t="str">
        <f t="shared" si="43"/>
        <v>OK</v>
      </c>
    </row>
    <row r="2866" spans="1:4">
      <c r="A2866" s="10">
        <v>2805</v>
      </c>
      <c r="B2866" s="1724"/>
      <c r="D2866" s="2" t="str">
        <f t="shared" si="43"/>
        <v>OK</v>
      </c>
    </row>
    <row r="2867" spans="1:4">
      <c r="A2867" s="10">
        <v>2806</v>
      </c>
      <c r="B2867" s="1724"/>
      <c r="D2867" s="2" t="str">
        <f t="shared" si="43"/>
        <v>OK</v>
      </c>
    </row>
    <row r="2868" spans="1:4">
      <c r="A2868" s="10">
        <v>2807</v>
      </c>
      <c r="B2868" s="1724"/>
      <c r="D2868" s="2" t="str">
        <f t="shared" si="43"/>
        <v>OK</v>
      </c>
    </row>
    <row r="2869" spans="1:4">
      <c r="A2869" s="10">
        <v>2808</v>
      </c>
      <c r="B2869" s="1724"/>
      <c r="D2869" s="2" t="str">
        <f t="shared" si="43"/>
        <v>OK</v>
      </c>
    </row>
    <row r="2870" spans="1:4">
      <c r="A2870" s="10">
        <v>2809</v>
      </c>
      <c r="B2870" s="1724"/>
      <c r="D2870" s="2" t="str">
        <f t="shared" si="43"/>
        <v>OK</v>
      </c>
    </row>
    <row r="2871" spans="1:4">
      <c r="A2871" s="10">
        <v>2810</v>
      </c>
      <c r="B2871" s="1724"/>
      <c r="D2871" s="2" t="str">
        <f t="shared" si="43"/>
        <v>OK</v>
      </c>
    </row>
    <row r="2872" spans="1:4">
      <c r="A2872" s="10">
        <v>2811</v>
      </c>
      <c r="B2872" s="1724"/>
      <c r="D2872" s="2" t="str">
        <f t="shared" si="43"/>
        <v>OK</v>
      </c>
    </row>
    <row r="2873" spans="1:4">
      <c r="A2873" s="10">
        <v>2812</v>
      </c>
      <c r="B2873" s="1724"/>
      <c r="D2873" s="2" t="str">
        <f t="shared" si="43"/>
        <v>OK</v>
      </c>
    </row>
    <row r="2874" spans="1:4">
      <c r="A2874" s="10">
        <v>2813</v>
      </c>
      <c r="B2874" s="1724"/>
      <c r="D2874" s="2" t="str">
        <f t="shared" si="43"/>
        <v>OK</v>
      </c>
    </row>
    <row r="2875" spans="1:4">
      <c r="A2875" s="10">
        <v>2814</v>
      </c>
      <c r="B2875" s="1724"/>
      <c r="D2875" s="2" t="str">
        <f t="shared" si="43"/>
        <v>OK</v>
      </c>
    </row>
    <row r="2876" spans="1:4">
      <c r="A2876" s="10">
        <v>2815</v>
      </c>
      <c r="B2876" s="1724"/>
      <c r="D2876" s="2" t="str">
        <f t="shared" si="43"/>
        <v>OK</v>
      </c>
    </row>
    <row r="2877" spans="1:4">
      <c r="A2877" s="10">
        <v>2816</v>
      </c>
      <c r="B2877" s="1724"/>
      <c r="D2877" s="2" t="str">
        <f t="shared" si="43"/>
        <v>OK</v>
      </c>
    </row>
    <row r="2878" spans="1:4">
      <c r="A2878" s="10">
        <v>2817</v>
      </c>
      <c r="B2878" s="1724"/>
      <c r="D2878" s="2" t="str">
        <f t="shared" si="43"/>
        <v>OK</v>
      </c>
    </row>
    <row r="2879" spans="1:4">
      <c r="A2879" s="10">
        <v>2818</v>
      </c>
      <c r="B2879" s="1724"/>
      <c r="D2879" s="2" t="str">
        <f t="shared" ref="D2879:D2942" si="44">IF(ISBLANK(B2879),"OK",IF(A2879-B2879=0,"OK","Error?"))</f>
        <v>OK</v>
      </c>
    </row>
    <row r="2880" spans="1:4">
      <c r="A2880" s="5">
        <v>2819</v>
      </c>
      <c r="B2880" s="1724">
        <f>'Assets-Liab 5-6'!I6</f>
        <v>0</v>
      </c>
      <c r="D2880" s="2" t="str">
        <f t="shared" si="44"/>
        <v>Error?</v>
      </c>
    </row>
    <row r="2881" spans="1:4">
      <c r="A2881" s="10">
        <v>2820</v>
      </c>
      <c r="B2881" s="1724"/>
      <c r="D2881" s="2" t="str">
        <f t="shared" si="44"/>
        <v>OK</v>
      </c>
    </row>
    <row r="2882" spans="1:4">
      <c r="A2882" s="10">
        <v>2821</v>
      </c>
      <c r="B2882" s="1724"/>
      <c r="D2882" s="2" t="str">
        <f t="shared" si="44"/>
        <v>OK</v>
      </c>
    </row>
    <row r="2883" spans="1:4">
      <c r="A2883" s="10">
        <v>2822</v>
      </c>
      <c r="B2883" s="1724"/>
      <c r="D2883" s="2" t="str">
        <f t="shared" si="44"/>
        <v>OK</v>
      </c>
    </row>
    <row r="2884" spans="1:4">
      <c r="A2884" s="10">
        <v>2823</v>
      </c>
      <c r="B2884" s="1724"/>
      <c r="D2884" s="2" t="str">
        <f t="shared" si="44"/>
        <v>OK</v>
      </c>
    </row>
    <row r="2885" spans="1:4">
      <c r="A2885" s="5">
        <v>2824</v>
      </c>
      <c r="B2885" s="1724">
        <f>'Assets-Liab 5-6'!I5</f>
        <v>198881</v>
      </c>
      <c r="D2885" s="2" t="str">
        <f t="shared" si="44"/>
        <v>Error?</v>
      </c>
    </row>
    <row r="2886" spans="1:4">
      <c r="A2886" s="10">
        <v>2825</v>
      </c>
      <c r="B2886" s="1724"/>
      <c r="D2886" s="2" t="str">
        <f t="shared" si="44"/>
        <v>OK</v>
      </c>
    </row>
    <row r="2887" spans="1:4">
      <c r="A2887" s="5">
        <v>2826</v>
      </c>
      <c r="B2887" s="1724">
        <f>'Assets-Liab 5-6'!I12</f>
        <v>0</v>
      </c>
      <c r="D2887" s="2" t="str">
        <f t="shared" si="44"/>
        <v>Error?</v>
      </c>
    </row>
    <row r="2888" spans="1:4">
      <c r="A2888" s="5">
        <v>2827</v>
      </c>
      <c r="B2888" s="1724">
        <f>'Assets-Liab 5-6'!I13</f>
        <v>22754440</v>
      </c>
      <c r="C2888" s="2" t="s">
        <v>569</v>
      </c>
      <c r="D2888" s="2" t="str">
        <f t="shared" si="44"/>
        <v>Error?</v>
      </c>
    </row>
    <row r="2889" spans="1:4">
      <c r="A2889" s="10">
        <v>2828</v>
      </c>
      <c r="B2889" s="1724"/>
      <c r="D2889" s="2" t="str">
        <f t="shared" si="44"/>
        <v>OK</v>
      </c>
    </row>
    <row r="2890" spans="1:4">
      <c r="A2890" s="10">
        <v>2829</v>
      </c>
      <c r="B2890" s="1724"/>
      <c r="D2890" s="2" t="str">
        <f t="shared" si="44"/>
        <v>OK</v>
      </c>
    </row>
    <row r="2891" spans="1:4">
      <c r="A2891" s="5">
        <v>2830</v>
      </c>
      <c r="B2891" s="1724">
        <f>'Assets-Liab 5-6'!L10</f>
        <v>0</v>
      </c>
      <c r="D2891" s="2" t="str">
        <f t="shared" si="44"/>
        <v>Error?</v>
      </c>
    </row>
    <row r="2892" spans="1:4">
      <c r="A2892" s="5">
        <v>2831</v>
      </c>
      <c r="B2892" s="1724">
        <f>'Assets-Liab 5-6'!L5</f>
        <v>0</v>
      </c>
      <c r="D2892" s="2" t="str">
        <f t="shared" si="44"/>
        <v>Error?</v>
      </c>
    </row>
    <row r="2893" spans="1:4">
      <c r="A2893" s="10">
        <v>2832</v>
      </c>
      <c r="B2893" s="1724"/>
      <c r="D2893" s="2" t="str">
        <f t="shared" si="44"/>
        <v>OK</v>
      </c>
    </row>
    <row r="2894" spans="1:4">
      <c r="A2894" s="5">
        <v>2833</v>
      </c>
      <c r="B2894" s="1724">
        <f>'Assets-Liab 5-6'!L12</f>
        <v>0</v>
      </c>
      <c r="D2894" s="2" t="str">
        <f t="shared" si="44"/>
        <v>Error?</v>
      </c>
    </row>
    <row r="2895" spans="1:4">
      <c r="A2895" s="5">
        <v>2834</v>
      </c>
      <c r="B2895" s="1724">
        <f>'Assets-Liab 5-6'!L13</f>
        <v>1610480</v>
      </c>
      <c r="C2895" s="2" t="s">
        <v>569</v>
      </c>
      <c r="D2895" s="2" t="str">
        <f t="shared" si="44"/>
        <v>Error?</v>
      </c>
    </row>
    <row r="2896" spans="1:4">
      <c r="A2896" s="10">
        <v>2835</v>
      </c>
      <c r="B2896" s="1724"/>
      <c r="D2896" s="2" t="str">
        <f t="shared" si="44"/>
        <v>OK</v>
      </c>
    </row>
    <row r="2897" spans="1:4">
      <c r="A2897" s="10">
        <v>2836</v>
      </c>
      <c r="B2897" s="1724"/>
      <c r="D2897" s="2" t="str">
        <f t="shared" si="44"/>
        <v>OK</v>
      </c>
    </row>
    <row r="2898" spans="1:4">
      <c r="A2898" s="10">
        <v>2837</v>
      </c>
      <c r="B2898" s="1724"/>
      <c r="D2898" s="2" t="str">
        <f t="shared" si="44"/>
        <v>OK</v>
      </c>
    </row>
    <row r="2899" spans="1:4">
      <c r="A2899" s="10">
        <v>2838</v>
      </c>
      <c r="B2899" s="1724"/>
      <c r="D2899" s="2" t="str">
        <f t="shared" si="44"/>
        <v>OK</v>
      </c>
    </row>
    <row r="2900" spans="1:4">
      <c r="A2900" s="10">
        <v>2839</v>
      </c>
      <c r="B2900" s="1724"/>
      <c r="D2900" s="2" t="str">
        <f t="shared" si="44"/>
        <v>OK</v>
      </c>
    </row>
    <row r="2901" spans="1:4">
      <c r="A2901" s="10">
        <v>2840</v>
      </c>
      <c r="B2901" s="1724"/>
      <c r="D2901" s="2" t="str">
        <f t="shared" si="44"/>
        <v>OK</v>
      </c>
    </row>
    <row r="2902" spans="1:4">
      <c r="A2902" s="10">
        <v>2841</v>
      </c>
      <c r="B2902" s="1724"/>
      <c r="D2902" s="2" t="str">
        <f t="shared" si="44"/>
        <v>OK</v>
      </c>
    </row>
    <row r="2903" spans="1:4">
      <c r="A2903" s="10">
        <v>2842</v>
      </c>
      <c r="B2903" s="1724"/>
      <c r="D2903" s="2" t="str">
        <f t="shared" si="44"/>
        <v>OK</v>
      </c>
    </row>
    <row r="2904" spans="1:4">
      <c r="A2904" s="10">
        <v>2843</v>
      </c>
      <c r="B2904" s="1724"/>
      <c r="D2904" s="2" t="str">
        <f t="shared" si="44"/>
        <v>OK</v>
      </c>
    </row>
    <row r="2905" spans="1:4">
      <c r="A2905" s="10">
        <v>2844</v>
      </c>
      <c r="B2905" s="1724"/>
      <c r="D2905" s="2" t="str">
        <f t="shared" si="44"/>
        <v>OK</v>
      </c>
    </row>
    <row r="2906" spans="1:4">
      <c r="A2906" s="10">
        <v>2845</v>
      </c>
      <c r="B2906" s="1724"/>
      <c r="D2906" s="2" t="str">
        <f t="shared" si="44"/>
        <v>OK</v>
      </c>
    </row>
    <row r="2907" spans="1:4">
      <c r="A2907" s="10">
        <v>2846</v>
      </c>
      <c r="B2907" s="1724"/>
      <c r="D2907" s="2" t="str">
        <f t="shared" si="44"/>
        <v>OK</v>
      </c>
    </row>
    <row r="2908" spans="1:4">
      <c r="A2908" s="5">
        <v>2847</v>
      </c>
      <c r="B2908" s="1724">
        <f>'Assets-Liab 5-6'!I32</f>
        <v>0</v>
      </c>
      <c r="D2908" s="2" t="str">
        <f t="shared" si="44"/>
        <v>Error?</v>
      </c>
    </row>
    <row r="2909" spans="1:4">
      <c r="A2909" s="10">
        <v>2848</v>
      </c>
      <c r="B2909" s="1724"/>
      <c r="D2909" s="2" t="str">
        <f t="shared" si="44"/>
        <v>OK</v>
      </c>
    </row>
    <row r="2910" spans="1:4">
      <c r="A2910" s="5">
        <v>2849</v>
      </c>
      <c r="B2910" s="1724">
        <f>'Assets-Liab 5-6'!I34</f>
        <v>0</v>
      </c>
      <c r="C2910" s="2" t="s">
        <v>569</v>
      </c>
      <c r="D2910" s="2" t="str">
        <f t="shared" si="44"/>
        <v>Error?</v>
      </c>
    </row>
    <row r="2911" spans="1:4">
      <c r="A2911" s="5">
        <v>2850</v>
      </c>
      <c r="B2911" s="1724">
        <f>'Assets-Liab 5-6'!I38</f>
        <v>0</v>
      </c>
      <c r="D2911" s="2" t="str">
        <f t="shared" si="44"/>
        <v>Error?</v>
      </c>
    </row>
    <row r="2912" spans="1:4">
      <c r="A2912" s="5">
        <v>2851</v>
      </c>
      <c r="B2912" s="1724">
        <f>'Assets-Liab 5-6'!I39</f>
        <v>22754440</v>
      </c>
      <c r="D2912" s="2" t="str">
        <f t="shared" si="44"/>
        <v>Error?</v>
      </c>
    </row>
    <row r="2913" spans="1:4">
      <c r="A2913" s="5">
        <v>2852</v>
      </c>
      <c r="B2913" s="1724">
        <f>'Assets-Liab 5-6'!I41</f>
        <v>22754440</v>
      </c>
      <c r="C2913" s="2" t="s">
        <v>569</v>
      </c>
      <c r="D2913" s="2" t="str">
        <f t="shared" si="44"/>
        <v>Error?</v>
      </c>
    </row>
    <row r="2914" spans="1:4">
      <c r="A2914" s="5">
        <v>2853</v>
      </c>
      <c r="B2914" s="1724">
        <f>'Assets-Liab 5-6'!L33</f>
        <v>1610480</v>
      </c>
      <c r="D2914" s="2" t="str">
        <f t="shared" si="44"/>
        <v>Error?</v>
      </c>
    </row>
    <row r="2915" spans="1:4">
      <c r="A2915" s="10">
        <v>2854</v>
      </c>
      <c r="B2915" s="1724"/>
      <c r="D2915" s="2" t="str">
        <f t="shared" si="44"/>
        <v>OK</v>
      </c>
    </row>
    <row r="2916" spans="1:4">
      <c r="A2916" s="5">
        <v>2855</v>
      </c>
      <c r="B2916" s="1724">
        <f>'Assets-Liab 5-6'!L34</f>
        <v>1610480</v>
      </c>
      <c r="C2916" s="2" t="s">
        <v>569</v>
      </c>
      <c r="D2916" s="2" t="str">
        <f t="shared" si="44"/>
        <v>Error?</v>
      </c>
    </row>
    <row r="2917" spans="1:4">
      <c r="A2917" s="5">
        <v>2856</v>
      </c>
      <c r="B2917" s="1724">
        <f>'Assets-Liab 5-6'!L41</f>
        <v>1610480</v>
      </c>
      <c r="C2917" s="2" t="s">
        <v>569</v>
      </c>
      <c r="D2917" s="2" t="str">
        <f t="shared" si="44"/>
        <v>Error?</v>
      </c>
    </row>
    <row r="2918" spans="1:4">
      <c r="A2918" s="10">
        <v>2857</v>
      </c>
      <c r="B2918" s="1724"/>
      <c r="D2918" s="2" t="str">
        <f t="shared" si="44"/>
        <v>OK</v>
      </c>
    </row>
    <row r="2919" spans="1:4">
      <c r="A2919" s="10">
        <v>2858</v>
      </c>
      <c r="B2919" s="1724"/>
      <c r="D2919" s="2" t="str">
        <f t="shared" si="44"/>
        <v>OK</v>
      </c>
    </row>
    <row r="2920" spans="1:4">
      <c r="A2920" s="10">
        <v>2859</v>
      </c>
      <c r="B2920" s="1724"/>
      <c r="D2920" s="2" t="str">
        <f t="shared" si="44"/>
        <v>OK</v>
      </c>
    </row>
    <row r="2921" spans="1:4">
      <c r="A2921" s="10">
        <v>2860</v>
      </c>
      <c r="B2921" s="1724"/>
      <c r="D2921" s="2" t="str">
        <f t="shared" si="44"/>
        <v>OK</v>
      </c>
    </row>
    <row r="2922" spans="1:4">
      <c r="A2922" s="10">
        <v>2861</v>
      </c>
      <c r="B2922" s="1724"/>
      <c r="D2922" s="2" t="str">
        <f t="shared" si="44"/>
        <v>OK</v>
      </c>
    </row>
    <row r="2923" spans="1:4">
      <c r="A2923" s="10">
        <v>2862</v>
      </c>
      <c r="B2923" s="1724"/>
      <c r="D2923" s="2" t="str">
        <f t="shared" si="44"/>
        <v>OK</v>
      </c>
    </row>
    <row r="2924" spans="1:4">
      <c r="A2924" s="10">
        <v>2863</v>
      </c>
      <c r="B2924" s="1724"/>
      <c r="D2924" s="2" t="str">
        <f t="shared" si="44"/>
        <v>OK</v>
      </c>
    </row>
    <row r="2925" spans="1:4">
      <c r="A2925" s="10">
        <v>2864</v>
      </c>
      <c r="B2925" s="1724"/>
      <c r="D2925" s="2" t="str">
        <f t="shared" si="44"/>
        <v>OK</v>
      </c>
    </row>
    <row r="2926" spans="1:4">
      <c r="A2926" s="10">
        <v>2865</v>
      </c>
      <c r="B2926" s="1724"/>
      <c r="D2926" s="2" t="str">
        <f t="shared" si="44"/>
        <v>OK</v>
      </c>
    </row>
    <row r="2927" spans="1:4">
      <c r="A2927" s="10">
        <v>2866</v>
      </c>
      <c r="B2927" s="1724"/>
      <c r="D2927" s="2" t="str">
        <f t="shared" si="44"/>
        <v>OK</v>
      </c>
    </row>
    <row r="2928" spans="1:4">
      <c r="A2928" s="10">
        <v>2867</v>
      </c>
      <c r="B2928" s="1724"/>
      <c r="D2928" s="2" t="str">
        <f t="shared" si="44"/>
        <v>OK</v>
      </c>
    </row>
    <row r="2929" spans="1:4">
      <c r="A2929" s="10">
        <v>2868</v>
      </c>
      <c r="B2929" s="1724"/>
      <c r="D2929" s="2" t="str">
        <f t="shared" si="44"/>
        <v>OK</v>
      </c>
    </row>
    <row r="2930" spans="1:4">
      <c r="A2930" s="10">
        <v>2869</v>
      </c>
      <c r="B2930" s="1724"/>
      <c r="D2930" s="2" t="str">
        <f t="shared" si="44"/>
        <v>OK</v>
      </c>
    </row>
    <row r="2931" spans="1:4">
      <c r="A2931" s="10">
        <v>2870</v>
      </c>
      <c r="B2931" s="1724"/>
      <c r="D2931" s="2" t="str">
        <f t="shared" si="44"/>
        <v>OK</v>
      </c>
    </row>
    <row r="2932" spans="1:4">
      <c r="A2932" s="10">
        <v>2871</v>
      </c>
      <c r="B2932" s="1724"/>
      <c r="D2932" s="2" t="str">
        <f t="shared" si="44"/>
        <v>OK</v>
      </c>
    </row>
    <row r="2933" spans="1:4">
      <c r="A2933" s="10">
        <v>2872</v>
      </c>
      <c r="B2933" s="1724"/>
      <c r="D2933" s="2" t="str">
        <f t="shared" si="44"/>
        <v>OK</v>
      </c>
    </row>
    <row r="2934" spans="1:4">
      <c r="A2934" s="10">
        <v>2873</v>
      </c>
      <c r="B2934" s="1724"/>
      <c r="D2934" s="2" t="str">
        <f t="shared" si="44"/>
        <v>OK</v>
      </c>
    </row>
    <row r="2935" spans="1:4">
      <c r="A2935" s="10">
        <v>2874</v>
      </c>
      <c r="B2935" s="1724"/>
      <c r="D2935" s="2" t="str">
        <f t="shared" si="44"/>
        <v>OK</v>
      </c>
    </row>
    <row r="2936" spans="1:4">
      <c r="A2936" s="10">
        <v>2875</v>
      </c>
      <c r="B2936" s="1724"/>
      <c r="D2936" s="2" t="str">
        <f t="shared" si="44"/>
        <v>OK</v>
      </c>
    </row>
    <row r="2937" spans="1:4">
      <c r="A2937" s="10">
        <v>2876</v>
      </c>
      <c r="B2937" s="1724"/>
      <c r="D2937" s="2" t="str">
        <f t="shared" si="44"/>
        <v>OK</v>
      </c>
    </row>
    <row r="2938" spans="1:4">
      <c r="A2938" s="10">
        <v>2877</v>
      </c>
      <c r="B2938" s="1724"/>
      <c r="D2938" s="2" t="str">
        <f t="shared" si="44"/>
        <v>OK</v>
      </c>
    </row>
    <row r="2939" spans="1:4">
      <c r="A2939" s="10">
        <v>2878</v>
      </c>
      <c r="B2939" s="1724"/>
      <c r="D2939" s="2" t="str">
        <f t="shared" si="44"/>
        <v>OK</v>
      </c>
    </row>
    <row r="2940" spans="1:4">
      <c r="A2940" s="10">
        <v>2879</v>
      </c>
      <c r="B2940" s="1724"/>
      <c r="D2940" s="2" t="str">
        <f t="shared" si="44"/>
        <v>OK</v>
      </c>
    </row>
    <row r="2941" spans="1:4">
      <c r="A2941" s="10">
        <v>2880</v>
      </c>
      <c r="B2941" s="1724"/>
      <c r="D2941" s="2" t="str">
        <f t="shared" si="44"/>
        <v>OK</v>
      </c>
    </row>
    <row r="2942" spans="1:4">
      <c r="A2942" s="10">
        <v>2881</v>
      </c>
      <c r="B2942" s="1724"/>
      <c r="D2942" s="2" t="str">
        <f t="shared" si="44"/>
        <v>OK</v>
      </c>
    </row>
    <row r="2943" spans="1:4">
      <c r="A2943" s="10">
        <v>2882</v>
      </c>
      <c r="B2943" s="1724"/>
      <c r="D2943" s="2" t="str">
        <f t="shared" ref="D2943:D3006" si="45">IF(ISBLANK(B2943),"OK",IF(A2943-B2943=0,"OK","Error?"))</f>
        <v>OK</v>
      </c>
    </row>
    <row r="2944" spans="1:4">
      <c r="A2944" s="10">
        <v>2883</v>
      </c>
      <c r="B2944" s="1724"/>
      <c r="D2944" s="2" t="str">
        <f t="shared" si="45"/>
        <v>OK</v>
      </c>
    </row>
    <row r="2945" spans="1:4">
      <c r="A2945" s="10">
        <v>2884</v>
      </c>
      <c r="B2945" s="1724"/>
      <c r="D2945" s="2" t="str">
        <f t="shared" si="45"/>
        <v>OK</v>
      </c>
    </row>
    <row r="2946" spans="1:4">
      <c r="A2946" s="10">
        <v>2885</v>
      </c>
      <c r="B2946" s="1724"/>
      <c r="D2946" s="2" t="str">
        <f t="shared" si="45"/>
        <v>OK</v>
      </c>
    </row>
    <row r="2947" spans="1:4">
      <c r="A2947" s="5">
        <v>2886</v>
      </c>
      <c r="B2947" s="1724">
        <f>'Expenditures 15-22'!E101</f>
        <v>0</v>
      </c>
      <c r="D2947" s="2" t="str">
        <f t="shared" si="45"/>
        <v>Error?</v>
      </c>
    </row>
    <row r="2948" spans="1:4">
      <c r="A2948" s="10">
        <v>2887</v>
      </c>
      <c r="B2948" s="1724"/>
      <c r="D2948" s="2" t="str">
        <f t="shared" si="45"/>
        <v>OK</v>
      </c>
    </row>
    <row r="2949" spans="1:4">
      <c r="A2949" s="5">
        <v>2888</v>
      </c>
      <c r="B2949" s="1724">
        <f>'Expenditures 15-22'!E78</f>
        <v>0</v>
      </c>
      <c r="D2949" s="2" t="str">
        <f t="shared" si="45"/>
        <v>Error?</v>
      </c>
    </row>
    <row r="2950" spans="1:4">
      <c r="A2950" s="5">
        <v>2889</v>
      </c>
      <c r="B2950" s="1724">
        <f>'Expenditures 15-22'!E79</f>
        <v>260000</v>
      </c>
      <c r="D2950" s="2" t="str">
        <f t="shared" si="45"/>
        <v>Error?</v>
      </c>
    </row>
    <row r="2951" spans="1:4">
      <c r="A2951" s="5">
        <v>2890</v>
      </c>
      <c r="B2951" s="1724">
        <f>'Expenditures 15-22'!E80</f>
        <v>0</v>
      </c>
      <c r="D2951" s="2" t="str">
        <f t="shared" si="45"/>
        <v>Error?</v>
      </c>
    </row>
    <row r="2952" spans="1:4">
      <c r="A2952" s="5">
        <v>2891</v>
      </c>
      <c r="B2952" s="1724">
        <f>'Expenditures 15-22'!E81</f>
        <v>0</v>
      </c>
      <c r="D2952" s="2" t="str">
        <f t="shared" si="45"/>
        <v>Error?</v>
      </c>
    </row>
    <row r="2953" spans="1:4">
      <c r="A2953" s="5">
        <v>2892</v>
      </c>
      <c r="B2953" s="1724">
        <f>'Expenditures 15-22'!E82</f>
        <v>0</v>
      </c>
      <c r="D2953" s="2" t="str">
        <f t="shared" si="45"/>
        <v>Error?</v>
      </c>
    </row>
    <row r="2954" spans="1:4">
      <c r="A2954" s="5">
        <v>2893</v>
      </c>
      <c r="B2954" s="1724">
        <f>'Expenditures 15-22'!E83</f>
        <v>0</v>
      </c>
      <c r="D2954" s="2" t="str">
        <f t="shared" si="45"/>
        <v>Error?</v>
      </c>
    </row>
    <row r="2955" spans="1:4">
      <c r="A2955" s="5">
        <v>2894</v>
      </c>
      <c r="B2955" s="1724">
        <f>'Expenditures 15-22'!H78</f>
        <v>241</v>
      </c>
      <c r="D2955" s="2" t="str">
        <f t="shared" si="45"/>
        <v>Error?</v>
      </c>
    </row>
    <row r="2956" spans="1:4">
      <c r="A2956" s="5">
        <v>2895</v>
      </c>
      <c r="B2956" s="1724">
        <f>'Expenditures 15-22'!H79</f>
        <v>0</v>
      </c>
      <c r="D2956" s="2" t="str">
        <f t="shared" si="45"/>
        <v>Error?</v>
      </c>
    </row>
    <row r="2957" spans="1:4">
      <c r="A2957" s="5">
        <v>2896</v>
      </c>
      <c r="B2957" s="1724">
        <f>'Expenditures 15-22'!H80</f>
        <v>0</v>
      </c>
      <c r="D2957" s="2" t="str">
        <f t="shared" si="45"/>
        <v>Error?</v>
      </c>
    </row>
    <row r="2958" spans="1:4">
      <c r="A2958" s="5">
        <v>2897</v>
      </c>
      <c r="B2958" s="1724">
        <f>'Expenditures 15-22'!H81</f>
        <v>0</v>
      </c>
      <c r="D2958" s="2" t="str">
        <f t="shared" si="45"/>
        <v>Error?</v>
      </c>
    </row>
    <row r="2959" spans="1:4">
      <c r="A2959" s="5">
        <v>2898</v>
      </c>
      <c r="B2959" s="1724">
        <f>'Expenditures 15-22'!H82</f>
        <v>0</v>
      </c>
      <c r="D2959" s="2" t="str">
        <f t="shared" si="45"/>
        <v>Error?</v>
      </c>
    </row>
    <row r="2960" spans="1:4">
      <c r="A2960" s="5">
        <v>2899</v>
      </c>
      <c r="B2960" s="1724">
        <f>'Expenditures 15-22'!H83</f>
        <v>0</v>
      </c>
      <c r="D2960" s="2" t="str">
        <f t="shared" si="45"/>
        <v>Error?</v>
      </c>
    </row>
    <row r="2961" spans="1:4">
      <c r="A2961" s="10">
        <v>2900</v>
      </c>
      <c r="B2961" s="1725"/>
      <c r="D2961" s="2" t="str">
        <f t="shared" si="45"/>
        <v>OK</v>
      </c>
    </row>
    <row r="2962" spans="1:4">
      <c r="A2962" s="10">
        <v>2901</v>
      </c>
      <c r="B2962" s="1724"/>
      <c r="D2962" s="2" t="str">
        <f t="shared" si="45"/>
        <v>OK</v>
      </c>
    </row>
    <row r="2963" spans="1:4">
      <c r="A2963" s="10">
        <v>2902</v>
      </c>
      <c r="B2963" s="1724"/>
      <c r="D2963" s="2" t="str">
        <f t="shared" si="45"/>
        <v>OK</v>
      </c>
    </row>
    <row r="2964" spans="1:4">
      <c r="A2964" s="10">
        <v>2903</v>
      </c>
      <c r="B2964" s="1724"/>
      <c r="D2964" s="2" t="str">
        <f t="shared" si="45"/>
        <v>OK</v>
      </c>
    </row>
    <row r="2965" spans="1:4">
      <c r="A2965" s="10">
        <v>2904</v>
      </c>
      <c r="B2965" s="1724"/>
      <c r="D2965" s="2" t="str">
        <f t="shared" si="45"/>
        <v>OK</v>
      </c>
    </row>
    <row r="2966" spans="1:4">
      <c r="A2966" s="10">
        <v>2905</v>
      </c>
      <c r="B2966" s="1724"/>
      <c r="D2966" s="2" t="str">
        <f t="shared" si="45"/>
        <v>OK</v>
      </c>
    </row>
    <row r="2967" spans="1:4">
      <c r="A2967" s="10">
        <v>2906</v>
      </c>
      <c r="B2967" s="1724"/>
      <c r="D2967" s="2" t="str">
        <f t="shared" si="45"/>
        <v>OK</v>
      </c>
    </row>
    <row r="2968" spans="1:4">
      <c r="A2968" s="10">
        <v>2907</v>
      </c>
      <c r="B2968" s="1724"/>
      <c r="D2968" s="2" t="str">
        <f t="shared" si="45"/>
        <v>OK</v>
      </c>
    </row>
    <row r="2969" spans="1:4">
      <c r="A2969" s="10">
        <v>2908</v>
      </c>
      <c r="B2969" s="1724"/>
      <c r="D2969" s="2" t="str">
        <f t="shared" si="45"/>
        <v>OK</v>
      </c>
    </row>
    <row r="2970" spans="1:4">
      <c r="A2970" s="10">
        <v>2909</v>
      </c>
      <c r="B2970" s="1724"/>
      <c r="D2970" s="2" t="str">
        <f t="shared" si="45"/>
        <v>OK</v>
      </c>
    </row>
    <row r="2971" spans="1:4">
      <c r="A2971" s="10">
        <v>2910</v>
      </c>
      <c r="B2971" s="1724"/>
      <c r="D2971" s="2" t="str">
        <f t="shared" si="45"/>
        <v>OK</v>
      </c>
    </row>
    <row r="2972" spans="1:4">
      <c r="A2972" s="10">
        <v>2911</v>
      </c>
      <c r="B2972" s="1724"/>
      <c r="D2972" s="2" t="str">
        <f t="shared" si="45"/>
        <v>OK</v>
      </c>
    </row>
    <row r="2973" spans="1:4">
      <c r="A2973" s="5">
        <v>2912</v>
      </c>
      <c r="B2973" s="1724">
        <f>'Expenditures 15-22'!K78</f>
        <v>241</v>
      </c>
      <c r="C2973" s="2" t="s">
        <v>569</v>
      </c>
      <c r="D2973" s="2" t="str">
        <f t="shared" si="45"/>
        <v>Error?</v>
      </c>
    </row>
    <row r="2974" spans="1:4">
      <c r="A2974" s="5">
        <v>2913</v>
      </c>
      <c r="B2974" s="1724">
        <f>'Expenditures 15-22'!K79</f>
        <v>260000</v>
      </c>
      <c r="C2974" s="2" t="s">
        <v>569</v>
      </c>
      <c r="D2974" s="2" t="str">
        <f t="shared" si="45"/>
        <v>Error?</v>
      </c>
    </row>
    <row r="2975" spans="1:4">
      <c r="A2975" s="5">
        <v>2914</v>
      </c>
      <c r="B2975" s="1724">
        <f>'Expenditures 15-22'!K80</f>
        <v>0</v>
      </c>
      <c r="C2975" s="2" t="s">
        <v>569</v>
      </c>
      <c r="D2975" s="2" t="str">
        <f t="shared" si="45"/>
        <v>Error?</v>
      </c>
    </row>
    <row r="2976" spans="1:4">
      <c r="A2976" s="5">
        <v>2915</v>
      </c>
      <c r="B2976" s="1724">
        <f>'Expenditures 15-22'!K81</f>
        <v>0</v>
      </c>
      <c r="C2976" s="2" t="s">
        <v>569</v>
      </c>
      <c r="D2976" s="2" t="str">
        <f t="shared" si="45"/>
        <v>Error?</v>
      </c>
    </row>
    <row r="2977" spans="1:4">
      <c r="A2977" s="5">
        <v>2916</v>
      </c>
      <c r="B2977" s="1724">
        <f>'Expenditures 15-22'!K82</f>
        <v>0</v>
      </c>
      <c r="C2977" s="2" t="s">
        <v>569</v>
      </c>
      <c r="D2977" s="2" t="str">
        <f t="shared" si="45"/>
        <v>Error?</v>
      </c>
    </row>
    <row r="2978" spans="1:4">
      <c r="A2978" s="5">
        <v>2917</v>
      </c>
      <c r="B2978" s="1724">
        <f>'Expenditures 15-22'!K83</f>
        <v>0</v>
      </c>
      <c r="C2978" s="2" t="s">
        <v>569</v>
      </c>
      <c r="D2978" s="2" t="str">
        <f t="shared" si="45"/>
        <v>Error?</v>
      </c>
    </row>
    <row r="2979" spans="1:4">
      <c r="A2979" s="5">
        <v>2918</v>
      </c>
      <c r="B2979" s="1724">
        <f>'Expenditures 15-22'!H134</f>
        <v>0</v>
      </c>
      <c r="D2979" s="2" t="str">
        <f t="shared" si="45"/>
        <v>Error?</v>
      </c>
    </row>
    <row r="2980" spans="1:4">
      <c r="A2980" s="5">
        <v>2919</v>
      </c>
      <c r="B2980" s="1724">
        <f>'Expenditures 15-22'!H135</f>
        <v>0</v>
      </c>
      <c r="D2980" s="2" t="str">
        <f t="shared" si="45"/>
        <v>Error?</v>
      </c>
    </row>
    <row r="2981" spans="1:4">
      <c r="A2981" s="5">
        <v>2920</v>
      </c>
      <c r="B2981" s="1724">
        <f>'Expenditures 15-22'!H136</f>
        <v>0</v>
      </c>
      <c r="D2981" s="2" t="str">
        <f t="shared" si="45"/>
        <v>Error?</v>
      </c>
    </row>
    <row r="2982" spans="1:4">
      <c r="A2982" s="10">
        <v>2921</v>
      </c>
      <c r="B2982" s="1724"/>
      <c r="D2982" s="2" t="str">
        <f t="shared" si="45"/>
        <v>OK</v>
      </c>
    </row>
    <row r="2983" spans="1:4">
      <c r="A2983" s="10">
        <v>2922</v>
      </c>
      <c r="B2983" s="1724"/>
      <c r="D2983" s="2" t="str">
        <f t="shared" si="45"/>
        <v>OK</v>
      </c>
    </row>
    <row r="2984" spans="1:4">
      <c r="A2984" s="10">
        <v>2923</v>
      </c>
      <c r="B2984" s="1724"/>
      <c r="D2984" s="2" t="str">
        <f t="shared" si="45"/>
        <v>OK</v>
      </c>
    </row>
    <row r="2985" spans="1:4">
      <c r="A2985" s="10">
        <v>2924</v>
      </c>
      <c r="B2985" s="1724"/>
      <c r="C2985" s="2" t="s">
        <v>569</v>
      </c>
      <c r="D2985" s="2" t="str">
        <f t="shared" si="45"/>
        <v>OK</v>
      </c>
    </row>
    <row r="2986" spans="1:4">
      <c r="A2986" s="5">
        <v>2925</v>
      </c>
      <c r="B2986" s="1724">
        <f>'Expenditures 15-22'!K134</f>
        <v>0</v>
      </c>
      <c r="C2986" s="2" t="s">
        <v>569</v>
      </c>
      <c r="D2986" s="2" t="str">
        <f t="shared" si="45"/>
        <v>Error?</v>
      </c>
    </row>
    <row r="2987" spans="1:4">
      <c r="A2987" s="5">
        <v>2926</v>
      </c>
      <c r="B2987" s="1724">
        <f>'Expenditures 15-22'!K135</f>
        <v>0</v>
      </c>
      <c r="C2987" s="2" t="s">
        <v>569</v>
      </c>
      <c r="D2987" s="2" t="str">
        <f t="shared" si="45"/>
        <v>Error?</v>
      </c>
    </row>
    <row r="2988" spans="1:4">
      <c r="A2988" s="5">
        <v>2927</v>
      </c>
      <c r="B2988" s="1724">
        <f>'Expenditures 15-22'!K136</f>
        <v>0</v>
      </c>
      <c r="C2988" s="2" t="s">
        <v>569</v>
      </c>
      <c r="D2988" s="2" t="str">
        <f t="shared" si="45"/>
        <v>Error?</v>
      </c>
    </row>
    <row r="2989" spans="1:4">
      <c r="A2989" s="5">
        <v>2928</v>
      </c>
      <c r="B2989" s="1724">
        <f>'Expenditures 15-22'!E188</f>
        <v>0</v>
      </c>
      <c r="D2989" s="2" t="str">
        <f t="shared" si="45"/>
        <v>Error?</v>
      </c>
    </row>
    <row r="2990" spans="1:4">
      <c r="A2990" s="5">
        <v>2929</v>
      </c>
      <c r="B2990" s="1724">
        <f>'Expenditures 15-22'!E189</f>
        <v>0</v>
      </c>
      <c r="D2990" s="2" t="str">
        <f t="shared" si="45"/>
        <v>Error?</v>
      </c>
    </row>
    <row r="2991" spans="1:4">
      <c r="A2991" s="5">
        <v>2930</v>
      </c>
      <c r="B2991" s="1724">
        <f>'Expenditures 15-22'!E190</f>
        <v>0</v>
      </c>
      <c r="D2991" s="2" t="str">
        <f t="shared" si="45"/>
        <v>Error?</v>
      </c>
    </row>
    <row r="2992" spans="1:4">
      <c r="A2992" s="5">
        <v>2931</v>
      </c>
      <c r="B2992" s="1724">
        <f>'Expenditures 15-22'!E191</f>
        <v>0</v>
      </c>
      <c r="D2992" s="2" t="str">
        <f t="shared" si="45"/>
        <v>Error?</v>
      </c>
    </row>
    <row r="2993" spans="1:4">
      <c r="A2993" s="5">
        <v>2932</v>
      </c>
      <c r="B2993" s="1724">
        <f>'Expenditures 15-22'!E192</f>
        <v>0</v>
      </c>
      <c r="D2993" s="2" t="str">
        <f t="shared" si="45"/>
        <v>Error?</v>
      </c>
    </row>
    <row r="2994" spans="1:4">
      <c r="A2994" s="5">
        <v>2933</v>
      </c>
      <c r="B2994" s="1724">
        <f>'Expenditures 15-22'!E193</f>
        <v>0</v>
      </c>
      <c r="D2994" s="2" t="str">
        <f t="shared" si="45"/>
        <v>Error?</v>
      </c>
    </row>
    <row r="2995" spans="1:4">
      <c r="A2995" s="5">
        <v>2934</v>
      </c>
      <c r="B2995" s="1724">
        <f>'Expenditures 15-22'!H188</f>
        <v>0</v>
      </c>
      <c r="D2995" s="2" t="str">
        <f t="shared" si="45"/>
        <v>Error?</v>
      </c>
    </row>
    <row r="2996" spans="1:4">
      <c r="A2996" s="5">
        <v>2935</v>
      </c>
      <c r="B2996" s="1724">
        <f>'Expenditures 15-22'!H189</f>
        <v>0</v>
      </c>
      <c r="D2996" s="2" t="str">
        <f t="shared" si="45"/>
        <v>Error?</v>
      </c>
    </row>
    <row r="2997" spans="1:4">
      <c r="A2997" s="5">
        <v>2936</v>
      </c>
      <c r="B2997" s="1724">
        <f>'Expenditures 15-22'!H190</f>
        <v>0</v>
      </c>
      <c r="D2997" s="2" t="str">
        <f t="shared" si="45"/>
        <v>Error?</v>
      </c>
    </row>
    <row r="2998" spans="1:4">
      <c r="A2998" s="5">
        <v>2937</v>
      </c>
      <c r="B2998" s="1724">
        <f>'Expenditures 15-22'!H191</f>
        <v>0</v>
      </c>
      <c r="D2998" s="2" t="str">
        <f t="shared" si="45"/>
        <v>Error?</v>
      </c>
    </row>
    <row r="2999" spans="1:4">
      <c r="A2999" s="5">
        <v>2938</v>
      </c>
      <c r="B2999" s="1724">
        <f>'Expenditures 15-22'!H192</f>
        <v>0</v>
      </c>
      <c r="D2999" s="2" t="str">
        <f t="shared" si="45"/>
        <v>Error?</v>
      </c>
    </row>
    <row r="3000" spans="1:4">
      <c r="A3000" s="5">
        <v>2939</v>
      </c>
      <c r="B3000" s="1724">
        <f>'Expenditures 15-22'!H193</f>
        <v>0</v>
      </c>
      <c r="D3000" s="2" t="str">
        <f t="shared" si="45"/>
        <v>Error?</v>
      </c>
    </row>
    <row r="3001" spans="1:4">
      <c r="A3001" s="10">
        <v>2940</v>
      </c>
      <c r="B3001" s="1724"/>
      <c r="D3001" s="2" t="str">
        <f t="shared" si="45"/>
        <v>OK</v>
      </c>
    </row>
    <row r="3002" spans="1:4">
      <c r="A3002" s="10">
        <v>2941</v>
      </c>
      <c r="B3002" s="1724"/>
      <c r="D3002" s="2" t="str">
        <f t="shared" si="45"/>
        <v>OK</v>
      </c>
    </row>
    <row r="3003" spans="1:4">
      <c r="A3003" s="10">
        <v>2942</v>
      </c>
      <c r="B3003" s="1724"/>
      <c r="D3003" s="2" t="str">
        <f t="shared" si="45"/>
        <v>OK</v>
      </c>
    </row>
    <row r="3004" spans="1:4">
      <c r="A3004" s="10">
        <v>2943</v>
      </c>
      <c r="B3004" s="1724"/>
      <c r="D3004" s="2" t="str">
        <f t="shared" si="45"/>
        <v>OK</v>
      </c>
    </row>
    <row r="3005" spans="1:4">
      <c r="A3005" s="10">
        <v>2944</v>
      </c>
      <c r="B3005" s="1724"/>
      <c r="D3005" s="2" t="str">
        <f t="shared" si="45"/>
        <v>OK</v>
      </c>
    </row>
    <row r="3006" spans="1:4">
      <c r="A3006" s="10">
        <v>2945</v>
      </c>
      <c r="B3006" s="1724"/>
      <c r="D3006" s="2" t="str">
        <f t="shared" si="45"/>
        <v>OK</v>
      </c>
    </row>
    <row r="3007" spans="1:4">
      <c r="A3007" s="5">
        <v>2946</v>
      </c>
      <c r="B3007" s="1724">
        <f>'Expenditures 15-22'!K188</f>
        <v>0</v>
      </c>
      <c r="C3007" s="2" t="s">
        <v>569</v>
      </c>
      <c r="D3007" s="2" t="str">
        <f t="shared" ref="D3007:D3070" si="46">IF(ISBLANK(B3007),"OK",IF(A3007-B3007=0,"OK","Error?"))</f>
        <v>Error?</v>
      </c>
    </row>
    <row r="3008" spans="1:4">
      <c r="A3008" s="5">
        <v>2947</v>
      </c>
      <c r="B3008" s="1724">
        <f>'Expenditures 15-22'!K189</f>
        <v>0</v>
      </c>
      <c r="C3008" s="2" t="s">
        <v>569</v>
      </c>
      <c r="D3008" s="2" t="str">
        <f t="shared" si="46"/>
        <v>Error?</v>
      </c>
    </row>
    <row r="3009" spans="1:5">
      <c r="A3009" s="5">
        <v>2948</v>
      </c>
      <c r="B3009" s="1724">
        <f>'Expenditures 15-22'!K190</f>
        <v>0</v>
      </c>
      <c r="C3009" s="2" t="s">
        <v>569</v>
      </c>
      <c r="D3009" s="2" t="str">
        <f t="shared" si="46"/>
        <v>Error?</v>
      </c>
    </row>
    <row r="3010" spans="1:5">
      <c r="A3010" s="5">
        <v>2949</v>
      </c>
      <c r="B3010" s="1724">
        <f>'Expenditures 15-22'!K191</f>
        <v>0</v>
      </c>
      <c r="C3010" s="2" t="s">
        <v>569</v>
      </c>
      <c r="D3010" s="2" t="str">
        <f t="shared" si="46"/>
        <v>Error?</v>
      </c>
    </row>
    <row r="3011" spans="1:5">
      <c r="A3011" s="5">
        <v>2950</v>
      </c>
      <c r="B3011" s="1724">
        <f>'Expenditures 15-22'!K192</f>
        <v>0</v>
      </c>
      <c r="C3011" s="2" t="s">
        <v>569</v>
      </c>
      <c r="D3011" s="2" t="str">
        <f t="shared" si="46"/>
        <v>Error?</v>
      </c>
    </row>
    <row r="3012" spans="1:5">
      <c r="A3012" s="5">
        <v>2951</v>
      </c>
      <c r="B3012" s="1724">
        <f>'Expenditures 15-22'!K193</f>
        <v>0</v>
      </c>
      <c r="C3012" s="2" t="s">
        <v>569</v>
      </c>
      <c r="D3012" s="2" t="str">
        <f t="shared" si="46"/>
        <v>Error?</v>
      </c>
    </row>
    <row r="3013" spans="1:5">
      <c r="A3013" s="10">
        <v>2952</v>
      </c>
      <c r="B3013" s="1724"/>
      <c r="D3013" s="4" t="s">
        <v>1973</v>
      </c>
      <c r="E3013" s="4" t="s">
        <v>134</v>
      </c>
    </row>
    <row r="3014" spans="1:5">
      <c r="A3014" s="10">
        <v>2953</v>
      </c>
      <c r="B3014" s="1724"/>
      <c r="D3014" s="2" t="str">
        <f t="shared" si="46"/>
        <v>OK</v>
      </c>
    </row>
    <row r="3015" spans="1:5">
      <c r="A3015" s="10">
        <v>2954</v>
      </c>
      <c r="B3015" s="1724"/>
      <c r="D3015" s="2" t="str">
        <f t="shared" si="46"/>
        <v>OK</v>
      </c>
    </row>
    <row r="3016" spans="1:5">
      <c r="A3016" s="10">
        <v>2955</v>
      </c>
      <c r="B3016" s="1724"/>
      <c r="D3016" s="2" t="str">
        <f t="shared" si="46"/>
        <v>OK</v>
      </c>
    </row>
    <row r="3017" spans="1:5">
      <c r="A3017" s="10">
        <v>2956</v>
      </c>
      <c r="B3017" s="1724"/>
      <c r="D3017" s="2" t="str">
        <f t="shared" si="46"/>
        <v>OK</v>
      </c>
    </row>
    <row r="3018" spans="1:5">
      <c r="A3018" s="10">
        <v>2957</v>
      </c>
      <c r="B3018" s="1724"/>
      <c r="D3018" s="2" t="str">
        <f t="shared" si="46"/>
        <v>OK</v>
      </c>
    </row>
    <row r="3019" spans="1:5">
      <c r="A3019" s="10">
        <v>2958</v>
      </c>
      <c r="B3019" s="1724"/>
      <c r="D3019" s="2" t="str">
        <f t="shared" si="46"/>
        <v>OK</v>
      </c>
    </row>
    <row r="3020" spans="1:5">
      <c r="A3020" s="10">
        <v>2959</v>
      </c>
      <c r="B3020" s="1724"/>
      <c r="D3020" s="2" t="str">
        <f t="shared" si="46"/>
        <v>OK</v>
      </c>
    </row>
    <row r="3021" spans="1:5">
      <c r="A3021" s="10">
        <v>2960</v>
      </c>
      <c r="B3021" s="1724"/>
      <c r="D3021" s="2" t="str">
        <f t="shared" si="46"/>
        <v>OK</v>
      </c>
    </row>
    <row r="3022" spans="1:5">
      <c r="A3022" s="10">
        <v>2961</v>
      </c>
      <c r="B3022" s="1724"/>
      <c r="D3022" s="2" t="str">
        <f t="shared" si="46"/>
        <v>OK</v>
      </c>
    </row>
    <row r="3023" spans="1:5">
      <c r="A3023" s="10">
        <v>2962</v>
      </c>
      <c r="B3023" s="1724"/>
      <c r="D3023" s="2" t="str">
        <f t="shared" si="46"/>
        <v>OK</v>
      </c>
    </row>
    <row r="3024" spans="1:5">
      <c r="A3024" s="10">
        <v>2963</v>
      </c>
      <c r="B3024" s="1724"/>
      <c r="D3024" s="2" t="str">
        <f t="shared" si="46"/>
        <v>OK</v>
      </c>
    </row>
    <row r="3025" spans="1:4">
      <c r="A3025" s="10">
        <v>2964</v>
      </c>
      <c r="B3025" s="1724"/>
      <c r="D3025" s="2" t="str">
        <f t="shared" si="46"/>
        <v>OK</v>
      </c>
    </row>
    <row r="3026" spans="1:4">
      <c r="A3026" s="10">
        <v>2965</v>
      </c>
      <c r="B3026" s="1724"/>
      <c r="D3026" s="2" t="str">
        <f t="shared" si="46"/>
        <v>OK</v>
      </c>
    </row>
    <row r="3027" spans="1:4">
      <c r="A3027" s="10">
        <v>2966</v>
      </c>
      <c r="B3027" s="1724"/>
      <c r="D3027" s="2" t="str">
        <f t="shared" si="46"/>
        <v>OK</v>
      </c>
    </row>
    <row r="3028" spans="1:4">
      <c r="A3028" s="10">
        <v>2967</v>
      </c>
      <c r="B3028" s="1724"/>
      <c r="D3028" s="2" t="str">
        <f t="shared" si="46"/>
        <v>OK</v>
      </c>
    </row>
    <row r="3029" spans="1:4">
      <c r="A3029" s="10">
        <v>2968</v>
      </c>
      <c r="B3029" s="1724"/>
      <c r="D3029" s="2" t="str">
        <f t="shared" si="46"/>
        <v>OK</v>
      </c>
    </row>
    <row r="3030" spans="1:4">
      <c r="A3030" s="10">
        <v>2969</v>
      </c>
      <c r="B3030" s="1724"/>
      <c r="D3030" s="2" t="str">
        <f t="shared" si="46"/>
        <v>OK</v>
      </c>
    </row>
    <row r="3031" spans="1:4">
      <c r="A3031" s="10">
        <v>2970</v>
      </c>
      <c r="B3031" s="1724"/>
      <c r="D3031" s="2" t="str">
        <f t="shared" si="46"/>
        <v>OK</v>
      </c>
    </row>
    <row r="3032" spans="1:4">
      <c r="A3032" s="10">
        <v>2971</v>
      </c>
      <c r="B3032" s="1724"/>
      <c r="D3032" s="2" t="str">
        <f t="shared" si="46"/>
        <v>OK</v>
      </c>
    </row>
    <row r="3033" spans="1:4">
      <c r="A3033" s="10">
        <v>2972</v>
      </c>
      <c r="B3033" s="1724"/>
      <c r="D3033" s="2" t="str">
        <f t="shared" si="46"/>
        <v>OK</v>
      </c>
    </row>
    <row r="3034" spans="1:4">
      <c r="A3034" s="10">
        <v>2973</v>
      </c>
      <c r="B3034" s="1724"/>
      <c r="D3034" s="2" t="str">
        <f t="shared" si="46"/>
        <v>OK</v>
      </c>
    </row>
    <row r="3035" spans="1:4">
      <c r="A3035" s="10">
        <v>2974</v>
      </c>
      <c r="B3035" s="1724"/>
      <c r="D3035" s="2" t="str">
        <f t="shared" si="46"/>
        <v>OK</v>
      </c>
    </row>
    <row r="3036" spans="1:4">
      <c r="A3036" s="10">
        <v>2975</v>
      </c>
      <c r="B3036" s="1724"/>
      <c r="D3036" s="2" t="str">
        <f t="shared" si="46"/>
        <v>OK</v>
      </c>
    </row>
    <row r="3037" spans="1:4">
      <c r="A3037" s="10">
        <v>2976</v>
      </c>
      <c r="B3037" s="1724"/>
      <c r="D3037" s="2" t="str">
        <f t="shared" si="46"/>
        <v>OK</v>
      </c>
    </row>
    <row r="3038" spans="1:4">
      <c r="A3038" s="10">
        <v>2977</v>
      </c>
      <c r="B3038" s="1724"/>
      <c r="D3038" s="2" t="str">
        <f t="shared" si="46"/>
        <v>OK</v>
      </c>
    </row>
    <row r="3039" spans="1:4">
      <c r="A3039" s="10">
        <v>2978</v>
      </c>
      <c r="B3039" s="1724"/>
      <c r="D3039" s="2" t="str">
        <f t="shared" si="46"/>
        <v>OK</v>
      </c>
    </row>
    <row r="3040" spans="1:4">
      <c r="A3040" s="10">
        <v>2979</v>
      </c>
      <c r="B3040" s="1724"/>
      <c r="D3040" s="2" t="str">
        <f t="shared" si="46"/>
        <v>OK</v>
      </c>
    </row>
    <row r="3041" spans="1:4">
      <c r="A3041" s="10">
        <v>2980</v>
      </c>
      <c r="B3041" s="1724"/>
      <c r="D3041" s="2" t="str">
        <f t="shared" si="46"/>
        <v>OK</v>
      </c>
    </row>
    <row r="3042" spans="1:4">
      <c r="A3042" s="10">
        <v>2981</v>
      </c>
      <c r="B3042" s="1724"/>
      <c r="D3042" s="2" t="str">
        <f t="shared" si="46"/>
        <v>OK</v>
      </c>
    </row>
    <row r="3043" spans="1:4">
      <c r="A3043" s="10">
        <v>2982</v>
      </c>
      <c r="B3043" s="1724"/>
      <c r="D3043" s="2" t="str">
        <f t="shared" si="46"/>
        <v>OK</v>
      </c>
    </row>
    <row r="3044" spans="1:4">
      <c r="A3044" s="10">
        <v>2983</v>
      </c>
      <c r="B3044" s="1724"/>
      <c r="D3044" s="2" t="str">
        <f t="shared" si="46"/>
        <v>OK</v>
      </c>
    </row>
    <row r="3045" spans="1:4">
      <c r="A3045" s="10">
        <v>2984</v>
      </c>
      <c r="B3045" s="1724"/>
      <c r="D3045" s="2" t="str">
        <f t="shared" si="46"/>
        <v>OK</v>
      </c>
    </row>
    <row r="3046" spans="1:4">
      <c r="A3046" s="10">
        <v>2985</v>
      </c>
      <c r="B3046" s="1724"/>
      <c r="D3046" s="2" t="str">
        <f t="shared" si="46"/>
        <v>OK</v>
      </c>
    </row>
    <row r="3047" spans="1:4">
      <c r="A3047" s="10">
        <v>2986</v>
      </c>
      <c r="B3047" s="1724"/>
      <c r="D3047" s="2" t="str">
        <f t="shared" si="46"/>
        <v>OK</v>
      </c>
    </row>
    <row r="3048" spans="1:4">
      <c r="A3048" s="10">
        <v>2987</v>
      </c>
      <c r="B3048" s="1724"/>
      <c r="D3048" s="2" t="str">
        <f t="shared" si="46"/>
        <v>OK</v>
      </c>
    </row>
    <row r="3049" spans="1:4">
      <c r="A3049" s="10">
        <v>2988</v>
      </c>
      <c r="B3049" s="1724"/>
      <c r="D3049" s="2" t="str">
        <f t="shared" si="46"/>
        <v>OK</v>
      </c>
    </row>
    <row r="3050" spans="1:4">
      <c r="A3050" s="10">
        <v>2989</v>
      </c>
      <c r="B3050" s="1724"/>
      <c r="D3050" s="2" t="str">
        <f t="shared" si="46"/>
        <v>OK</v>
      </c>
    </row>
    <row r="3051" spans="1:4">
      <c r="A3051" s="10">
        <v>2990</v>
      </c>
      <c r="B3051" s="1724"/>
      <c r="D3051" s="2" t="str">
        <f t="shared" si="46"/>
        <v>OK</v>
      </c>
    </row>
    <row r="3052" spans="1:4">
      <c r="A3052" s="10">
        <v>2991</v>
      </c>
      <c r="B3052" s="1724"/>
      <c r="D3052" s="2" t="str">
        <f t="shared" si="46"/>
        <v>OK</v>
      </c>
    </row>
    <row r="3053" spans="1:4">
      <c r="A3053" s="10">
        <v>2992</v>
      </c>
      <c r="B3053" s="1724"/>
      <c r="D3053" s="2" t="str">
        <f t="shared" si="46"/>
        <v>OK</v>
      </c>
    </row>
    <row r="3054" spans="1:4">
      <c r="A3054" s="10">
        <v>2993</v>
      </c>
      <c r="B3054" s="1724"/>
      <c r="D3054" s="2" t="str">
        <f t="shared" si="46"/>
        <v>OK</v>
      </c>
    </row>
    <row r="3055" spans="1:4">
      <c r="A3055" s="5">
        <v>2994</v>
      </c>
      <c r="B3055" s="1724">
        <f>'Expenditures 15-22'!C10</f>
        <v>1729979</v>
      </c>
      <c r="D3055" s="2" t="str">
        <f t="shared" si="46"/>
        <v>Error?</v>
      </c>
    </row>
    <row r="3056" spans="1:4">
      <c r="A3056" s="5">
        <v>2995</v>
      </c>
      <c r="B3056" s="1724">
        <f>'Expenditures 15-22'!D10</f>
        <v>346616</v>
      </c>
      <c r="D3056" s="2" t="str">
        <f t="shared" si="46"/>
        <v>Error?</v>
      </c>
    </row>
    <row r="3057" spans="1:4">
      <c r="A3057" s="5">
        <v>2996</v>
      </c>
      <c r="B3057" s="1724">
        <f>'Expenditures 15-22'!E10</f>
        <v>976</v>
      </c>
      <c r="D3057" s="2" t="str">
        <f t="shared" si="46"/>
        <v>Error?</v>
      </c>
    </row>
    <row r="3058" spans="1:4">
      <c r="A3058" s="5">
        <v>2997</v>
      </c>
      <c r="B3058" s="1724">
        <f>'Expenditures 15-22'!F10</f>
        <v>34802</v>
      </c>
      <c r="D3058" s="2" t="str">
        <f t="shared" si="46"/>
        <v>Error?</v>
      </c>
    </row>
    <row r="3059" spans="1:4">
      <c r="A3059" s="5">
        <v>2998</v>
      </c>
      <c r="B3059" s="1724">
        <f>'Expenditures 15-22'!G10</f>
        <v>0</v>
      </c>
      <c r="D3059" s="2" t="str">
        <f t="shared" si="46"/>
        <v>Error?</v>
      </c>
    </row>
    <row r="3060" spans="1:4">
      <c r="A3060" s="5">
        <v>2999</v>
      </c>
      <c r="B3060" s="1724">
        <f>'Expenditures 15-22'!H10</f>
        <v>0</v>
      </c>
      <c r="D3060" s="2" t="str">
        <f t="shared" si="46"/>
        <v>Error?</v>
      </c>
    </row>
    <row r="3061" spans="1:4">
      <c r="A3061" s="10">
        <v>3000</v>
      </c>
      <c r="B3061" s="1724"/>
      <c r="D3061" s="2" t="str">
        <f t="shared" si="46"/>
        <v>OK</v>
      </c>
    </row>
    <row r="3062" spans="1:4">
      <c r="A3062" s="5">
        <v>3001</v>
      </c>
      <c r="B3062" s="1724">
        <f>'Expenditures 15-22'!K10</f>
        <v>2157594</v>
      </c>
      <c r="C3062" s="2" t="s">
        <v>569</v>
      </c>
      <c r="D3062" s="2" t="str">
        <f t="shared" si="46"/>
        <v>Error?</v>
      </c>
    </row>
    <row r="3063" spans="1:4">
      <c r="A3063" s="10">
        <v>3002</v>
      </c>
      <c r="B3063" s="1724"/>
      <c r="D3063" s="2" t="str">
        <f t="shared" si="46"/>
        <v>OK</v>
      </c>
    </row>
    <row r="3064" spans="1:4">
      <c r="A3064" s="5">
        <v>3003</v>
      </c>
      <c r="B3064" s="1724">
        <f>'Expenditures 15-22'!D219</f>
        <v>45320</v>
      </c>
      <c r="D3064" s="2" t="str">
        <f t="shared" si="46"/>
        <v>Error?</v>
      </c>
    </row>
    <row r="3065" spans="1:4">
      <c r="A3065" s="5">
        <v>3004</v>
      </c>
      <c r="B3065" s="1724">
        <f>'Expenditures 15-22'!K219</f>
        <v>45320</v>
      </c>
      <c r="C3065" s="2" t="s">
        <v>569</v>
      </c>
      <c r="D3065" s="2" t="str">
        <f t="shared" si="46"/>
        <v>Error?</v>
      </c>
    </row>
    <row r="3066" spans="1:4">
      <c r="A3066" s="10">
        <v>3005</v>
      </c>
      <c r="B3066" s="1724"/>
      <c r="D3066" s="2" t="str">
        <f t="shared" si="46"/>
        <v>OK</v>
      </c>
    </row>
    <row r="3067" spans="1:4">
      <c r="A3067" s="10">
        <v>3006</v>
      </c>
      <c r="B3067" s="1724"/>
      <c r="D3067" s="2" t="str">
        <f t="shared" si="46"/>
        <v>OK</v>
      </c>
    </row>
    <row r="3068" spans="1:4">
      <c r="A3068" s="10">
        <v>3007</v>
      </c>
      <c r="B3068" s="1724"/>
      <c r="D3068" s="2" t="str">
        <f t="shared" si="46"/>
        <v>OK</v>
      </c>
    </row>
    <row r="3069" spans="1:4">
      <c r="A3069" s="10">
        <v>3008</v>
      </c>
      <c r="B3069" s="1724"/>
      <c r="D3069" s="2" t="str">
        <f t="shared" si="46"/>
        <v>OK</v>
      </c>
    </row>
    <row r="3070" spans="1:4">
      <c r="A3070" s="10">
        <v>3009</v>
      </c>
      <c r="B3070" s="1724"/>
      <c r="D3070" s="2" t="str">
        <f t="shared" si="46"/>
        <v>OK</v>
      </c>
    </row>
    <row r="3071" spans="1:4">
      <c r="A3071" s="5">
        <v>3010</v>
      </c>
      <c r="B3071" s="1724">
        <f>'Assets-Liab 5-6'!L38</f>
        <v>0</v>
      </c>
      <c r="D3071" s="2" t="str">
        <f t="shared" ref="D3071:D3134" si="47">IF(ISBLANK(B3071),"OK",IF(A3071-B3071=0,"OK","Error?"))</f>
        <v>Error?</v>
      </c>
    </row>
    <row r="3072" spans="1:4">
      <c r="A3072" s="5">
        <v>3011</v>
      </c>
      <c r="B3072" s="1724">
        <f>'Assets-Liab 5-6'!L39</f>
        <v>0</v>
      </c>
      <c r="D3072" s="2" t="str">
        <f t="shared" si="47"/>
        <v>Error?</v>
      </c>
    </row>
    <row r="3073" spans="1:4">
      <c r="A3073" s="10">
        <v>3012</v>
      </c>
      <c r="B3073" s="1724"/>
      <c r="D3073" s="2" t="str">
        <f t="shared" si="47"/>
        <v>OK</v>
      </c>
    </row>
    <row r="3074" spans="1:4">
      <c r="A3074" s="10">
        <v>3013</v>
      </c>
      <c r="B3074" s="1724"/>
      <c r="D3074" s="2" t="str">
        <f t="shared" si="47"/>
        <v>OK</v>
      </c>
    </row>
    <row r="3075" spans="1:4">
      <c r="A3075" s="10">
        <v>3014</v>
      </c>
      <c r="B3075" s="1724"/>
      <c r="D3075" s="2" t="str">
        <f t="shared" si="47"/>
        <v>OK</v>
      </c>
    </row>
    <row r="3076" spans="1:4">
      <c r="A3076" s="10">
        <v>3015</v>
      </c>
      <c r="B3076" s="1724"/>
      <c r="D3076" s="2" t="str">
        <f t="shared" si="47"/>
        <v>OK</v>
      </c>
    </row>
    <row r="3077" spans="1:4">
      <c r="A3077" s="10">
        <v>3016</v>
      </c>
      <c r="B3077" s="1724"/>
      <c r="D3077" s="2" t="str">
        <f t="shared" si="47"/>
        <v>OK</v>
      </c>
    </row>
    <row r="3078" spans="1:4">
      <c r="A3078" s="5">
        <v>3017</v>
      </c>
      <c r="B3078" s="1724">
        <f>'Acct Summary 7-8'!D33</f>
        <v>0</v>
      </c>
      <c r="D3078" s="2" t="str">
        <f t="shared" si="47"/>
        <v>Error?</v>
      </c>
    </row>
    <row r="3079" spans="1:4">
      <c r="A3079" s="5">
        <v>3018</v>
      </c>
      <c r="B3079" s="1724">
        <f>'Acct Summary 7-8'!D34</f>
        <v>0</v>
      </c>
      <c r="D3079" s="2" t="str">
        <f t="shared" si="47"/>
        <v>Error?</v>
      </c>
    </row>
    <row r="3080" spans="1:4">
      <c r="A3080" s="5">
        <v>3019</v>
      </c>
      <c r="B3080" s="1724">
        <f>'Acct Summary 7-8'!D35</f>
        <v>0</v>
      </c>
      <c r="D3080" s="2" t="str">
        <f t="shared" si="47"/>
        <v>Error?</v>
      </c>
    </row>
    <row r="3081" spans="1:4">
      <c r="A3081" s="10">
        <v>3020</v>
      </c>
      <c r="B3081" s="1724"/>
      <c r="D3081" s="2" t="str">
        <f t="shared" si="47"/>
        <v>OK</v>
      </c>
    </row>
    <row r="3082" spans="1:4">
      <c r="A3082" s="5">
        <v>3021</v>
      </c>
      <c r="B3082" s="1724">
        <f>'Acct Summary 7-8'!E33</f>
        <v>0</v>
      </c>
      <c r="D3082" s="2" t="str">
        <f t="shared" si="47"/>
        <v>Error?</v>
      </c>
    </row>
    <row r="3083" spans="1:4">
      <c r="A3083" s="5">
        <v>3022</v>
      </c>
      <c r="B3083" s="1724">
        <f>'Acct Summary 7-8'!F33</f>
        <v>0</v>
      </c>
      <c r="D3083" s="2" t="str">
        <f t="shared" si="47"/>
        <v>Error?</v>
      </c>
    </row>
    <row r="3084" spans="1:4">
      <c r="A3084" s="5">
        <v>3023</v>
      </c>
      <c r="B3084" s="1724">
        <f>'Acct Summary 7-8'!F34</f>
        <v>0</v>
      </c>
      <c r="D3084" s="2" t="str">
        <f t="shared" si="47"/>
        <v>Error?</v>
      </c>
    </row>
    <row r="3085" spans="1:4">
      <c r="A3085" s="5">
        <v>3024</v>
      </c>
      <c r="B3085" s="1724">
        <f>'Acct Summary 7-8'!F35</f>
        <v>0</v>
      </c>
      <c r="D3085" s="2" t="str">
        <f t="shared" si="47"/>
        <v>Error?</v>
      </c>
    </row>
    <row r="3086" spans="1:4">
      <c r="A3086" s="10">
        <v>3025</v>
      </c>
      <c r="B3086" s="1724"/>
      <c r="D3086" s="2" t="str">
        <f t="shared" si="47"/>
        <v>OK</v>
      </c>
    </row>
    <row r="3087" spans="1:4">
      <c r="A3087" s="10">
        <v>3026</v>
      </c>
      <c r="B3087" s="1724"/>
      <c r="D3087" s="2" t="str">
        <f t="shared" si="47"/>
        <v>OK</v>
      </c>
    </row>
    <row r="3088" spans="1:4">
      <c r="A3088" s="10">
        <v>3027</v>
      </c>
      <c r="B3088" s="1724"/>
      <c r="D3088" s="2" t="str">
        <f t="shared" si="47"/>
        <v>OK</v>
      </c>
    </row>
    <row r="3089" spans="1:4">
      <c r="A3089" s="10">
        <v>3028</v>
      </c>
      <c r="B3089" s="1724"/>
      <c r="D3089" s="2" t="str">
        <f t="shared" si="47"/>
        <v>OK</v>
      </c>
    </row>
    <row r="3090" spans="1:4">
      <c r="A3090" s="10">
        <v>3029</v>
      </c>
      <c r="B3090" s="1724"/>
      <c r="D3090" s="2" t="str">
        <f t="shared" si="47"/>
        <v>OK</v>
      </c>
    </row>
    <row r="3091" spans="1:4">
      <c r="A3091" s="10">
        <v>3030</v>
      </c>
      <c r="B3091" s="1724"/>
      <c r="D3091" s="2" t="str">
        <f t="shared" si="47"/>
        <v>OK</v>
      </c>
    </row>
    <row r="3092" spans="1:4">
      <c r="A3092" s="10">
        <v>3031</v>
      </c>
      <c r="B3092" s="1724"/>
      <c r="D3092" s="2" t="str">
        <f t="shared" si="47"/>
        <v>OK</v>
      </c>
    </row>
    <row r="3093" spans="1:4">
      <c r="A3093" s="10">
        <v>3032</v>
      </c>
      <c r="B3093" s="1724"/>
      <c r="D3093" s="2" t="str">
        <f t="shared" si="47"/>
        <v>OK</v>
      </c>
    </row>
    <row r="3094" spans="1:4">
      <c r="A3094" s="10">
        <v>3033</v>
      </c>
      <c r="B3094" s="1724"/>
      <c r="D3094" s="2" t="str">
        <f t="shared" si="47"/>
        <v>OK</v>
      </c>
    </row>
    <row r="3095" spans="1:4">
      <c r="A3095" s="10">
        <v>3034</v>
      </c>
      <c r="B3095" s="1724"/>
      <c r="D3095" s="2" t="str">
        <f t="shared" si="47"/>
        <v>OK</v>
      </c>
    </row>
    <row r="3096" spans="1:4">
      <c r="A3096" s="10">
        <v>3035</v>
      </c>
      <c r="B3096" s="1724"/>
      <c r="D3096" s="2" t="str">
        <f t="shared" si="47"/>
        <v>OK</v>
      </c>
    </row>
    <row r="3097" spans="1:4">
      <c r="A3097" s="10">
        <v>3036</v>
      </c>
      <c r="B3097" s="1724"/>
      <c r="D3097" s="2" t="str">
        <f t="shared" si="47"/>
        <v>OK</v>
      </c>
    </row>
    <row r="3098" spans="1:4">
      <c r="A3098" s="10">
        <v>3037</v>
      </c>
      <c r="B3098" s="1724"/>
      <c r="D3098" s="2" t="str">
        <f t="shared" si="47"/>
        <v>OK</v>
      </c>
    </row>
    <row r="3099" spans="1:4">
      <c r="A3099" s="10">
        <v>3038</v>
      </c>
      <c r="B3099" s="1724"/>
      <c r="D3099" s="2" t="str">
        <f t="shared" si="47"/>
        <v>OK</v>
      </c>
    </row>
    <row r="3100" spans="1:4">
      <c r="A3100" s="10">
        <v>3039</v>
      </c>
      <c r="B3100" s="1724"/>
      <c r="D3100" s="2" t="str">
        <f t="shared" si="47"/>
        <v>OK</v>
      </c>
    </row>
    <row r="3101" spans="1:4">
      <c r="A3101" s="10">
        <v>3040</v>
      </c>
      <c r="B3101" s="1724"/>
      <c r="D3101" s="2" t="str">
        <f t="shared" si="47"/>
        <v>OK</v>
      </c>
    </row>
    <row r="3102" spans="1:4">
      <c r="A3102" s="10">
        <v>3041</v>
      </c>
      <c r="B3102" s="1724"/>
      <c r="D3102" s="2" t="str">
        <f t="shared" si="47"/>
        <v>OK</v>
      </c>
    </row>
    <row r="3103" spans="1:4">
      <c r="A3103" s="10">
        <v>3042</v>
      </c>
      <c r="B3103" s="1724"/>
      <c r="D3103" s="2" t="str">
        <f t="shared" si="47"/>
        <v>OK</v>
      </c>
    </row>
    <row r="3104" spans="1:4">
      <c r="A3104" s="10">
        <v>3043</v>
      </c>
      <c r="B3104" s="1724"/>
      <c r="D3104" s="2" t="str">
        <f t="shared" si="47"/>
        <v>OK</v>
      </c>
    </row>
    <row r="3105" spans="1:4">
      <c r="A3105" s="10">
        <v>3044</v>
      </c>
      <c r="B3105" s="1724"/>
      <c r="D3105" s="2" t="str">
        <f t="shared" si="47"/>
        <v>OK</v>
      </c>
    </row>
    <row r="3106" spans="1:4">
      <c r="A3106" s="10">
        <v>3045</v>
      </c>
      <c r="B3106" s="1724"/>
      <c r="D3106" s="2" t="str">
        <f t="shared" si="47"/>
        <v>OK</v>
      </c>
    </row>
    <row r="3107" spans="1:4">
      <c r="A3107" s="10">
        <v>3046</v>
      </c>
      <c r="B3107" s="1724"/>
      <c r="D3107" s="2" t="str">
        <f t="shared" si="47"/>
        <v>OK</v>
      </c>
    </row>
    <row r="3108" spans="1:4">
      <c r="A3108" s="10">
        <v>3047</v>
      </c>
      <c r="B3108" s="1724"/>
      <c r="D3108" s="2" t="str">
        <f t="shared" si="47"/>
        <v>OK</v>
      </c>
    </row>
    <row r="3109" spans="1:4">
      <c r="A3109" s="10">
        <v>3048</v>
      </c>
      <c r="B3109" s="1724"/>
      <c r="D3109" s="2" t="str">
        <f t="shared" si="47"/>
        <v>OK</v>
      </c>
    </row>
    <row r="3110" spans="1:4">
      <c r="A3110" s="10">
        <v>3049</v>
      </c>
      <c r="B3110" s="1724"/>
      <c r="D3110" s="2" t="str">
        <f t="shared" si="47"/>
        <v>OK</v>
      </c>
    </row>
    <row r="3111" spans="1:4">
      <c r="A3111" s="10">
        <v>3050</v>
      </c>
      <c r="B3111" s="1724"/>
      <c r="D3111" s="2" t="str">
        <f t="shared" si="47"/>
        <v>OK</v>
      </c>
    </row>
    <row r="3112" spans="1:4">
      <c r="A3112" s="10">
        <v>3051</v>
      </c>
      <c r="B3112" s="1724"/>
      <c r="D3112" s="2" t="str">
        <f t="shared" si="47"/>
        <v>OK</v>
      </c>
    </row>
    <row r="3113" spans="1:4">
      <c r="A3113" s="10">
        <v>3052</v>
      </c>
      <c r="B3113" s="1724"/>
      <c r="D3113" s="2" t="str">
        <f t="shared" si="47"/>
        <v>OK</v>
      </c>
    </row>
    <row r="3114" spans="1:4">
      <c r="A3114" s="10">
        <v>3053</v>
      </c>
      <c r="B3114" s="1724"/>
      <c r="D3114" s="2" t="str">
        <f t="shared" si="47"/>
        <v>OK</v>
      </c>
    </row>
    <row r="3115" spans="1:4">
      <c r="A3115" s="10">
        <v>3054</v>
      </c>
      <c r="B3115" s="1724"/>
      <c r="D3115" s="2" t="str">
        <f t="shared" si="47"/>
        <v>OK</v>
      </c>
    </row>
    <row r="3116" spans="1:4">
      <c r="A3116" s="10">
        <v>3055</v>
      </c>
      <c r="B3116" s="1724"/>
      <c r="D3116" s="2" t="str">
        <f t="shared" si="47"/>
        <v>OK</v>
      </c>
    </row>
    <row r="3117" spans="1:4">
      <c r="A3117" s="10">
        <v>3056</v>
      </c>
      <c r="B3117" s="1724"/>
      <c r="D3117" s="2" t="str">
        <f t="shared" si="47"/>
        <v>OK</v>
      </c>
    </row>
    <row r="3118" spans="1:4">
      <c r="A3118" s="10">
        <v>3057</v>
      </c>
      <c r="B3118" s="1724"/>
      <c r="D3118" s="2" t="str">
        <f t="shared" si="47"/>
        <v>OK</v>
      </c>
    </row>
    <row r="3119" spans="1:4">
      <c r="A3119" s="10">
        <v>3058</v>
      </c>
      <c r="B3119" s="1724"/>
      <c r="D3119" s="2" t="str">
        <f t="shared" si="47"/>
        <v>OK</v>
      </c>
    </row>
    <row r="3120" spans="1:4">
      <c r="A3120" s="10">
        <v>3059</v>
      </c>
      <c r="B3120" s="1724"/>
      <c r="D3120" s="2" t="str">
        <f t="shared" si="47"/>
        <v>OK</v>
      </c>
    </row>
    <row r="3121" spans="1:4">
      <c r="A3121" s="10">
        <v>3060</v>
      </c>
      <c r="B3121" s="1724"/>
      <c r="D3121" s="2" t="str">
        <f t="shared" si="47"/>
        <v>OK</v>
      </c>
    </row>
    <row r="3122" spans="1:4">
      <c r="A3122" s="10">
        <v>3061</v>
      </c>
      <c r="B3122" s="1724"/>
      <c r="D3122" s="2" t="str">
        <f t="shared" si="47"/>
        <v>OK</v>
      </c>
    </row>
    <row r="3123" spans="1:4">
      <c r="A3123" s="10">
        <v>3062</v>
      </c>
      <c r="B3123" s="1724"/>
      <c r="D3123" s="2" t="str">
        <f t="shared" si="47"/>
        <v>OK</v>
      </c>
    </row>
    <row r="3124" spans="1:4">
      <c r="A3124" s="10">
        <v>3063</v>
      </c>
      <c r="B3124" s="1724"/>
      <c r="D3124" s="2" t="str">
        <f t="shared" si="47"/>
        <v>OK</v>
      </c>
    </row>
    <row r="3125" spans="1:4">
      <c r="A3125" s="10">
        <v>3064</v>
      </c>
      <c r="B3125" s="1724"/>
      <c r="D3125" s="2" t="str">
        <f t="shared" si="47"/>
        <v>OK</v>
      </c>
    </row>
    <row r="3126" spans="1:4">
      <c r="A3126" s="10">
        <v>3065</v>
      </c>
      <c r="B3126" s="1724"/>
      <c r="D3126" s="2" t="str">
        <f t="shared" si="47"/>
        <v>OK</v>
      </c>
    </row>
    <row r="3127" spans="1:4">
      <c r="A3127" s="10">
        <v>3066</v>
      </c>
      <c r="B3127" s="1724"/>
      <c r="D3127" s="2" t="str">
        <f t="shared" si="47"/>
        <v>OK</v>
      </c>
    </row>
    <row r="3128" spans="1:4">
      <c r="A3128" s="10">
        <v>3067</v>
      </c>
      <c r="B3128" s="1724"/>
      <c r="D3128" s="2" t="str">
        <f t="shared" si="47"/>
        <v>OK</v>
      </c>
    </row>
    <row r="3129" spans="1:4">
      <c r="A3129" s="10">
        <v>3068</v>
      </c>
      <c r="B3129" s="1724"/>
      <c r="D3129" s="2" t="str">
        <f t="shared" si="47"/>
        <v>OK</v>
      </c>
    </row>
    <row r="3130" spans="1:4">
      <c r="A3130" s="10">
        <v>3069</v>
      </c>
      <c r="B3130" s="1724"/>
      <c r="D3130" s="2" t="str">
        <f t="shared" si="47"/>
        <v>OK</v>
      </c>
    </row>
    <row r="3131" spans="1:4">
      <c r="A3131" s="10">
        <v>3070</v>
      </c>
      <c r="B3131" s="1724"/>
      <c r="D3131" s="2" t="str">
        <f t="shared" si="47"/>
        <v>OK</v>
      </c>
    </row>
    <row r="3132" spans="1:4">
      <c r="A3132" s="10">
        <v>3071</v>
      </c>
      <c r="B3132" s="1724"/>
      <c r="D3132" s="2" t="str">
        <f t="shared" si="47"/>
        <v>OK</v>
      </c>
    </row>
    <row r="3133" spans="1:4">
      <c r="A3133" s="10">
        <v>3072</v>
      </c>
      <c r="B3133" s="1724"/>
      <c r="D3133" s="2" t="str">
        <f t="shared" si="47"/>
        <v>OK</v>
      </c>
    </row>
    <row r="3134" spans="1:4">
      <c r="A3134" s="10">
        <v>3073</v>
      </c>
      <c r="B3134" s="1724"/>
      <c r="D3134" s="2" t="str">
        <f t="shared" si="47"/>
        <v>OK</v>
      </c>
    </row>
    <row r="3135" spans="1:4">
      <c r="A3135" s="10">
        <v>3074</v>
      </c>
      <c r="B3135" s="1724"/>
      <c r="D3135" s="2" t="str">
        <f t="shared" ref="D3135:D3198" si="48">IF(ISBLANK(B3135),"OK",IF(A3135-B3135=0,"OK","Error?"))</f>
        <v>OK</v>
      </c>
    </row>
    <row r="3136" spans="1:4">
      <c r="A3136" s="10">
        <v>3075</v>
      </c>
      <c r="B3136" s="1724"/>
      <c r="D3136" s="2" t="str">
        <f t="shared" si="48"/>
        <v>OK</v>
      </c>
    </row>
    <row r="3137" spans="1:4">
      <c r="A3137" s="10">
        <v>3076</v>
      </c>
      <c r="B3137" s="1724"/>
      <c r="D3137" s="2" t="str">
        <f t="shared" si="48"/>
        <v>OK</v>
      </c>
    </row>
    <row r="3138" spans="1:4">
      <c r="A3138" s="10">
        <v>3077</v>
      </c>
      <c r="B3138" s="1724"/>
      <c r="D3138" s="2" t="str">
        <f t="shared" si="48"/>
        <v>OK</v>
      </c>
    </row>
    <row r="3139" spans="1:4">
      <c r="A3139" s="10">
        <v>3078</v>
      </c>
      <c r="B3139" s="1724"/>
      <c r="D3139" s="2" t="str">
        <f t="shared" si="48"/>
        <v>OK</v>
      </c>
    </row>
    <row r="3140" spans="1:4">
      <c r="A3140" s="10">
        <v>3079</v>
      </c>
      <c r="B3140" s="1724"/>
      <c r="D3140" s="2" t="str">
        <f t="shared" si="48"/>
        <v>OK</v>
      </c>
    </row>
    <row r="3141" spans="1:4">
      <c r="A3141" s="10">
        <v>3080</v>
      </c>
      <c r="B3141" s="1724"/>
      <c r="D3141" s="2" t="str">
        <f t="shared" si="48"/>
        <v>OK</v>
      </c>
    </row>
    <row r="3142" spans="1:4">
      <c r="A3142" s="10">
        <v>3081</v>
      </c>
      <c r="B3142" s="1724"/>
      <c r="D3142" s="2" t="str">
        <f t="shared" si="48"/>
        <v>OK</v>
      </c>
    </row>
    <row r="3143" spans="1:4">
      <c r="A3143" s="10">
        <v>3082</v>
      </c>
      <c r="B3143" s="1724"/>
      <c r="D3143" s="2" t="str">
        <f t="shared" si="48"/>
        <v>OK</v>
      </c>
    </row>
    <row r="3144" spans="1:4">
      <c r="A3144" s="10">
        <v>3083</v>
      </c>
      <c r="B3144" s="1724"/>
      <c r="D3144" s="2" t="str">
        <f t="shared" si="48"/>
        <v>OK</v>
      </c>
    </row>
    <row r="3145" spans="1:4">
      <c r="A3145" s="10">
        <v>3084</v>
      </c>
      <c r="B3145" s="1724"/>
      <c r="D3145" s="2" t="str">
        <f t="shared" si="48"/>
        <v>OK</v>
      </c>
    </row>
    <row r="3146" spans="1:4">
      <c r="A3146" s="10">
        <v>3085</v>
      </c>
      <c r="B3146" s="1724"/>
      <c r="D3146" s="2" t="str">
        <f t="shared" si="48"/>
        <v>OK</v>
      </c>
    </row>
    <row r="3147" spans="1:4">
      <c r="A3147" s="10">
        <v>3086</v>
      </c>
      <c r="B3147" s="1724"/>
      <c r="D3147" s="2" t="str">
        <f t="shared" si="48"/>
        <v>OK</v>
      </c>
    </row>
    <row r="3148" spans="1:4">
      <c r="A3148" s="10">
        <v>3087</v>
      </c>
      <c r="B3148" s="1724"/>
      <c r="D3148" s="2" t="str">
        <f t="shared" si="48"/>
        <v>OK</v>
      </c>
    </row>
    <row r="3149" spans="1:4">
      <c r="A3149" s="10">
        <v>3088</v>
      </c>
      <c r="B3149" s="1724"/>
      <c r="D3149" s="2" t="str">
        <f t="shared" si="48"/>
        <v>OK</v>
      </c>
    </row>
    <row r="3150" spans="1:4">
      <c r="A3150" s="10">
        <v>3089</v>
      </c>
      <c r="B3150" s="1724"/>
      <c r="D3150" s="2" t="str">
        <f t="shared" si="48"/>
        <v>OK</v>
      </c>
    </row>
    <row r="3151" spans="1:4">
      <c r="A3151" s="10">
        <v>3090</v>
      </c>
      <c r="B3151" s="1724"/>
      <c r="D3151" s="2" t="str">
        <f t="shared" si="48"/>
        <v>OK</v>
      </c>
    </row>
    <row r="3152" spans="1:4">
      <c r="A3152" s="10">
        <v>3091</v>
      </c>
      <c r="B3152" s="1724"/>
      <c r="D3152" s="2" t="str">
        <f t="shared" si="48"/>
        <v>OK</v>
      </c>
    </row>
    <row r="3153" spans="1:4">
      <c r="A3153" s="10">
        <v>3092</v>
      </c>
      <c r="B3153" s="1724"/>
      <c r="D3153" s="2" t="str">
        <f t="shared" si="48"/>
        <v>OK</v>
      </c>
    </row>
    <row r="3154" spans="1:4">
      <c r="A3154" s="10">
        <v>3093</v>
      </c>
      <c r="B3154" s="1724"/>
      <c r="D3154" s="2" t="str">
        <f t="shared" si="48"/>
        <v>OK</v>
      </c>
    </row>
    <row r="3155" spans="1:4">
      <c r="A3155" s="10">
        <v>3094</v>
      </c>
      <c r="B3155" s="1724"/>
      <c r="D3155" s="2" t="str">
        <f t="shared" si="48"/>
        <v>OK</v>
      </c>
    </row>
    <row r="3156" spans="1:4">
      <c r="A3156" s="10">
        <v>3095</v>
      </c>
      <c r="B3156" s="1724"/>
      <c r="D3156" s="2" t="str">
        <f t="shared" si="48"/>
        <v>OK</v>
      </c>
    </row>
    <row r="3157" spans="1:4">
      <c r="A3157" s="10">
        <v>3096</v>
      </c>
      <c r="B3157" s="1724"/>
      <c r="D3157" s="2" t="str">
        <f t="shared" si="48"/>
        <v>OK</v>
      </c>
    </row>
    <row r="3158" spans="1:4">
      <c r="A3158" s="10">
        <v>3097</v>
      </c>
      <c r="B3158" s="1724"/>
      <c r="D3158" s="2" t="str">
        <f t="shared" si="48"/>
        <v>OK</v>
      </c>
    </row>
    <row r="3159" spans="1:4">
      <c r="A3159" s="10">
        <v>3098</v>
      </c>
      <c r="B3159" s="1724"/>
      <c r="D3159" s="2" t="str">
        <f t="shared" si="48"/>
        <v>OK</v>
      </c>
    </row>
    <row r="3160" spans="1:4">
      <c r="A3160" s="10">
        <v>3099</v>
      </c>
      <c r="B3160" s="1724"/>
      <c r="D3160" s="2" t="str">
        <f t="shared" si="48"/>
        <v>OK</v>
      </c>
    </row>
    <row r="3161" spans="1:4">
      <c r="A3161" s="5">
        <v>3100</v>
      </c>
      <c r="B3161" s="1724">
        <f>'Acct Summary 7-8'!D29</f>
        <v>0</v>
      </c>
      <c r="D3161" s="2" t="str">
        <f t="shared" si="48"/>
        <v>Error?</v>
      </c>
    </row>
    <row r="3162" spans="1:4">
      <c r="A3162" s="10">
        <v>3101</v>
      </c>
      <c r="B3162" s="1724"/>
      <c r="D3162" s="2" t="str">
        <f t="shared" si="48"/>
        <v>OK</v>
      </c>
    </row>
    <row r="3163" spans="1:4">
      <c r="A3163" s="10">
        <v>3102</v>
      </c>
      <c r="B3163" s="1724"/>
      <c r="D3163" s="2" t="str">
        <f t="shared" si="48"/>
        <v>OK</v>
      </c>
    </row>
    <row r="3164" spans="1:4">
      <c r="A3164" s="10">
        <v>3103</v>
      </c>
      <c r="B3164" s="1724"/>
      <c r="D3164" s="2" t="str">
        <f t="shared" si="48"/>
        <v>OK</v>
      </c>
    </row>
    <row r="3165" spans="1:4">
      <c r="A3165" s="10">
        <v>3104</v>
      </c>
      <c r="B3165" s="1724"/>
      <c r="D3165" s="2" t="str">
        <f t="shared" si="48"/>
        <v>OK</v>
      </c>
    </row>
    <row r="3166" spans="1:4">
      <c r="A3166" s="10">
        <v>3105</v>
      </c>
      <c r="B3166" s="1724"/>
      <c r="D3166" s="2" t="str">
        <f t="shared" si="48"/>
        <v>OK</v>
      </c>
    </row>
    <row r="3167" spans="1:4">
      <c r="A3167" s="10">
        <v>3106</v>
      </c>
      <c r="B3167" s="1724"/>
      <c r="D3167" s="2" t="str">
        <f t="shared" si="48"/>
        <v>OK</v>
      </c>
    </row>
    <row r="3168" spans="1:4">
      <c r="A3168" s="10">
        <v>3107</v>
      </c>
      <c r="B3168" s="1724"/>
      <c r="D3168" s="2" t="str">
        <f t="shared" si="48"/>
        <v>OK</v>
      </c>
    </row>
    <row r="3169" spans="1:4">
      <c r="A3169" s="10">
        <v>3108</v>
      </c>
      <c r="B3169" s="1724"/>
      <c r="D3169" s="2" t="str">
        <f t="shared" si="48"/>
        <v>OK</v>
      </c>
    </row>
    <row r="3170" spans="1:4">
      <c r="A3170" s="5">
        <v>3109</v>
      </c>
      <c r="B3170" s="1724">
        <f>'Acct Summary 7-8'!H51</f>
        <v>0</v>
      </c>
      <c r="C3170" s="2" t="s">
        <v>569</v>
      </c>
      <c r="D3170" s="2" t="str">
        <f t="shared" si="48"/>
        <v>Error?</v>
      </c>
    </row>
    <row r="3171" spans="1:4">
      <c r="A3171" s="10">
        <v>3110</v>
      </c>
      <c r="B3171" s="1724"/>
      <c r="D3171" s="2" t="str">
        <f t="shared" si="48"/>
        <v>OK</v>
      </c>
    </row>
    <row r="3172" spans="1:4">
      <c r="A3172" s="10">
        <v>3111</v>
      </c>
      <c r="B3172" s="1724"/>
      <c r="D3172" s="2" t="str">
        <f t="shared" si="48"/>
        <v>OK</v>
      </c>
    </row>
    <row r="3173" spans="1:4">
      <c r="A3173" s="10">
        <v>3112</v>
      </c>
      <c r="B3173" s="1724"/>
      <c r="D3173" s="2" t="str">
        <f t="shared" si="48"/>
        <v>OK</v>
      </c>
    </row>
    <row r="3174" spans="1:4">
      <c r="A3174" s="10">
        <v>3113</v>
      </c>
      <c r="B3174" s="1724"/>
      <c r="D3174" s="2" t="str">
        <f t="shared" si="48"/>
        <v>OK</v>
      </c>
    </row>
    <row r="3175" spans="1:4">
      <c r="A3175" s="10">
        <v>3114</v>
      </c>
      <c r="B3175" s="1724"/>
      <c r="D3175" s="2" t="str">
        <f t="shared" si="48"/>
        <v>OK</v>
      </c>
    </row>
    <row r="3176" spans="1:4">
      <c r="A3176" s="10">
        <v>3115</v>
      </c>
      <c r="B3176" s="1724"/>
      <c r="D3176" s="2" t="str">
        <f t="shared" si="48"/>
        <v>OK</v>
      </c>
    </row>
    <row r="3177" spans="1:4">
      <c r="A3177" s="10">
        <v>3116</v>
      </c>
      <c r="B3177" s="1724"/>
      <c r="D3177" s="2" t="str">
        <f t="shared" si="48"/>
        <v>OK</v>
      </c>
    </row>
    <row r="3178" spans="1:4">
      <c r="A3178" s="10">
        <v>3117</v>
      </c>
      <c r="B3178" s="1724"/>
      <c r="D3178" s="2" t="str">
        <f t="shared" si="48"/>
        <v>OK</v>
      </c>
    </row>
    <row r="3179" spans="1:4">
      <c r="A3179" s="10">
        <v>3118</v>
      </c>
      <c r="B3179" s="1724"/>
      <c r="D3179" s="2" t="str">
        <f t="shared" si="48"/>
        <v>OK</v>
      </c>
    </row>
    <row r="3180" spans="1:4">
      <c r="A3180" s="10">
        <v>3119</v>
      </c>
      <c r="B3180" s="1724"/>
      <c r="D3180" s="2" t="str">
        <f t="shared" si="48"/>
        <v>OK</v>
      </c>
    </row>
    <row r="3181" spans="1:4">
      <c r="A3181" s="10">
        <v>3120</v>
      </c>
      <c r="B3181" s="1724"/>
      <c r="D3181" s="2" t="str">
        <f t="shared" si="48"/>
        <v>OK</v>
      </c>
    </row>
    <row r="3182" spans="1:4">
      <c r="A3182" s="10">
        <v>3121</v>
      </c>
      <c r="B3182" s="1724"/>
      <c r="D3182" s="2" t="str">
        <f t="shared" si="48"/>
        <v>OK</v>
      </c>
    </row>
    <row r="3183" spans="1:4">
      <c r="A3183" s="10">
        <v>3122</v>
      </c>
      <c r="B3183" s="1724"/>
      <c r="D3183" s="2" t="str">
        <f t="shared" si="48"/>
        <v>OK</v>
      </c>
    </row>
    <row r="3184" spans="1:4">
      <c r="A3184" s="10">
        <v>3123</v>
      </c>
      <c r="B3184" s="1724"/>
      <c r="D3184" s="2" t="str">
        <f t="shared" si="48"/>
        <v>OK</v>
      </c>
    </row>
    <row r="3185" spans="1:4">
      <c r="A3185" s="10">
        <v>3124</v>
      </c>
      <c r="B3185" s="1724"/>
      <c r="D3185" s="2" t="str">
        <f t="shared" si="48"/>
        <v>OK</v>
      </c>
    </row>
    <row r="3186" spans="1:4">
      <c r="A3186" s="10">
        <v>3125</v>
      </c>
      <c r="B3186" s="1724"/>
      <c r="D3186" s="2" t="str">
        <f t="shared" si="48"/>
        <v>OK</v>
      </c>
    </row>
    <row r="3187" spans="1:4">
      <c r="A3187" s="10">
        <v>3126</v>
      </c>
      <c r="B3187" s="1724"/>
      <c r="D3187" s="2" t="str">
        <f t="shared" si="48"/>
        <v>OK</v>
      </c>
    </row>
    <row r="3188" spans="1:4">
      <c r="A3188" s="10">
        <v>3127</v>
      </c>
      <c r="B3188" s="1724"/>
      <c r="D3188" s="2" t="str">
        <f t="shared" si="48"/>
        <v>OK</v>
      </c>
    </row>
    <row r="3189" spans="1:4">
      <c r="A3189" s="10">
        <v>3128</v>
      </c>
      <c r="B3189" s="1724"/>
      <c r="D3189" s="2" t="str">
        <f t="shared" si="48"/>
        <v>OK</v>
      </c>
    </row>
    <row r="3190" spans="1:4">
      <c r="A3190" s="10">
        <v>3129</v>
      </c>
      <c r="B3190" s="1724"/>
      <c r="D3190" s="2" t="str">
        <f t="shared" si="48"/>
        <v>OK</v>
      </c>
    </row>
    <row r="3191" spans="1:4">
      <c r="A3191" s="10">
        <v>3130</v>
      </c>
      <c r="B3191" s="1724"/>
      <c r="D3191" s="2" t="str">
        <f t="shared" si="48"/>
        <v>OK</v>
      </c>
    </row>
    <row r="3192" spans="1:4">
      <c r="A3192" s="10">
        <v>3131</v>
      </c>
      <c r="B3192" s="1724"/>
      <c r="D3192" s="2" t="str">
        <f t="shared" si="48"/>
        <v>OK</v>
      </c>
    </row>
    <row r="3193" spans="1:4">
      <c r="A3193" s="10">
        <v>3132</v>
      </c>
      <c r="B3193" s="1724"/>
      <c r="D3193" s="2" t="str">
        <f t="shared" si="48"/>
        <v>OK</v>
      </c>
    </row>
    <row r="3194" spans="1:4">
      <c r="A3194" s="10">
        <v>3133</v>
      </c>
      <c r="B3194" s="1724"/>
      <c r="D3194" s="2" t="str">
        <f t="shared" si="48"/>
        <v>OK</v>
      </c>
    </row>
    <row r="3195" spans="1:4">
      <c r="A3195" s="10">
        <v>3134</v>
      </c>
      <c r="B3195" s="1724"/>
      <c r="D3195" s="2" t="str">
        <f t="shared" si="48"/>
        <v>OK</v>
      </c>
    </row>
    <row r="3196" spans="1:4">
      <c r="A3196" s="10">
        <v>3135</v>
      </c>
      <c r="B3196" s="1724"/>
      <c r="D3196" s="2" t="str">
        <f t="shared" si="48"/>
        <v>OK</v>
      </c>
    </row>
    <row r="3197" spans="1:4">
      <c r="A3197" s="10">
        <v>3136</v>
      </c>
      <c r="B3197" s="1724"/>
      <c r="D3197" s="2" t="str">
        <f t="shared" si="48"/>
        <v>OK</v>
      </c>
    </row>
    <row r="3198" spans="1:4">
      <c r="A3198" s="10">
        <v>3137</v>
      </c>
      <c r="B3198" s="1724"/>
      <c r="D3198" s="2" t="str">
        <f t="shared" si="48"/>
        <v>OK</v>
      </c>
    </row>
    <row r="3199" spans="1:4">
      <c r="A3199" s="10">
        <v>3138</v>
      </c>
      <c r="B3199" s="1724"/>
      <c r="D3199" s="2" t="str">
        <f t="shared" ref="D3199:D3262" si="49">IF(ISBLANK(B3199),"OK",IF(A3199-B3199=0,"OK","Error?"))</f>
        <v>OK</v>
      </c>
    </row>
    <row r="3200" spans="1:4">
      <c r="A3200" s="10">
        <v>3139</v>
      </c>
      <c r="B3200" s="1724"/>
      <c r="D3200" s="2" t="str">
        <f t="shared" si="49"/>
        <v>OK</v>
      </c>
    </row>
    <row r="3201" spans="1:4">
      <c r="A3201" s="10">
        <v>3140</v>
      </c>
      <c r="B3201" s="1724"/>
      <c r="D3201" s="2" t="str">
        <f t="shared" si="49"/>
        <v>OK</v>
      </c>
    </row>
    <row r="3202" spans="1:4">
      <c r="A3202" s="10">
        <v>3141</v>
      </c>
      <c r="B3202" s="1724"/>
      <c r="D3202" s="2" t="str">
        <f t="shared" si="49"/>
        <v>OK</v>
      </c>
    </row>
    <row r="3203" spans="1:4">
      <c r="A3203" s="10">
        <v>3142</v>
      </c>
      <c r="B3203" s="1724"/>
      <c r="D3203" s="2" t="str">
        <f t="shared" si="49"/>
        <v>OK</v>
      </c>
    </row>
    <row r="3204" spans="1:4">
      <c r="A3204" s="10">
        <v>3143</v>
      </c>
      <c r="B3204" s="1724"/>
      <c r="D3204" s="2" t="str">
        <f t="shared" si="49"/>
        <v>OK</v>
      </c>
    </row>
    <row r="3205" spans="1:4">
      <c r="A3205" s="10">
        <v>3144</v>
      </c>
      <c r="B3205" s="1724"/>
      <c r="D3205" s="2" t="str">
        <f t="shared" si="49"/>
        <v>OK</v>
      </c>
    </row>
    <row r="3206" spans="1:4">
      <c r="A3206" s="10">
        <v>3145</v>
      </c>
      <c r="B3206" s="1724"/>
      <c r="D3206" s="2" t="str">
        <f t="shared" si="49"/>
        <v>OK</v>
      </c>
    </row>
    <row r="3207" spans="1:4">
      <c r="A3207" s="10">
        <v>3146</v>
      </c>
      <c r="B3207" s="1724"/>
      <c r="D3207" s="2" t="str">
        <f t="shared" si="49"/>
        <v>OK</v>
      </c>
    </row>
    <row r="3208" spans="1:4">
      <c r="A3208" s="10">
        <v>3147</v>
      </c>
      <c r="B3208" s="1724"/>
      <c r="D3208" s="2" t="str">
        <f t="shared" si="49"/>
        <v>OK</v>
      </c>
    </row>
    <row r="3209" spans="1:4">
      <c r="A3209" s="10">
        <v>3148</v>
      </c>
      <c r="B3209" s="1724"/>
      <c r="D3209" s="2" t="str">
        <f t="shared" si="49"/>
        <v>OK</v>
      </c>
    </row>
    <row r="3210" spans="1:4">
      <c r="A3210" s="10">
        <v>3149</v>
      </c>
      <c r="B3210" s="1724"/>
      <c r="D3210" s="2" t="str">
        <f t="shared" si="49"/>
        <v>OK</v>
      </c>
    </row>
    <row r="3211" spans="1:4">
      <c r="A3211" s="10">
        <v>3150</v>
      </c>
      <c r="B3211" s="1724"/>
      <c r="D3211" s="2" t="str">
        <f t="shared" si="49"/>
        <v>OK</v>
      </c>
    </row>
    <row r="3212" spans="1:4">
      <c r="A3212" s="10">
        <v>3151</v>
      </c>
      <c r="B3212" s="1724"/>
      <c r="D3212" s="2" t="str">
        <f t="shared" si="49"/>
        <v>OK</v>
      </c>
    </row>
    <row r="3213" spans="1:4">
      <c r="A3213" s="10">
        <v>3152</v>
      </c>
      <c r="B3213" s="1724"/>
      <c r="D3213" s="2" t="str">
        <f t="shared" si="49"/>
        <v>OK</v>
      </c>
    </row>
    <row r="3214" spans="1:4">
      <c r="A3214" s="10">
        <v>3153</v>
      </c>
      <c r="B3214" s="1724"/>
      <c r="D3214" s="2" t="str">
        <f t="shared" si="49"/>
        <v>OK</v>
      </c>
    </row>
    <row r="3215" spans="1:4">
      <c r="A3215" s="10">
        <v>3154</v>
      </c>
      <c r="B3215" s="1724"/>
      <c r="D3215" s="2" t="str">
        <f t="shared" si="49"/>
        <v>OK</v>
      </c>
    </row>
    <row r="3216" spans="1:4">
      <c r="A3216" s="10">
        <v>3155</v>
      </c>
      <c r="B3216" s="1724"/>
      <c r="D3216" s="2" t="str">
        <f t="shared" si="49"/>
        <v>OK</v>
      </c>
    </row>
    <row r="3217" spans="1:4">
      <c r="A3217" s="10">
        <v>3156</v>
      </c>
      <c r="B3217" s="1724"/>
      <c r="D3217" s="2" t="str">
        <f t="shared" si="49"/>
        <v>OK</v>
      </c>
    </row>
    <row r="3218" spans="1:4">
      <c r="A3218" s="10">
        <v>3157</v>
      </c>
      <c r="B3218" s="1724"/>
      <c r="D3218" s="2" t="str">
        <f t="shared" si="49"/>
        <v>OK</v>
      </c>
    </row>
    <row r="3219" spans="1:4">
      <c r="A3219" s="10">
        <v>3158</v>
      </c>
      <c r="B3219" s="1724"/>
      <c r="D3219" s="2" t="str">
        <f t="shared" si="49"/>
        <v>OK</v>
      </c>
    </row>
    <row r="3220" spans="1:4">
      <c r="A3220" s="10">
        <v>3159</v>
      </c>
      <c r="B3220" s="1724"/>
      <c r="D3220" s="2" t="str">
        <f t="shared" si="49"/>
        <v>OK</v>
      </c>
    </row>
    <row r="3221" spans="1:4">
      <c r="A3221" s="10">
        <v>3160</v>
      </c>
      <c r="B3221" s="1724"/>
      <c r="D3221" s="2" t="str">
        <f t="shared" si="49"/>
        <v>OK</v>
      </c>
    </row>
    <row r="3222" spans="1:4">
      <c r="A3222" s="10">
        <v>3161</v>
      </c>
      <c r="B3222" s="1724"/>
      <c r="D3222" s="2" t="str">
        <f t="shared" si="49"/>
        <v>OK</v>
      </c>
    </row>
    <row r="3223" spans="1:4">
      <c r="A3223" s="10">
        <v>3162</v>
      </c>
      <c r="B3223" s="1724"/>
      <c r="D3223" s="2" t="str">
        <f t="shared" si="49"/>
        <v>OK</v>
      </c>
    </row>
    <row r="3224" spans="1:4">
      <c r="A3224" s="10">
        <v>3163</v>
      </c>
      <c r="B3224" s="1724"/>
      <c r="D3224" s="2" t="str">
        <f t="shared" si="49"/>
        <v>OK</v>
      </c>
    </row>
    <row r="3225" spans="1:4">
      <c r="A3225" s="5">
        <v>3164</v>
      </c>
      <c r="B3225" s="1724">
        <f>'Acct Summary 7-8'!I4</f>
        <v>534409</v>
      </c>
      <c r="C3225" s="2" t="s">
        <v>569</v>
      </c>
      <c r="D3225" s="2" t="str">
        <f t="shared" si="49"/>
        <v>Error?</v>
      </c>
    </row>
    <row r="3226" spans="1:4">
      <c r="A3226" s="5">
        <v>3165</v>
      </c>
      <c r="B3226" s="1724">
        <f>'Acct Summary 7-8'!I8</f>
        <v>534409</v>
      </c>
      <c r="C3226" s="2" t="s">
        <v>569</v>
      </c>
      <c r="D3226" s="2" t="str">
        <f t="shared" si="49"/>
        <v>Error?</v>
      </c>
    </row>
    <row r="3227" spans="1:4">
      <c r="A3227" s="5">
        <v>3166</v>
      </c>
      <c r="B3227" s="1724">
        <f>'Acct Summary 7-8'!I20</f>
        <v>534409</v>
      </c>
      <c r="C3227" s="2" t="s">
        <v>569</v>
      </c>
      <c r="D3227" s="2" t="str">
        <f t="shared" si="49"/>
        <v>Error?</v>
      </c>
    </row>
    <row r="3228" spans="1:4">
      <c r="A3228" s="5">
        <v>3167</v>
      </c>
      <c r="B3228" s="1724">
        <f>'Acct Summary 7-8'!C43</f>
        <v>0</v>
      </c>
      <c r="D3228" s="2" t="str">
        <f t="shared" si="49"/>
        <v>Error?</v>
      </c>
    </row>
    <row r="3229" spans="1:4">
      <c r="A3229" s="5">
        <v>3168</v>
      </c>
      <c r="B3229" s="1724">
        <f>'Acct Summary 7-8'!C44</f>
        <v>0</v>
      </c>
      <c r="C3229" s="2" t="s">
        <v>569</v>
      </c>
      <c r="D3229" s="2" t="str">
        <f t="shared" si="49"/>
        <v>Error?</v>
      </c>
    </row>
    <row r="3230" spans="1:4">
      <c r="A3230" s="5">
        <v>3169</v>
      </c>
      <c r="B3230" s="1724">
        <f>'Acct Summary 7-8'!C75</f>
        <v>0</v>
      </c>
      <c r="D3230" s="2" t="str">
        <f t="shared" si="49"/>
        <v>Error?</v>
      </c>
    </row>
    <row r="3231" spans="1:4">
      <c r="A3231" s="5">
        <v>3170</v>
      </c>
      <c r="B3231" s="1724">
        <f>'Acct Summary 7-8'!C76</f>
        <v>0</v>
      </c>
      <c r="C3231" s="2" t="s">
        <v>569</v>
      </c>
      <c r="D3231" s="2" t="str">
        <f t="shared" si="49"/>
        <v>Error?</v>
      </c>
    </row>
    <row r="3232" spans="1:4">
      <c r="A3232" s="5">
        <v>3171</v>
      </c>
      <c r="B3232" s="1724">
        <f>'Acct Summary 7-8'!C77</f>
        <v>0</v>
      </c>
      <c r="C3232" s="2" t="s">
        <v>569</v>
      </c>
      <c r="D3232" s="2" t="str">
        <f t="shared" si="49"/>
        <v>Error?</v>
      </c>
    </row>
    <row r="3233" spans="1:4">
      <c r="A3233" s="5">
        <v>3172</v>
      </c>
      <c r="B3233" s="1724">
        <f>'Acct Summary 7-8'!C78</f>
        <v>4595455</v>
      </c>
      <c r="C3233" s="2" t="s">
        <v>569</v>
      </c>
      <c r="D3233" s="2" t="str">
        <f t="shared" si="49"/>
        <v>Error?</v>
      </c>
    </row>
    <row r="3234" spans="1:4">
      <c r="A3234" s="5">
        <v>3173</v>
      </c>
      <c r="B3234" s="1724">
        <f>'Acct Summary 7-8'!D43</f>
        <v>0</v>
      </c>
      <c r="D3234" s="2" t="str">
        <f t="shared" si="49"/>
        <v>Error?</v>
      </c>
    </row>
    <row r="3235" spans="1:4">
      <c r="A3235" s="5">
        <v>3174</v>
      </c>
      <c r="B3235" s="1724">
        <f>'Acct Summary 7-8'!D44</f>
        <v>23402061</v>
      </c>
      <c r="C3235" s="2" t="s">
        <v>569</v>
      </c>
      <c r="D3235" s="2" t="str">
        <f t="shared" si="49"/>
        <v>Error?</v>
      </c>
    </row>
    <row r="3236" spans="1:4">
      <c r="A3236" s="5">
        <v>3175</v>
      </c>
      <c r="B3236" s="1724">
        <f>'Acct Summary 7-8'!D75</f>
        <v>0</v>
      </c>
      <c r="D3236" s="2" t="str">
        <f t="shared" si="49"/>
        <v>Error?</v>
      </c>
    </row>
    <row r="3237" spans="1:4">
      <c r="A3237" s="5">
        <v>3176</v>
      </c>
      <c r="B3237" s="1724">
        <f>'Acct Summary 7-8'!D76</f>
        <v>27902061</v>
      </c>
      <c r="C3237" s="2" t="s">
        <v>569</v>
      </c>
      <c r="D3237" s="2" t="str">
        <f t="shared" si="49"/>
        <v>Error?</v>
      </c>
    </row>
    <row r="3238" spans="1:4">
      <c r="A3238" s="5">
        <v>3177</v>
      </c>
      <c r="B3238" s="1724">
        <f>'Acct Summary 7-8'!D77</f>
        <v>-4500000</v>
      </c>
      <c r="C3238" s="2" t="s">
        <v>569</v>
      </c>
      <c r="D3238" s="2" t="str">
        <f t="shared" si="49"/>
        <v>Error?</v>
      </c>
    </row>
    <row r="3239" spans="1:4">
      <c r="A3239" s="5">
        <v>3178</v>
      </c>
      <c r="B3239" s="1724">
        <f>'Acct Summary 7-8'!D78</f>
        <v>-5416501</v>
      </c>
      <c r="C3239" s="2" t="s">
        <v>569</v>
      </c>
      <c r="D3239" s="2" t="str">
        <f t="shared" si="49"/>
        <v>Error?</v>
      </c>
    </row>
    <row r="3240" spans="1:4">
      <c r="A3240" s="10">
        <v>3179</v>
      </c>
      <c r="B3240" s="1724"/>
      <c r="D3240" s="2" t="str">
        <f t="shared" si="49"/>
        <v>OK</v>
      </c>
    </row>
    <row r="3241" spans="1:4">
      <c r="A3241" s="10">
        <v>3180</v>
      </c>
      <c r="B3241" s="1724"/>
      <c r="D3241" s="2" t="str">
        <f t="shared" si="49"/>
        <v>OK</v>
      </c>
    </row>
    <row r="3242" spans="1:4">
      <c r="A3242" s="10">
        <v>3181</v>
      </c>
      <c r="B3242" s="1724"/>
      <c r="D3242" s="2" t="str">
        <f t="shared" si="49"/>
        <v>OK</v>
      </c>
    </row>
    <row r="3243" spans="1:4">
      <c r="A3243" s="10">
        <v>3182</v>
      </c>
      <c r="B3243" s="1724"/>
      <c r="D3243" s="2" t="str">
        <f t="shared" si="49"/>
        <v>OK</v>
      </c>
    </row>
    <row r="3244" spans="1:4">
      <c r="A3244" s="10">
        <v>3183</v>
      </c>
      <c r="B3244" s="1724"/>
      <c r="D3244" s="2" t="str">
        <f t="shared" si="49"/>
        <v>OK</v>
      </c>
    </row>
    <row r="3245" spans="1:4">
      <c r="A3245" s="10">
        <v>3184</v>
      </c>
      <c r="B3245" s="1724"/>
      <c r="D3245" s="2" t="str">
        <f t="shared" si="49"/>
        <v>OK</v>
      </c>
    </row>
    <row r="3246" spans="1:4">
      <c r="A3246" s="10">
        <v>3185</v>
      </c>
      <c r="B3246" s="1724"/>
      <c r="D3246" s="2" t="str">
        <f t="shared" si="49"/>
        <v>OK</v>
      </c>
    </row>
    <row r="3247" spans="1:4">
      <c r="A3247" s="10">
        <v>3186</v>
      </c>
      <c r="B3247" s="1724"/>
      <c r="D3247" s="2" t="str">
        <f t="shared" si="49"/>
        <v>OK</v>
      </c>
    </row>
    <row r="3248" spans="1:4">
      <c r="A3248" s="10">
        <v>3187</v>
      </c>
      <c r="B3248" s="1724"/>
      <c r="D3248" s="2" t="str">
        <f t="shared" si="49"/>
        <v>OK</v>
      </c>
    </row>
    <row r="3249" spans="1:4">
      <c r="A3249" s="10">
        <v>3188</v>
      </c>
      <c r="B3249" s="1724"/>
      <c r="D3249" s="2" t="str">
        <f t="shared" si="49"/>
        <v>OK</v>
      </c>
    </row>
    <row r="3250" spans="1:4">
      <c r="A3250" s="10">
        <v>3189</v>
      </c>
      <c r="B3250" s="1724"/>
      <c r="D3250" s="2" t="str">
        <f t="shared" si="49"/>
        <v>OK</v>
      </c>
    </row>
    <row r="3251" spans="1:4">
      <c r="A3251" s="5">
        <v>3190</v>
      </c>
      <c r="B3251" s="1724">
        <f>'Acct Summary 7-8'!F43</f>
        <v>0</v>
      </c>
      <c r="D3251" s="2" t="str">
        <f t="shared" si="49"/>
        <v>Error?</v>
      </c>
    </row>
    <row r="3252" spans="1:4">
      <c r="A3252" s="5">
        <v>3191</v>
      </c>
      <c r="B3252" s="1724">
        <f>'Acct Summary 7-8'!F44</f>
        <v>0</v>
      </c>
      <c r="C3252" s="2" t="s">
        <v>569</v>
      </c>
      <c r="D3252" s="2" t="str">
        <f t="shared" si="49"/>
        <v>Error?</v>
      </c>
    </row>
    <row r="3253" spans="1:4">
      <c r="A3253" s="5">
        <v>3192</v>
      </c>
      <c r="B3253" s="1724">
        <f>'Acct Summary 7-8'!F75</f>
        <v>0</v>
      </c>
      <c r="D3253" s="2" t="str">
        <f t="shared" si="49"/>
        <v>Error?</v>
      </c>
    </row>
    <row r="3254" spans="1:4">
      <c r="A3254" s="5">
        <v>3193</v>
      </c>
      <c r="B3254" s="1724">
        <f>'Acct Summary 7-8'!F76</f>
        <v>0</v>
      </c>
      <c r="C3254" s="2" t="s">
        <v>569</v>
      </c>
      <c r="D3254" s="2" t="str">
        <f t="shared" si="49"/>
        <v>Error?</v>
      </c>
    </row>
    <row r="3255" spans="1:4">
      <c r="A3255" s="5">
        <v>3194</v>
      </c>
      <c r="B3255" s="1724">
        <f>'Acct Summary 7-8'!F77</f>
        <v>0</v>
      </c>
      <c r="C3255" s="2" t="s">
        <v>569</v>
      </c>
      <c r="D3255" s="2" t="str">
        <f t="shared" si="49"/>
        <v>Error?</v>
      </c>
    </row>
    <row r="3256" spans="1:4">
      <c r="A3256" s="5">
        <v>3195</v>
      </c>
      <c r="B3256" s="1724">
        <f>'Acct Summary 7-8'!F78</f>
        <v>1383439</v>
      </c>
      <c r="C3256" s="2" t="s">
        <v>569</v>
      </c>
      <c r="D3256" s="2" t="str">
        <f t="shared" si="49"/>
        <v>Error?</v>
      </c>
    </row>
    <row r="3257" spans="1:4">
      <c r="A3257" s="5">
        <v>3196</v>
      </c>
      <c r="B3257" s="1724">
        <f>'Acct Summary 7-8'!G43</f>
        <v>0</v>
      </c>
      <c r="D3257" s="2" t="str">
        <f t="shared" si="49"/>
        <v>Error?</v>
      </c>
    </row>
    <row r="3258" spans="1:4">
      <c r="A3258" s="5">
        <v>3197</v>
      </c>
      <c r="B3258" s="1724">
        <f>'Acct Summary 7-8'!G44</f>
        <v>0</v>
      </c>
      <c r="C3258" s="2" t="s">
        <v>569</v>
      </c>
      <c r="D3258" s="2" t="str">
        <f t="shared" si="49"/>
        <v>Error?</v>
      </c>
    </row>
    <row r="3259" spans="1:4">
      <c r="A3259" s="5">
        <v>3198</v>
      </c>
      <c r="B3259" s="1724">
        <f>'Acct Summary 7-8'!G50</f>
        <v>0</v>
      </c>
      <c r="D3259" s="2" t="str">
        <f t="shared" si="49"/>
        <v>Error?</v>
      </c>
    </row>
    <row r="3260" spans="1:4">
      <c r="A3260" s="5">
        <v>3199</v>
      </c>
      <c r="B3260" s="1724">
        <f>'Acct Summary 7-8'!G76</f>
        <v>0</v>
      </c>
      <c r="C3260" s="2" t="s">
        <v>569</v>
      </c>
      <c r="D3260" s="2" t="str">
        <f t="shared" si="49"/>
        <v>Error?</v>
      </c>
    </row>
    <row r="3261" spans="1:4">
      <c r="A3261" s="5">
        <v>3200</v>
      </c>
      <c r="B3261" s="1724">
        <f>'Acct Summary 7-8'!G77</f>
        <v>0</v>
      </c>
      <c r="C3261" s="2" t="s">
        <v>569</v>
      </c>
      <c r="D3261" s="2" t="str">
        <f t="shared" si="49"/>
        <v>Error?</v>
      </c>
    </row>
    <row r="3262" spans="1:4">
      <c r="A3262" s="5">
        <v>3201</v>
      </c>
      <c r="B3262" s="1724">
        <f>'Acct Summary 7-8'!G78</f>
        <v>52296</v>
      </c>
      <c r="C3262" s="2" t="s">
        <v>569</v>
      </c>
      <c r="D3262" s="2" t="str">
        <f t="shared" si="49"/>
        <v>Error?</v>
      </c>
    </row>
    <row r="3263" spans="1:4">
      <c r="A3263" s="10">
        <v>3202</v>
      </c>
      <c r="B3263" s="1724"/>
      <c r="D3263" s="2" t="str">
        <f t="shared" ref="D3263:D3326" si="50">IF(ISBLANK(B3263),"OK",IF(A3263-B3263=0,"OK","Error?"))</f>
        <v>OK</v>
      </c>
    </row>
    <row r="3264" spans="1:4">
      <c r="A3264" s="10">
        <v>3203</v>
      </c>
      <c r="B3264" s="1724"/>
      <c r="D3264" s="2" t="str">
        <f t="shared" si="50"/>
        <v>OK</v>
      </c>
    </row>
    <row r="3265" spans="1:4">
      <c r="A3265" s="10">
        <v>3204</v>
      </c>
      <c r="B3265" s="1724"/>
      <c r="D3265" s="2" t="str">
        <f t="shared" si="50"/>
        <v>OK</v>
      </c>
    </row>
    <row r="3266" spans="1:4">
      <c r="A3266" s="10">
        <v>3205</v>
      </c>
      <c r="B3266" s="1724"/>
      <c r="D3266" s="2" t="str">
        <f t="shared" si="50"/>
        <v>OK</v>
      </c>
    </row>
    <row r="3267" spans="1:4">
      <c r="A3267" s="10">
        <v>3206</v>
      </c>
      <c r="B3267" s="1724"/>
      <c r="D3267" s="2" t="str">
        <f t="shared" si="50"/>
        <v>OK</v>
      </c>
    </row>
    <row r="3268" spans="1:4">
      <c r="A3268" s="10">
        <v>3207</v>
      </c>
      <c r="B3268" s="1724"/>
      <c r="D3268" s="2" t="str">
        <f t="shared" si="50"/>
        <v>OK</v>
      </c>
    </row>
    <row r="3269" spans="1:4">
      <c r="A3269" s="10">
        <v>3208</v>
      </c>
      <c r="B3269" s="1724"/>
      <c r="D3269" s="2" t="str">
        <f t="shared" si="50"/>
        <v>OK</v>
      </c>
    </row>
    <row r="3270" spans="1:4">
      <c r="A3270" s="10">
        <v>3209</v>
      </c>
      <c r="B3270" s="1724"/>
      <c r="D3270" s="2" t="str">
        <f t="shared" si="50"/>
        <v>OK</v>
      </c>
    </row>
    <row r="3271" spans="1:4">
      <c r="A3271" s="10">
        <v>3210</v>
      </c>
      <c r="B3271" s="1724"/>
      <c r="D3271" s="2" t="str">
        <f t="shared" si="50"/>
        <v>OK</v>
      </c>
    </row>
    <row r="3272" spans="1:4">
      <c r="A3272" s="10">
        <v>3211</v>
      </c>
      <c r="B3272" s="1724"/>
      <c r="D3272" s="2" t="str">
        <f t="shared" si="50"/>
        <v>OK</v>
      </c>
    </row>
    <row r="3273" spans="1:4">
      <c r="A3273" s="5">
        <v>3212</v>
      </c>
      <c r="B3273" s="1724">
        <f>'Acct Summary 7-8'!E43</f>
        <v>0</v>
      </c>
      <c r="D3273" s="2" t="str">
        <f t="shared" si="50"/>
        <v>Error?</v>
      </c>
    </row>
    <row r="3274" spans="1:4">
      <c r="A3274" s="5">
        <v>3213</v>
      </c>
      <c r="B3274" s="1724">
        <f>'Acct Summary 7-8'!E44</f>
        <v>0</v>
      </c>
      <c r="C3274" s="2" t="s">
        <v>569</v>
      </c>
      <c r="D3274" s="2" t="str">
        <f t="shared" si="50"/>
        <v>Error?</v>
      </c>
    </row>
    <row r="3275" spans="1:4">
      <c r="A3275" s="5">
        <v>3214</v>
      </c>
      <c r="B3275" s="1724">
        <f>'Acct Summary 7-8'!E75</f>
        <v>0</v>
      </c>
      <c r="D3275" s="2" t="str">
        <f t="shared" si="50"/>
        <v>Error?</v>
      </c>
    </row>
    <row r="3276" spans="1:4">
      <c r="A3276" s="5">
        <v>3215</v>
      </c>
      <c r="B3276" s="1724">
        <f>'Acct Summary 7-8'!E76</f>
        <v>0</v>
      </c>
      <c r="C3276" s="2" t="s">
        <v>569</v>
      </c>
      <c r="D3276" s="2" t="str">
        <f t="shared" si="50"/>
        <v>Error?</v>
      </c>
    </row>
    <row r="3277" spans="1:4">
      <c r="A3277" s="5">
        <v>3216</v>
      </c>
      <c r="B3277" s="1724">
        <f>'Acct Summary 7-8'!E77</f>
        <v>0</v>
      </c>
      <c r="C3277" s="2" t="s">
        <v>569</v>
      </c>
      <c r="D3277" s="2" t="str">
        <f t="shared" si="50"/>
        <v>Error?</v>
      </c>
    </row>
    <row r="3278" spans="1:4">
      <c r="A3278" s="5">
        <v>3217</v>
      </c>
      <c r="B3278" s="1724">
        <f>'Acct Summary 7-8'!E78</f>
        <v>23658</v>
      </c>
      <c r="C3278" s="2" t="s">
        <v>569</v>
      </c>
      <c r="D3278" s="2" t="str">
        <f t="shared" si="50"/>
        <v>Error?</v>
      </c>
    </row>
    <row r="3279" spans="1:4">
      <c r="A3279" s="10">
        <v>3218</v>
      </c>
      <c r="B3279" s="1724"/>
      <c r="D3279" s="2" t="str">
        <f t="shared" si="50"/>
        <v>OK</v>
      </c>
    </row>
    <row r="3280" spans="1:4">
      <c r="A3280" s="10">
        <v>3219</v>
      </c>
      <c r="B3280" s="1724"/>
      <c r="C3280" s="2" t="s">
        <v>569</v>
      </c>
      <c r="D3280" s="2" t="str">
        <f t="shared" si="50"/>
        <v>OK</v>
      </c>
    </row>
    <row r="3281" spans="1:4">
      <c r="A3281" s="10">
        <v>3220</v>
      </c>
      <c r="B3281" s="1724"/>
      <c r="D3281" s="2" t="str">
        <f t="shared" si="50"/>
        <v>OK</v>
      </c>
    </row>
    <row r="3282" spans="1:4">
      <c r="A3282" s="10">
        <v>3221</v>
      </c>
      <c r="B3282" s="1724"/>
      <c r="C3282" s="2" t="s">
        <v>569</v>
      </c>
      <c r="D3282" s="2" t="str">
        <f t="shared" si="50"/>
        <v>OK</v>
      </c>
    </row>
    <row r="3283" spans="1:4">
      <c r="A3283" s="10">
        <v>3222</v>
      </c>
      <c r="B3283" s="1724"/>
      <c r="C3283" s="2" t="s">
        <v>569</v>
      </c>
      <c r="D3283" s="2" t="str">
        <f t="shared" si="50"/>
        <v>OK</v>
      </c>
    </row>
    <row r="3284" spans="1:4">
      <c r="A3284" s="10">
        <v>3223</v>
      </c>
      <c r="B3284" s="1724"/>
      <c r="C3284" s="2" t="s">
        <v>569</v>
      </c>
      <c r="D3284" s="2" t="str">
        <f t="shared" si="50"/>
        <v>OK</v>
      </c>
    </row>
    <row r="3285" spans="1:4">
      <c r="A3285" s="10">
        <v>3224</v>
      </c>
      <c r="B3285" s="1724"/>
      <c r="D3285" s="2" t="str">
        <f t="shared" si="50"/>
        <v>OK</v>
      </c>
    </row>
    <row r="3286" spans="1:4">
      <c r="A3286" s="10">
        <v>3225</v>
      </c>
      <c r="B3286" s="1724"/>
      <c r="D3286" s="2" t="str">
        <f t="shared" si="50"/>
        <v>OK</v>
      </c>
    </row>
    <row r="3287" spans="1:4">
      <c r="A3287" s="10">
        <v>3226</v>
      </c>
      <c r="B3287" s="1724"/>
      <c r="D3287" s="2" t="str">
        <f t="shared" si="50"/>
        <v>OK</v>
      </c>
    </row>
    <row r="3288" spans="1:4">
      <c r="A3288" s="10">
        <v>3227</v>
      </c>
      <c r="B3288" s="1724"/>
      <c r="D3288" s="2" t="str">
        <f t="shared" si="50"/>
        <v>OK</v>
      </c>
    </row>
    <row r="3289" spans="1:4">
      <c r="A3289" s="10">
        <v>3228</v>
      </c>
      <c r="B3289" s="1724"/>
      <c r="D3289" s="2" t="str">
        <f t="shared" si="50"/>
        <v>OK</v>
      </c>
    </row>
    <row r="3290" spans="1:4">
      <c r="A3290" s="10">
        <v>3229</v>
      </c>
      <c r="B3290" s="1724"/>
      <c r="D3290" s="2" t="str">
        <f t="shared" si="50"/>
        <v>OK</v>
      </c>
    </row>
    <row r="3291" spans="1:4">
      <c r="A3291" s="10">
        <v>3230</v>
      </c>
      <c r="B3291" s="1724"/>
      <c r="D3291" s="2" t="str">
        <f t="shared" si="50"/>
        <v>OK</v>
      </c>
    </row>
    <row r="3292" spans="1:4">
      <c r="A3292" s="10">
        <v>3231</v>
      </c>
      <c r="B3292" s="1724"/>
      <c r="D3292" s="2" t="str">
        <f t="shared" si="50"/>
        <v>OK</v>
      </c>
    </row>
    <row r="3293" spans="1:4">
      <c r="A3293" s="10">
        <v>3232</v>
      </c>
      <c r="B3293" s="1724"/>
      <c r="D3293" s="2" t="str">
        <f t="shared" si="50"/>
        <v>OK</v>
      </c>
    </row>
    <row r="3294" spans="1:4">
      <c r="A3294" s="10">
        <v>3233</v>
      </c>
      <c r="B3294" s="1724"/>
      <c r="D3294" s="2" t="str">
        <f t="shared" si="50"/>
        <v>OK</v>
      </c>
    </row>
    <row r="3295" spans="1:4">
      <c r="A3295" s="5">
        <v>3234</v>
      </c>
      <c r="B3295" s="1724">
        <f>'Acct Summary 7-8'!H43</f>
        <v>0</v>
      </c>
      <c r="D3295" s="2" t="str">
        <f t="shared" si="50"/>
        <v>Error?</v>
      </c>
    </row>
    <row r="3296" spans="1:4">
      <c r="A3296" s="5">
        <v>3235</v>
      </c>
      <c r="B3296" s="1724">
        <f>'Acct Summary 7-8'!H44</f>
        <v>27902061</v>
      </c>
      <c r="C3296" s="2" t="s">
        <v>569</v>
      </c>
      <c r="D3296" s="2" t="str">
        <f t="shared" si="50"/>
        <v>Error?</v>
      </c>
    </row>
    <row r="3297" spans="1:4">
      <c r="A3297" s="5">
        <v>3236</v>
      </c>
      <c r="B3297" s="1724">
        <f>'Acct Summary 7-8'!H75</f>
        <v>0</v>
      </c>
      <c r="D3297" s="2" t="str">
        <f t="shared" si="50"/>
        <v>Error?</v>
      </c>
    </row>
    <row r="3298" spans="1:4">
      <c r="A3298" s="5">
        <v>3237</v>
      </c>
      <c r="B3298" s="1724">
        <f>'Acct Summary 7-8'!H76</f>
        <v>0</v>
      </c>
      <c r="C3298" s="2" t="s">
        <v>569</v>
      </c>
      <c r="D3298" s="2" t="str">
        <f t="shared" si="50"/>
        <v>Error?</v>
      </c>
    </row>
    <row r="3299" spans="1:4">
      <c r="A3299" s="5">
        <v>3238</v>
      </c>
      <c r="B3299" s="1724">
        <f>'Acct Summary 7-8'!H77</f>
        <v>27902061</v>
      </c>
      <c r="C3299" s="2" t="s">
        <v>569</v>
      </c>
      <c r="D3299" s="2" t="str">
        <f t="shared" si="50"/>
        <v>Error?</v>
      </c>
    </row>
    <row r="3300" spans="1:4">
      <c r="A3300" s="5">
        <v>3239</v>
      </c>
      <c r="B3300" s="1724">
        <f>'Acct Summary 7-8'!H78</f>
        <v>22940532</v>
      </c>
      <c r="C3300" s="2" t="s">
        <v>569</v>
      </c>
      <c r="D3300" s="2" t="str">
        <f t="shared" si="50"/>
        <v>Error?</v>
      </c>
    </row>
    <row r="3301" spans="1:4">
      <c r="A3301" s="10">
        <v>3240</v>
      </c>
      <c r="B3301" s="1724"/>
      <c r="D3301" s="2" t="str">
        <f t="shared" si="50"/>
        <v>OK</v>
      </c>
    </row>
    <row r="3302" spans="1:4">
      <c r="A3302" s="10">
        <v>3241</v>
      </c>
      <c r="B3302" s="1724"/>
      <c r="D3302" s="2" t="str">
        <f t="shared" si="50"/>
        <v>OK</v>
      </c>
    </row>
    <row r="3303" spans="1:4">
      <c r="A3303" s="10">
        <v>3242</v>
      </c>
      <c r="B3303" s="1724"/>
      <c r="D3303" s="2" t="str">
        <f t="shared" si="50"/>
        <v>OK</v>
      </c>
    </row>
    <row r="3304" spans="1:4">
      <c r="A3304" s="10">
        <v>3243</v>
      </c>
      <c r="B3304" s="1724"/>
      <c r="D3304" s="2" t="str">
        <f t="shared" si="50"/>
        <v>OK</v>
      </c>
    </row>
    <row r="3305" spans="1:4">
      <c r="A3305" s="10">
        <v>3244</v>
      </c>
      <c r="B3305" s="1724"/>
      <c r="D3305" s="2" t="str">
        <f t="shared" si="50"/>
        <v>OK</v>
      </c>
    </row>
    <row r="3306" spans="1:4">
      <c r="A3306" s="10">
        <v>3245</v>
      </c>
      <c r="B3306" s="1724"/>
      <c r="D3306" s="2" t="str">
        <f t="shared" si="50"/>
        <v>OK</v>
      </c>
    </row>
    <row r="3307" spans="1:4">
      <c r="A3307" s="10">
        <v>3246</v>
      </c>
      <c r="B3307" s="1724"/>
      <c r="D3307" s="2" t="str">
        <f t="shared" si="50"/>
        <v>OK</v>
      </c>
    </row>
    <row r="3308" spans="1:4">
      <c r="A3308" s="10">
        <v>3247</v>
      </c>
      <c r="B3308" s="1724"/>
      <c r="D3308" s="2" t="str">
        <f t="shared" si="50"/>
        <v>OK</v>
      </c>
    </row>
    <row r="3309" spans="1:4">
      <c r="A3309" s="10">
        <v>3248</v>
      </c>
      <c r="B3309" s="1724"/>
      <c r="D3309" s="2" t="str">
        <f t="shared" si="50"/>
        <v>OK</v>
      </c>
    </row>
    <row r="3310" spans="1:4">
      <c r="A3310" s="10">
        <v>3249</v>
      </c>
      <c r="B3310" s="1724"/>
      <c r="D3310" s="2" t="str">
        <f t="shared" si="50"/>
        <v>OK</v>
      </c>
    </row>
    <row r="3311" spans="1:4">
      <c r="A3311" s="10">
        <v>3250</v>
      </c>
      <c r="B3311" s="1724"/>
      <c r="D3311" s="2" t="str">
        <f t="shared" si="50"/>
        <v>OK</v>
      </c>
    </row>
    <row r="3312" spans="1:4">
      <c r="A3312" s="10">
        <v>3251</v>
      </c>
      <c r="B3312" s="1724"/>
      <c r="D3312" s="2" t="str">
        <f t="shared" si="50"/>
        <v>OK</v>
      </c>
    </row>
    <row r="3313" spans="1:4">
      <c r="A3313" s="10">
        <v>3252</v>
      </c>
      <c r="B3313" s="1724"/>
      <c r="D3313" s="2" t="str">
        <f t="shared" si="50"/>
        <v>OK</v>
      </c>
    </row>
    <row r="3314" spans="1:4">
      <c r="A3314" s="10">
        <v>3253</v>
      </c>
      <c r="B3314" s="1724"/>
      <c r="D3314" s="2" t="str">
        <f t="shared" si="50"/>
        <v>OK</v>
      </c>
    </row>
    <row r="3315" spans="1:4">
      <c r="A3315" s="10">
        <v>3254</v>
      </c>
      <c r="B3315" s="1724"/>
      <c r="D3315" s="2" t="str">
        <f t="shared" si="50"/>
        <v>OK</v>
      </c>
    </row>
    <row r="3316" spans="1:4">
      <c r="A3316" s="5">
        <v>3255</v>
      </c>
      <c r="B3316" s="1724">
        <f>'Acct Summary 7-8'!I43</f>
        <v>0</v>
      </c>
      <c r="D3316" s="2" t="str">
        <f t="shared" si="50"/>
        <v>Error?</v>
      </c>
    </row>
    <row r="3317" spans="1:4">
      <c r="A3317" s="5">
        <v>3256</v>
      </c>
      <c r="B3317" s="1724">
        <f>'Acct Summary 7-8'!I44</f>
        <v>23190000</v>
      </c>
      <c r="C3317" s="2" t="s">
        <v>569</v>
      </c>
      <c r="D3317" s="2" t="str">
        <f t="shared" si="50"/>
        <v>Error?</v>
      </c>
    </row>
    <row r="3318" spans="1:4">
      <c r="A3318" s="5">
        <v>3257</v>
      </c>
      <c r="B3318" s="1724">
        <f>'Acct Summary 7-8'!I76</f>
        <v>23688899</v>
      </c>
      <c r="C3318" s="2" t="s">
        <v>569</v>
      </c>
      <c r="D3318" s="2" t="str">
        <f t="shared" si="50"/>
        <v>Error?</v>
      </c>
    </row>
    <row r="3319" spans="1:4">
      <c r="A3319" s="5">
        <v>3258</v>
      </c>
      <c r="B3319" s="1724">
        <f>'Acct Summary 7-8'!I77</f>
        <v>-498899</v>
      </c>
      <c r="C3319" s="2" t="s">
        <v>569</v>
      </c>
      <c r="D3319" s="2" t="str">
        <f t="shared" si="50"/>
        <v>Error?</v>
      </c>
    </row>
    <row r="3320" spans="1:4">
      <c r="A3320" s="5">
        <v>3259</v>
      </c>
      <c r="B3320" s="1724">
        <f>'Acct Summary 7-8'!I78</f>
        <v>35510</v>
      </c>
      <c r="C3320" s="2" t="s">
        <v>569</v>
      </c>
      <c r="D3320" s="2" t="str">
        <f t="shared" si="50"/>
        <v>Error?</v>
      </c>
    </row>
    <row r="3321" spans="1:4">
      <c r="A3321" s="5">
        <v>3260</v>
      </c>
      <c r="B3321" s="1724">
        <f>'Acct Summary 7-8'!I79</f>
        <v>22718930</v>
      </c>
      <c r="D3321" s="2" t="str">
        <f t="shared" si="50"/>
        <v>Error?</v>
      </c>
    </row>
    <row r="3322" spans="1:4">
      <c r="A3322" s="5">
        <v>3261</v>
      </c>
      <c r="B3322" s="1724">
        <f>'Acct Summary 7-8'!I80</f>
        <v>0</v>
      </c>
      <c r="D3322" s="2" t="str">
        <f t="shared" si="50"/>
        <v>Error?</v>
      </c>
    </row>
    <row r="3323" spans="1:4">
      <c r="A3323" s="5">
        <v>3262</v>
      </c>
      <c r="B3323" s="1724">
        <f>'Acct Summary 7-8'!I81</f>
        <v>22754440</v>
      </c>
      <c r="C3323" s="2" t="s">
        <v>569</v>
      </c>
      <c r="D3323" s="2" t="str">
        <f t="shared" si="50"/>
        <v>Error?</v>
      </c>
    </row>
    <row r="3324" spans="1:4">
      <c r="A3324" s="10">
        <v>3263</v>
      </c>
      <c r="B3324" s="1724"/>
      <c r="D3324" s="2" t="str">
        <f t="shared" si="50"/>
        <v>OK</v>
      </c>
    </row>
    <row r="3325" spans="1:4">
      <c r="A3325" s="10">
        <v>3264</v>
      </c>
      <c r="B3325" s="1724"/>
      <c r="D3325" s="2" t="str">
        <f t="shared" si="50"/>
        <v>OK</v>
      </c>
    </row>
    <row r="3326" spans="1:4">
      <c r="A3326" s="10">
        <v>3265</v>
      </c>
      <c r="B3326" s="1724"/>
      <c r="D3326" s="2" t="str">
        <f t="shared" si="50"/>
        <v>OK</v>
      </c>
    </row>
    <row r="3327" spans="1:4">
      <c r="A3327" s="10">
        <v>3266</v>
      </c>
      <c r="B3327" s="1724"/>
      <c r="D3327" s="2" t="str">
        <f t="shared" ref="D3327:D3390" si="51">IF(ISBLANK(B3327),"OK",IF(A3327-B3327=0,"OK","Error?"))</f>
        <v>OK</v>
      </c>
    </row>
    <row r="3328" spans="1:4">
      <c r="A3328" s="10">
        <v>3267</v>
      </c>
      <c r="B3328" s="1724"/>
      <c r="D3328" s="2" t="str">
        <f t="shared" si="51"/>
        <v>OK</v>
      </c>
    </row>
    <row r="3329" spans="1:4">
      <c r="A3329" s="10">
        <v>3268</v>
      </c>
      <c r="B3329" s="1724"/>
      <c r="D3329" s="2" t="str">
        <f t="shared" si="51"/>
        <v>OK</v>
      </c>
    </row>
    <row r="3330" spans="1:4">
      <c r="A3330" s="10">
        <v>3269</v>
      </c>
      <c r="B3330" s="1724"/>
      <c r="D3330" s="2" t="str">
        <f t="shared" si="51"/>
        <v>OK</v>
      </c>
    </row>
    <row r="3331" spans="1:4">
      <c r="A3331" s="10">
        <v>3270</v>
      </c>
      <c r="B3331" s="1724"/>
      <c r="D3331" s="2" t="str">
        <f t="shared" si="51"/>
        <v>OK</v>
      </c>
    </row>
    <row r="3332" spans="1:4">
      <c r="A3332" s="10">
        <v>3271</v>
      </c>
      <c r="B3332" s="1724"/>
      <c r="D3332" s="2" t="str">
        <f t="shared" si="51"/>
        <v>OK</v>
      </c>
    </row>
    <row r="3333" spans="1:4">
      <c r="A3333" s="10">
        <v>3272</v>
      </c>
      <c r="B3333" s="1724"/>
      <c r="D3333" s="2" t="str">
        <f t="shared" si="51"/>
        <v>OK</v>
      </c>
    </row>
    <row r="3334" spans="1:4">
      <c r="A3334" s="10">
        <v>3273</v>
      </c>
      <c r="B3334" s="1724"/>
      <c r="D3334" s="2" t="str">
        <f t="shared" si="51"/>
        <v>OK</v>
      </c>
    </row>
    <row r="3335" spans="1:4">
      <c r="A3335" s="10">
        <v>3274</v>
      </c>
      <c r="B3335" s="1724"/>
      <c r="D3335" s="2" t="str">
        <f t="shared" si="51"/>
        <v>OK</v>
      </c>
    </row>
    <row r="3336" spans="1:4">
      <c r="A3336" s="10">
        <v>3275</v>
      </c>
      <c r="B3336" s="1724"/>
      <c r="D3336" s="2" t="str">
        <f t="shared" si="51"/>
        <v>OK</v>
      </c>
    </row>
    <row r="3337" spans="1:4">
      <c r="A3337" s="10">
        <v>3276</v>
      </c>
      <c r="B3337" s="1724"/>
      <c r="D3337" s="2" t="str">
        <f t="shared" si="51"/>
        <v>OK</v>
      </c>
    </row>
    <row r="3338" spans="1:4">
      <c r="A3338" s="10">
        <v>3277</v>
      </c>
      <c r="B3338" s="1724"/>
      <c r="D3338" s="2" t="str">
        <f t="shared" si="51"/>
        <v>OK</v>
      </c>
    </row>
    <row r="3339" spans="1:4">
      <c r="A3339" s="10">
        <v>3278</v>
      </c>
      <c r="B3339" s="1724"/>
      <c r="D3339" s="2" t="str">
        <f t="shared" si="51"/>
        <v>OK</v>
      </c>
    </row>
    <row r="3340" spans="1:4">
      <c r="A3340" s="10">
        <v>3279</v>
      </c>
      <c r="B3340" s="1724"/>
      <c r="D3340" s="2" t="str">
        <f t="shared" si="51"/>
        <v>OK</v>
      </c>
    </row>
    <row r="3341" spans="1:4">
      <c r="A3341" s="10">
        <v>3280</v>
      </c>
      <c r="B3341" s="1724"/>
      <c r="D3341" s="2" t="str">
        <f t="shared" si="51"/>
        <v>OK</v>
      </c>
    </row>
    <row r="3342" spans="1:4">
      <c r="A3342" s="10">
        <v>3281</v>
      </c>
      <c r="B3342" s="1724"/>
      <c r="D3342" s="2" t="str">
        <f t="shared" si="51"/>
        <v>OK</v>
      </c>
    </row>
    <row r="3343" spans="1:4">
      <c r="A3343" s="10">
        <v>3282</v>
      </c>
      <c r="B3343" s="1724"/>
      <c r="D3343" s="2" t="str">
        <f t="shared" si="51"/>
        <v>OK</v>
      </c>
    </row>
    <row r="3344" spans="1:4">
      <c r="A3344" s="10">
        <v>3283</v>
      </c>
      <c r="B3344" s="1724"/>
      <c r="D3344" s="2" t="str">
        <f t="shared" si="51"/>
        <v>OK</v>
      </c>
    </row>
    <row r="3345" spans="1:4">
      <c r="A3345" s="10">
        <v>3284</v>
      </c>
      <c r="B3345" s="1724"/>
      <c r="D3345" s="2" t="str">
        <f t="shared" si="51"/>
        <v>OK</v>
      </c>
    </row>
    <row r="3346" spans="1:4">
      <c r="A3346" s="10">
        <v>3285</v>
      </c>
      <c r="B3346" s="1724"/>
      <c r="D3346" s="2" t="str">
        <f t="shared" si="51"/>
        <v>OK</v>
      </c>
    </row>
    <row r="3347" spans="1:4">
      <c r="A3347" s="10">
        <v>3286</v>
      </c>
      <c r="B3347" s="1724"/>
      <c r="D3347" s="2" t="str">
        <f t="shared" si="51"/>
        <v>OK</v>
      </c>
    </row>
    <row r="3348" spans="1:4">
      <c r="A3348" s="10">
        <v>3287</v>
      </c>
      <c r="B3348" s="1724"/>
      <c r="D3348" s="2" t="str">
        <f t="shared" si="51"/>
        <v>OK</v>
      </c>
    </row>
    <row r="3349" spans="1:4">
      <c r="A3349" s="10">
        <v>3288</v>
      </c>
      <c r="B3349" s="1724"/>
      <c r="D3349" s="2" t="str">
        <f t="shared" si="51"/>
        <v>OK</v>
      </c>
    </row>
    <row r="3350" spans="1:4">
      <c r="A3350" s="10">
        <v>3289</v>
      </c>
      <c r="B3350" s="1724"/>
      <c r="D3350" s="2" t="str">
        <f t="shared" si="51"/>
        <v>OK</v>
      </c>
    </row>
    <row r="3351" spans="1:4">
      <c r="A3351" s="10">
        <v>3290</v>
      </c>
      <c r="B3351" s="1724"/>
      <c r="D3351" s="2" t="str">
        <f t="shared" si="51"/>
        <v>OK</v>
      </c>
    </row>
    <row r="3352" spans="1:4">
      <c r="A3352" s="10">
        <v>3291</v>
      </c>
      <c r="B3352" s="1724"/>
      <c r="D3352" s="2" t="str">
        <f t="shared" si="51"/>
        <v>OK</v>
      </c>
    </row>
    <row r="3353" spans="1:4">
      <c r="A3353" s="10">
        <v>3292</v>
      </c>
      <c r="B3353" s="1724"/>
      <c r="D3353" s="2" t="str">
        <f t="shared" si="51"/>
        <v>OK</v>
      </c>
    </row>
    <row r="3354" spans="1:4">
      <c r="A3354" s="10">
        <v>3293</v>
      </c>
      <c r="B3354" s="1724"/>
      <c r="D3354" s="2" t="str">
        <f t="shared" si="51"/>
        <v>OK</v>
      </c>
    </row>
    <row r="3355" spans="1:4">
      <c r="A3355" s="10">
        <v>3294</v>
      </c>
      <c r="B3355" s="1724"/>
      <c r="D3355" s="2" t="str">
        <f t="shared" si="51"/>
        <v>OK</v>
      </c>
    </row>
    <row r="3356" spans="1:4">
      <c r="A3356" s="10">
        <v>3295</v>
      </c>
      <c r="B3356" s="1724"/>
      <c r="D3356" s="2" t="str">
        <f t="shared" si="51"/>
        <v>OK</v>
      </c>
    </row>
    <row r="3357" spans="1:4">
      <c r="A3357" s="10">
        <v>3296</v>
      </c>
      <c r="B3357" s="1724"/>
      <c r="D3357" s="2" t="str">
        <f t="shared" si="51"/>
        <v>OK</v>
      </c>
    </row>
    <row r="3358" spans="1:4">
      <c r="A3358" s="10">
        <v>3297</v>
      </c>
      <c r="B3358" s="1724"/>
      <c r="D3358" s="2" t="str">
        <f t="shared" si="51"/>
        <v>OK</v>
      </c>
    </row>
    <row r="3359" spans="1:4">
      <c r="A3359" s="10">
        <v>3298</v>
      </c>
      <c r="B3359" s="1724"/>
      <c r="D3359" s="2" t="str">
        <f t="shared" si="51"/>
        <v>OK</v>
      </c>
    </row>
    <row r="3360" spans="1:4">
      <c r="A3360" s="10">
        <v>3299</v>
      </c>
      <c r="B3360" s="1724"/>
      <c r="D3360" s="2" t="str">
        <f t="shared" si="51"/>
        <v>OK</v>
      </c>
    </row>
    <row r="3361" spans="1:4">
      <c r="A3361" s="10">
        <v>3300</v>
      </c>
      <c r="B3361" s="1724"/>
      <c r="D3361" s="2" t="str">
        <f t="shared" si="51"/>
        <v>OK</v>
      </c>
    </row>
    <row r="3362" spans="1:4">
      <c r="A3362" s="10">
        <v>3301</v>
      </c>
      <c r="B3362" s="1724"/>
      <c r="D3362" s="2" t="str">
        <f t="shared" si="51"/>
        <v>OK</v>
      </c>
    </row>
    <row r="3363" spans="1:4">
      <c r="A3363" s="10">
        <v>3302</v>
      </c>
      <c r="B3363" s="1724"/>
      <c r="D3363" s="2" t="str">
        <f t="shared" si="51"/>
        <v>OK</v>
      </c>
    </row>
    <row r="3364" spans="1:4">
      <c r="A3364" s="10">
        <v>3303</v>
      </c>
      <c r="B3364" s="1724"/>
      <c r="D3364" s="2" t="str">
        <f t="shared" si="51"/>
        <v>OK</v>
      </c>
    </row>
    <row r="3365" spans="1:4">
      <c r="A3365" s="10">
        <v>3304</v>
      </c>
      <c r="B3365" s="1724"/>
      <c r="D3365" s="2" t="str">
        <f t="shared" si="51"/>
        <v>OK</v>
      </c>
    </row>
    <row r="3366" spans="1:4">
      <c r="A3366" s="5">
        <v>3305</v>
      </c>
      <c r="B3366" s="1724">
        <f>'Expenditures 15-22'!C8</f>
        <v>8821168</v>
      </c>
      <c r="D3366" s="2" t="str">
        <f t="shared" si="51"/>
        <v>Error?</v>
      </c>
    </row>
    <row r="3367" spans="1:4">
      <c r="A3367" s="5">
        <v>3306</v>
      </c>
      <c r="B3367" s="1724">
        <f>'Expenditures 15-22'!C19</f>
        <v>87316</v>
      </c>
      <c r="D3367" s="2" t="str">
        <f t="shared" si="51"/>
        <v>Error?</v>
      </c>
    </row>
    <row r="3368" spans="1:4">
      <c r="A3368" s="5">
        <v>3307</v>
      </c>
      <c r="B3368" s="1724">
        <f>'Expenditures 15-22'!D8</f>
        <v>1946110</v>
      </c>
      <c r="D3368" s="2" t="str">
        <f t="shared" si="51"/>
        <v>Error?</v>
      </c>
    </row>
    <row r="3369" spans="1:4">
      <c r="A3369" s="5">
        <v>3308</v>
      </c>
      <c r="B3369" s="1724">
        <f>'Expenditures 15-22'!D19</f>
        <v>1309</v>
      </c>
      <c r="D3369" s="2" t="str">
        <f t="shared" si="51"/>
        <v>Error?</v>
      </c>
    </row>
    <row r="3370" spans="1:4">
      <c r="A3370" s="5">
        <v>3309</v>
      </c>
      <c r="B3370" s="1724">
        <f>'Expenditures 15-22'!E8</f>
        <v>106091</v>
      </c>
      <c r="D3370" s="2" t="str">
        <f t="shared" si="51"/>
        <v>Error?</v>
      </c>
    </row>
    <row r="3371" spans="1:4">
      <c r="A3371" s="5">
        <v>3310</v>
      </c>
      <c r="B3371" s="1724">
        <f>'Expenditures 15-22'!E19</f>
        <v>0</v>
      </c>
      <c r="D3371" s="2" t="str">
        <f t="shared" si="51"/>
        <v>Error?</v>
      </c>
    </row>
    <row r="3372" spans="1:4">
      <c r="A3372" s="5">
        <v>3311</v>
      </c>
      <c r="B3372" s="1724">
        <f>'Expenditures 15-22'!F8</f>
        <v>102069</v>
      </c>
      <c r="D3372" s="2" t="str">
        <f t="shared" si="51"/>
        <v>Error?</v>
      </c>
    </row>
    <row r="3373" spans="1:4">
      <c r="A3373" s="5">
        <v>3312</v>
      </c>
      <c r="B3373" s="1724">
        <f>'Expenditures 15-22'!F19</f>
        <v>511</v>
      </c>
      <c r="D3373" s="2" t="str">
        <f t="shared" si="51"/>
        <v>Error?</v>
      </c>
    </row>
    <row r="3374" spans="1:4">
      <c r="A3374" s="5">
        <v>3313</v>
      </c>
      <c r="B3374" s="1724">
        <f>'Expenditures 15-22'!G8</f>
        <v>0</v>
      </c>
      <c r="D3374" s="2" t="str">
        <f t="shared" si="51"/>
        <v>Error?</v>
      </c>
    </row>
    <row r="3375" spans="1:4">
      <c r="A3375" s="5">
        <v>3314</v>
      </c>
      <c r="B3375" s="1724">
        <f>'Expenditures 15-22'!G19</f>
        <v>0</v>
      </c>
      <c r="D3375" s="2" t="str">
        <f t="shared" si="51"/>
        <v>Error?</v>
      </c>
    </row>
    <row r="3376" spans="1:4">
      <c r="A3376" s="5">
        <v>3315</v>
      </c>
      <c r="B3376" s="1724">
        <f>'Expenditures 15-22'!H8</f>
        <v>1145</v>
      </c>
      <c r="D3376" s="2" t="str">
        <f t="shared" si="51"/>
        <v>Error?</v>
      </c>
    </row>
    <row r="3377" spans="1:4">
      <c r="A3377" s="5">
        <v>3316</v>
      </c>
      <c r="B3377" s="1724">
        <f>'Expenditures 15-22'!H19</f>
        <v>0</v>
      </c>
      <c r="D3377" s="2" t="str">
        <f t="shared" si="51"/>
        <v>Error?</v>
      </c>
    </row>
    <row r="3378" spans="1:4">
      <c r="A3378" s="10">
        <v>3317</v>
      </c>
      <c r="B3378" s="1724"/>
      <c r="D3378" s="2" t="str">
        <f t="shared" si="51"/>
        <v>OK</v>
      </c>
    </row>
    <row r="3379" spans="1:4">
      <c r="A3379" s="10">
        <v>3318</v>
      </c>
      <c r="B3379" s="1724"/>
      <c r="D3379" s="2" t="str">
        <f t="shared" si="51"/>
        <v>OK</v>
      </c>
    </row>
    <row r="3380" spans="1:4">
      <c r="A3380" s="5">
        <v>3319</v>
      </c>
      <c r="B3380" s="1724">
        <f>'Expenditures 15-22'!K8</f>
        <v>11012595</v>
      </c>
      <c r="C3380" s="2" t="s">
        <v>569</v>
      </c>
      <c r="D3380" s="2" t="str">
        <f t="shared" si="51"/>
        <v>Error?</v>
      </c>
    </row>
    <row r="3381" spans="1:4">
      <c r="A3381" s="5">
        <v>3320</v>
      </c>
      <c r="B3381" s="1724">
        <f>'Expenditures 15-22'!K19</f>
        <v>89136</v>
      </c>
      <c r="C3381" s="2" t="s">
        <v>569</v>
      </c>
      <c r="D3381" s="2" t="str">
        <f t="shared" si="51"/>
        <v>Error?</v>
      </c>
    </row>
    <row r="3382" spans="1:4">
      <c r="A3382" s="10">
        <v>3321</v>
      </c>
      <c r="B3382" s="1724"/>
      <c r="D3382" s="2" t="str">
        <f t="shared" si="51"/>
        <v>OK</v>
      </c>
    </row>
    <row r="3383" spans="1:4">
      <c r="A3383" s="10">
        <v>3322</v>
      </c>
      <c r="B3383" s="1724"/>
      <c r="D3383" s="2" t="str">
        <f t="shared" si="51"/>
        <v>OK</v>
      </c>
    </row>
    <row r="3384" spans="1:4">
      <c r="A3384" s="10">
        <v>3323</v>
      </c>
      <c r="B3384" s="1724"/>
      <c r="D3384" s="2" t="str">
        <f t="shared" si="51"/>
        <v>OK</v>
      </c>
    </row>
    <row r="3385" spans="1:4">
      <c r="A3385" s="10">
        <v>3324</v>
      </c>
      <c r="B3385" s="1724"/>
      <c r="D3385" s="2" t="str">
        <f t="shared" si="51"/>
        <v>OK</v>
      </c>
    </row>
    <row r="3386" spans="1:4">
      <c r="A3386" s="10">
        <v>3325</v>
      </c>
      <c r="B3386" s="1724"/>
      <c r="D3386" s="2" t="str">
        <f t="shared" si="51"/>
        <v>OK</v>
      </c>
    </row>
    <row r="3387" spans="1:4">
      <c r="A3387" s="5">
        <v>3326</v>
      </c>
      <c r="B3387" s="1724">
        <f>'Expenditures 15-22'!D215</f>
        <v>626394</v>
      </c>
      <c r="D3387" s="2" t="str">
        <f t="shared" si="51"/>
        <v>Error?</v>
      </c>
    </row>
    <row r="3388" spans="1:4">
      <c r="A3388" s="5">
        <v>3327</v>
      </c>
      <c r="B3388" s="1724">
        <f>'Expenditures 15-22'!D217</f>
        <v>470471</v>
      </c>
      <c r="D3388" s="2" t="str">
        <f t="shared" si="51"/>
        <v>Error?</v>
      </c>
    </row>
    <row r="3389" spans="1:4">
      <c r="A3389" s="5">
        <v>3328</v>
      </c>
      <c r="B3389" s="1724">
        <f>'Expenditures 15-22'!D228</f>
        <v>1227</v>
      </c>
      <c r="D3389" s="2" t="str">
        <f t="shared" si="51"/>
        <v>Error?</v>
      </c>
    </row>
    <row r="3390" spans="1:4">
      <c r="A3390" s="5">
        <v>3329</v>
      </c>
      <c r="B3390" s="1724">
        <f>'Expenditures 15-22'!K215</f>
        <v>626394</v>
      </c>
      <c r="C3390" s="2" t="s">
        <v>569</v>
      </c>
      <c r="D3390" s="2" t="str">
        <f t="shared" si="51"/>
        <v>Error?</v>
      </c>
    </row>
    <row r="3391" spans="1:4">
      <c r="A3391" s="5">
        <v>3330</v>
      </c>
      <c r="B3391" s="1724">
        <f>'Expenditures 15-22'!K217</f>
        <v>470471</v>
      </c>
      <c r="C3391" s="2" t="s">
        <v>569</v>
      </c>
      <c r="D3391" s="2" t="str">
        <f t="shared" ref="D3391:D3454" si="52">IF(ISBLANK(B3391),"OK",IF(A3391-B3391=0,"OK","Error?"))</f>
        <v>Error?</v>
      </c>
    </row>
    <row r="3392" spans="1:4">
      <c r="A3392" s="5">
        <v>3331</v>
      </c>
      <c r="B3392" s="1724">
        <f>'Expenditures 15-22'!K228</f>
        <v>1227</v>
      </c>
      <c r="C3392" s="2" t="s">
        <v>569</v>
      </c>
      <c r="D3392" s="2" t="str">
        <f t="shared" si="52"/>
        <v>Error?</v>
      </c>
    </row>
    <row r="3393" spans="1:4">
      <c r="A3393" s="10">
        <v>3332</v>
      </c>
      <c r="B3393" s="1724"/>
      <c r="D3393" s="2" t="str">
        <f t="shared" si="52"/>
        <v>OK</v>
      </c>
    </row>
    <row r="3394" spans="1:4">
      <c r="A3394" s="10">
        <v>3333</v>
      </c>
      <c r="B3394" s="1724"/>
      <c r="D3394" s="2" t="str">
        <f t="shared" si="52"/>
        <v>OK</v>
      </c>
    </row>
    <row r="3395" spans="1:4">
      <c r="A3395" s="10">
        <v>3334</v>
      </c>
      <c r="B3395" s="1724"/>
      <c r="D3395" s="2" t="str">
        <f t="shared" si="52"/>
        <v>OK</v>
      </c>
    </row>
    <row r="3396" spans="1:4">
      <c r="A3396" s="10">
        <v>3335</v>
      </c>
      <c r="B3396" s="1724"/>
      <c r="D3396" s="2" t="str">
        <f t="shared" si="52"/>
        <v>OK</v>
      </c>
    </row>
    <row r="3397" spans="1:4">
      <c r="A3397" s="10">
        <v>3336</v>
      </c>
      <c r="B3397" s="1724"/>
      <c r="D3397" s="2" t="str">
        <f t="shared" si="52"/>
        <v>OK</v>
      </c>
    </row>
    <row r="3398" spans="1:4">
      <c r="A3398" s="10">
        <v>3337</v>
      </c>
      <c r="B3398" s="1724"/>
      <c r="D3398" s="2" t="str">
        <f t="shared" si="52"/>
        <v>OK</v>
      </c>
    </row>
    <row r="3399" spans="1:4">
      <c r="A3399" s="10">
        <v>3338</v>
      </c>
      <c r="B3399" s="1724"/>
      <c r="D3399" s="2" t="str">
        <f t="shared" si="52"/>
        <v>OK</v>
      </c>
    </row>
    <row r="3400" spans="1:4">
      <c r="A3400" s="10">
        <v>3339</v>
      </c>
      <c r="B3400" s="1724"/>
      <c r="D3400" s="2" t="str">
        <f t="shared" si="52"/>
        <v>OK</v>
      </c>
    </row>
    <row r="3401" spans="1:4">
      <c r="A3401" s="10">
        <v>3340</v>
      </c>
      <c r="B3401" s="1724"/>
      <c r="D3401" s="2" t="str">
        <f t="shared" si="52"/>
        <v>OK</v>
      </c>
    </row>
    <row r="3402" spans="1:4">
      <c r="A3402" s="10">
        <v>3341</v>
      </c>
      <c r="B3402" s="1724"/>
      <c r="D3402" s="2" t="str">
        <f t="shared" si="52"/>
        <v>OK</v>
      </c>
    </row>
    <row r="3403" spans="1:4">
      <c r="A3403" s="10">
        <v>3342</v>
      </c>
      <c r="B3403" s="1724"/>
      <c r="D3403" s="2" t="str">
        <f t="shared" si="52"/>
        <v>OK</v>
      </c>
    </row>
    <row r="3404" spans="1:4">
      <c r="A3404" s="10">
        <v>3343</v>
      </c>
      <c r="B3404" s="1724"/>
      <c r="D3404" s="2" t="str">
        <f t="shared" si="52"/>
        <v>OK</v>
      </c>
    </row>
    <row r="3405" spans="1:4">
      <c r="A3405" s="5">
        <v>3344</v>
      </c>
      <c r="B3405" s="1724">
        <f>'Acct Summary 7-8'!C5</f>
        <v>0</v>
      </c>
      <c r="C3405" s="2" t="s">
        <v>569</v>
      </c>
      <c r="D3405" s="2" t="str">
        <f t="shared" si="52"/>
        <v>Error?</v>
      </c>
    </row>
    <row r="3406" spans="1:4">
      <c r="A3406" s="5">
        <v>3345</v>
      </c>
      <c r="B3406" s="1724">
        <f>'Acct Summary 7-8'!D5</f>
        <v>0</v>
      </c>
      <c r="C3406" s="2" t="s">
        <v>569</v>
      </c>
      <c r="D3406" s="2" t="str">
        <f t="shared" si="52"/>
        <v>Error?</v>
      </c>
    </row>
    <row r="3407" spans="1:4">
      <c r="A3407" s="10">
        <v>3346</v>
      </c>
      <c r="B3407" s="1724"/>
      <c r="D3407" s="2" t="str">
        <f t="shared" si="52"/>
        <v>OK</v>
      </c>
    </row>
    <row r="3408" spans="1:4">
      <c r="A3408" s="5">
        <v>3347</v>
      </c>
      <c r="B3408" s="1724">
        <f>'Acct Summary 7-8'!F5</f>
        <v>0</v>
      </c>
      <c r="C3408" s="2" t="s">
        <v>569</v>
      </c>
      <c r="D3408" s="2" t="str">
        <f t="shared" si="52"/>
        <v>Error?</v>
      </c>
    </row>
    <row r="3409" spans="1:4">
      <c r="A3409" s="5">
        <v>3348</v>
      </c>
      <c r="B3409" s="1724">
        <f>'Acct Summary 7-8'!G5</f>
        <v>0</v>
      </c>
      <c r="C3409" s="2" t="s">
        <v>569</v>
      </c>
      <c r="D3409" s="2" t="str">
        <f t="shared" si="52"/>
        <v>Error?</v>
      </c>
    </row>
    <row r="3410" spans="1:4">
      <c r="A3410" s="10">
        <v>3349</v>
      </c>
      <c r="B3410" s="1724"/>
      <c r="D3410" s="2" t="str">
        <f t="shared" si="52"/>
        <v>OK</v>
      </c>
    </row>
    <row r="3411" spans="1:4">
      <c r="A3411" s="5">
        <v>3350</v>
      </c>
      <c r="B3411" s="1724">
        <f>'Assets-Liab 5-6'!C4</f>
        <v>27414168</v>
      </c>
      <c r="D3411" s="2" t="str">
        <f t="shared" si="52"/>
        <v>Error?</v>
      </c>
    </row>
    <row r="3412" spans="1:4">
      <c r="A3412" s="10">
        <v>3351</v>
      </c>
      <c r="B3412" s="1724"/>
      <c r="D3412" s="2" t="str">
        <f t="shared" si="52"/>
        <v>OK</v>
      </c>
    </row>
    <row r="3413" spans="1:4">
      <c r="A3413" s="10">
        <v>3352</v>
      </c>
      <c r="B3413" s="1724"/>
      <c r="D3413" s="2" t="str">
        <f t="shared" si="52"/>
        <v>OK</v>
      </c>
    </row>
    <row r="3414" spans="1:4">
      <c r="A3414" s="5">
        <v>3353</v>
      </c>
      <c r="B3414" s="1724">
        <f>'Assets-Liab 5-6'!D4</f>
        <v>1917747</v>
      </c>
      <c r="D3414" s="2" t="str">
        <f t="shared" si="52"/>
        <v>Error?</v>
      </c>
    </row>
    <row r="3415" spans="1:4">
      <c r="A3415" s="10">
        <v>3354</v>
      </c>
      <c r="B3415" s="1724"/>
      <c r="D3415" s="2" t="str">
        <f t="shared" si="52"/>
        <v>OK</v>
      </c>
    </row>
    <row r="3416" spans="1:4">
      <c r="A3416" s="10">
        <v>3355</v>
      </c>
      <c r="B3416" s="1724"/>
      <c r="D3416" s="2" t="str">
        <f t="shared" si="52"/>
        <v>OK</v>
      </c>
    </row>
    <row r="3417" spans="1:4">
      <c r="A3417" s="5">
        <v>3356</v>
      </c>
      <c r="B3417" s="1724">
        <f>'Assets-Liab 5-6'!E4</f>
        <v>1427552</v>
      </c>
      <c r="D3417" s="2" t="str">
        <f t="shared" si="52"/>
        <v>Error?</v>
      </c>
    </row>
    <row r="3418" spans="1:4">
      <c r="A3418" s="10">
        <v>3357</v>
      </c>
      <c r="B3418" s="1724"/>
      <c r="D3418" s="2" t="str">
        <f t="shared" si="52"/>
        <v>OK</v>
      </c>
    </row>
    <row r="3419" spans="1:4">
      <c r="A3419" s="5">
        <v>3358</v>
      </c>
      <c r="B3419" s="1724">
        <f>'Assets-Liab 5-6'!F4</f>
        <v>4950888</v>
      </c>
      <c r="D3419" s="2" t="str">
        <f t="shared" si="52"/>
        <v>Error?</v>
      </c>
    </row>
    <row r="3420" spans="1:4">
      <c r="A3420" s="10">
        <v>3359</v>
      </c>
      <c r="B3420" s="1724"/>
      <c r="D3420" s="2" t="str">
        <f t="shared" si="52"/>
        <v>OK</v>
      </c>
    </row>
    <row r="3421" spans="1:4">
      <c r="A3421" s="10">
        <v>3360</v>
      </c>
      <c r="B3421" s="1724"/>
      <c r="D3421" s="2" t="str">
        <f t="shared" si="52"/>
        <v>OK</v>
      </c>
    </row>
    <row r="3422" spans="1:4">
      <c r="A3422" s="5">
        <v>3361</v>
      </c>
      <c r="B3422" s="1724">
        <f>'Assets-Liab 5-6'!G4</f>
        <v>1239346</v>
      </c>
      <c r="D3422" s="2" t="str">
        <f t="shared" si="52"/>
        <v>Error?</v>
      </c>
    </row>
    <row r="3423" spans="1:4">
      <c r="A3423" s="10">
        <v>3362</v>
      </c>
      <c r="B3423" s="1724"/>
      <c r="D3423" s="2" t="str">
        <f t="shared" si="52"/>
        <v>OK</v>
      </c>
    </row>
    <row r="3424" spans="1:4">
      <c r="A3424" s="10">
        <v>3363</v>
      </c>
      <c r="B3424" s="1724"/>
      <c r="D3424" s="2" t="str">
        <f t="shared" si="52"/>
        <v>OK</v>
      </c>
    </row>
    <row r="3425" spans="1:4">
      <c r="A3425" s="5">
        <v>3364</v>
      </c>
      <c r="B3425" s="1724">
        <f>'Assets-Liab 5-6'!H4</f>
        <v>117483</v>
      </c>
      <c r="D3425" s="2" t="str">
        <f t="shared" si="52"/>
        <v>Error?</v>
      </c>
    </row>
    <row r="3426" spans="1:4">
      <c r="A3426" s="10">
        <v>3365</v>
      </c>
      <c r="B3426" s="1724"/>
      <c r="D3426" s="2" t="str">
        <f t="shared" si="52"/>
        <v>OK</v>
      </c>
    </row>
    <row r="3427" spans="1:4">
      <c r="A3427" s="5">
        <v>3366</v>
      </c>
      <c r="B3427" s="1724">
        <f>'Assets-Liab 5-6'!I4</f>
        <v>22555559</v>
      </c>
      <c r="D3427" s="2" t="str">
        <f t="shared" si="52"/>
        <v>Error?</v>
      </c>
    </row>
    <row r="3428" spans="1:4">
      <c r="A3428" s="10">
        <v>3367</v>
      </c>
      <c r="B3428" s="1724"/>
      <c r="D3428" s="2" t="str">
        <f t="shared" si="52"/>
        <v>OK</v>
      </c>
    </row>
    <row r="3429" spans="1:4">
      <c r="A3429" s="10">
        <v>3368</v>
      </c>
      <c r="B3429" s="1724"/>
      <c r="D3429" s="2" t="str">
        <f t="shared" si="52"/>
        <v>OK</v>
      </c>
    </row>
    <row r="3430" spans="1:4">
      <c r="A3430" s="10">
        <v>3369</v>
      </c>
      <c r="B3430" s="1724"/>
      <c r="D3430" s="2" t="str">
        <f t="shared" si="52"/>
        <v>OK</v>
      </c>
    </row>
    <row r="3431" spans="1:4">
      <c r="A3431" s="10">
        <v>3370</v>
      </c>
      <c r="B3431" s="1724"/>
      <c r="D3431" s="2" t="str">
        <f t="shared" si="52"/>
        <v>OK</v>
      </c>
    </row>
    <row r="3432" spans="1:4">
      <c r="A3432" s="10">
        <v>3371</v>
      </c>
      <c r="B3432" s="1724"/>
      <c r="D3432" s="2" t="str">
        <f t="shared" si="52"/>
        <v>OK</v>
      </c>
    </row>
    <row r="3433" spans="1:4">
      <c r="A3433" s="10">
        <v>3372</v>
      </c>
      <c r="B3433" s="1724"/>
      <c r="D3433" s="2" t="str">
        <f t="shared" si="52"/>
        <v>OK</v>
      </c>
    </row>
    <row r="3434" spans="1:4">
      <c r="A3434" s="10">
        <v>3373</v>
      </c>
      <c r="B3434" s="1724"/>
      <c r="D3434" s="2" t="str">
        <f t="shared" si="52"/>
        <v>OK</v>
      </c>
    </row>
    <row r="3435" spans="1:4">
      <c r="A3435" s="5">
        <v>3374</v>
      </c>
      <c r="B3435" s="1724">
        <f>'Assets-Liab 5-6'!L4</f>
        <v>1610480</v>
      </c>
      <c r="D3435" s="2" t="str">
        <f t="shared" si="52"/>
        <v>Error?</v>
      </c>
    </row>
    <row r="3436" spans="1:4">
      <c r="A3436" s="10">
        <v>3375</v>
      </c>
      <c r="B3436" s="1724"/>
      <c r="D3436" s="2" t="str">
        <f t="shared" si="52"/>
        <v>OK</v>
      </c>
    </row>
    <row r="3437" spans="1:4">
      <c r="A3437" s="10">
        <v>3376</v>
      </c>
      <c r="B3437" s="1724"/>
      <c r="D3437" s="2" t="str">
        <f t="shared" si="52"/>
        <v>OK</v>
      </c>
    </row>
    <row r="3438" spans="1:4">
      <c r="A3438" s="10">
        <v>3377</v>
      </c>
      <c r="B3438" s="1724"/>
      <c r="D3438" s="2" t="str">
        <f t="shared" si="52"/>
        <v>OK</v>
      </c>
    </row>
    <row r="3439" spans="1:4">
      <c r="A3439" s="10">
        <v>3378</v>
      </c>
      <c r="B3439" s="1724"/>
      <c r="D3439" s="2" t="str">
        <f t="shared" si="52"/>
        <v>OK</v>
      </c>
    </row>
    <row r="3440" spans="1:4">
      <c r="A3440" s="10">
        <v>3379</v>
      </c>
      <c r="B3440" s="1724"/>
      <c r="D3440" s="2" t="str">
        <f t="shared" si="52"/>
        <v>OK</v>
      </c>
    </row>
    <row r="3441" spans="1:4">
      <c r="A3441" s="10">
        <v>3380</v>
      </c>
      <c r="B3441" s="1724"/>
      <c r="D3441" s="2" t="str">
        <f t="shared" si="52"/>
        <v>OK</v>
      </c>
    </row>
    <row r="3442" spans="1:4">
      <c r="A3442" s="10">
        <v>3381</v>
      </c>
      <c r="B3442" s="1724"/>
      <c r="D3442" s="2" t="str">
        <f t="shared" si="52"/>
        <v>OK</v>
      </c>
    </row>
    <row r="3443" spans="1:4">
      <c r="A3443" s="10">
        <v>3382</v>
      </c>
      <c r="B3443" s="1724"/>
      <c r="D3443" s="2" t="str">
        <f t="shared" si="52"/>
        <v>OK</v>
      </c>
    </row>
    <row r="3444" spans="1:4">
      <c r="A3444" s="10">
        <v>3383</v>
      </c>
      <c r="B3444" s="1724"/>
      <c r="C3444" s="2" t="s">
        <v>569</v>
      </c>
      <c r="D3444" s="2" t="str">
        <f t="shared" si="52"/>
        <v>OK</v>
      </c>
    </row>
    <row r="3445" spans="1:4">
      <c r="A3445" s="10">
        <v>3384</v>
      </c>
      <c r="B3445" s="1724"/>
      <c r="C3445" s="2" t="s">
        <v>569</v>
      </c>
      <c r="D3445" s="2" t="str">
        <f t="shared" si="52"/>
        <v>OK</v>
      </c>
    </row>
    <row r="3446" spans="1:4">
      <c r="A3446" s="5">
        <v>3385</v>
      </c>
      <c r="B3446" s="1724">
        <f>'Tax Sched 23'!B16</f>
        <v>1458915</v>
      </c>
      <c r="C3446" s="2" t="s">
        <v>569</v>
      </c>
      <c r="D3446" s="2" t="str">
        <f t="shared" si="52"/>
        <v>Error?</v>
      </c>
    </row>
    <row r="3447" spans="1:4">
      <c r="A3447" s="5">
        <v>3386</v>
      </c>
      <c r="B3447" s="1724">
        <f>'Tax Sched 23'!D16</f>
        <v>675399</v>
      </c>
      <c r="C3447" s="2" t="s">
        <v>569</v>
      </c>
      <c r="D3447" s="2" t="str">
        <f t="shared" si="52"/>
        <v>Error?</v>
      </c>
    </row>
    <row r="3448" spans="1:4">
      <c r="A3448" s="5">
        <v>3387</v>
      </c>
      <c r="B3448" s="1724">
        <f>'Tax Sched 23'!C16</f>
        <v>783516</v>
      </c>
      <c r="D3448" s="2" t="str">
        <f t="shared" si="52"/>
        <v>Error?</v>
      </c>
    </row>
    <row r="3449" spans="1:4">
      <c r="A3449" s="5">
        <v>3388</v>
      </c>
      <c r="B3449" s="1724">
        <f>'Tax Sched 23'!F16</f>
        <v>739804</v>
      </c>
      <c r="C3449" s="2" t="s">
        <v>569</v>
      </c>
      <c r="D3449" s="2" t="str">
        <f t="shared" si="52"/>
        <v>Error?</v>
      </c>
    </row>
    <row r="3450" spans="1:4">
      <c r="A3450" s="5">
        <v>3389</v>
      </c>
      <c r="B3450" s="1724">
        <f>'Tax Sched 23'!E16</f>
        <v>1523320</v>
      </c>
      <c r="D3450" s="2" t="str">
        <f t="shared" si="52"/>
        <v>Error?</v>
      </c>
    </row>
    <row r="3451" spans="1:4">
      <c r="A3451" s="5">
        <v>3390</v>
      </c>
      <c r="B3451" s="1724">
        <f>'Cap Outlay Deprec 26'!C15</f>
        <v>2439931</v>
      </c>
      <c r="D3451" s="2" t="str">
        <f t="shared" si="52"/>
        <v>Error?</v>
      </c>
    </row>
    <row r="3452" spans="1:4">
      <c r="A3452" s="5">
        <v>3391</v>
      </c>
      <c r="B3452" s="1724">
        <f>'Cap Outlay Deprec 26'!D15</f>
        <v>2818862</v>
      </c>
      <c r="D3452" s="2" t="str">
        <f t="shared" si="52"/>
        <v>Error?</v>
      </c>
    </row>
    <row r="3453" spans="1:4">
      <c r="A3453" s="5">
        <v>3392</v>
      </c>
      <c r="B3453" s="1724">
        <f>'Cap Outlay Deprec 26'!E15</f>
        <v>2439931</v>
      </c>
      <c r="D3453" s="2" t="str">
        <f t="shared" si="52"/>
        <v>Error?</v>
      </c>
    </row>
    <row r="3454" spans="1:4">
      <c r="A3454" s="5">
        <v>3393</v>
      </c>
      <c r="B3454" s="1724">
        <f>'Cap Outlay Deprec 26'!F15</f>
        <v>2818862</v>
      </c>
      <c r="C3454" s="2" t="s">
        <v>569</v>
      </c>
      <c r="D3454" s="2" t="str">
        <f t="shared" si="52"/>
        <v>Error?</v>
      </c>
    </row>
    <row r="3455" spans="1:4">
      <c r="A3455" s="10">
        <v>3394</v>
      </c>
      <c r="B3455" s="1724"/>
      <c r="D3455" s="2" t="str">
        <f t="shared" ref="D3455:D3518" si="53">IF(ISBLANK(B3455),"OK",IF(A3455-B3455=0,"OK","Error?"))</f>
        <v>OK</v>
      </c>
    </row>
    <row r="3456" spans="1:4">
      <c r="A3456" s="10">
        <v>3395</v>
      </c>
      <c r="B3456" s="1724"/>
      <c r="D3456" s="2" t="str">
        <f t="shared" si="53"/>
        <v>OK</v>
      </c>
    </row>
    <row r="3457" spans="1:4">
      <c r="A3457" s="10">
        <v>3396</v>
      </c>
      <c r="B3457" s="1724"/>
      <c r="D3457" s="2" t="str">
        <f t="shared" si="53"/>
        <v>OK</v>
      </c>
    </row>
    <row r="3458" spans="1:4">
      <c r="A3458" s="10">
        <v>3397</v>
      </c>
      <c r="B3458" s="1724"/>
      <c r="D3458" s="2" t="str">
        <f t="shared" si="53"/>
        <v>OK</v>
      </c>
    </row>
    <row r="3459" spans="1:4">
      <c r="A3459" s="5">
        <v>3398</v>
      </c>
      <c r="B3459" s="1724">
        <f>'Cap Outlay Deprec 26'!L15</f>
        <v>2818862</v>
      </c>
      <c r="C3459" s="2" t="s">
        <v>569</v>
      </c>
      <c r="D3459" s="2" t="str">
        <f t="shared" si="53"/>
        <v>Error?</v>
      </c>
    </row>
    <row r="3460" spans="1:4">
      <c r="A3460" s="10">
        <v>3399</v>
      </c>
      <c r="B3460" s="1724"/>
      <c r="D3460" s="2" t="str">
        <f t="shared" si="53"/>
        <v>OK</v>
      </c>
    </row>
    <row r="3461" spans="1:4">
      <c r="A3461" s="10">
        <v>3400</v>
      </c>
      <c r="B3461" s="1724"/>
      <c r="D3461" s="2" t="str">
        <f t="shared" si="53"/>
        <v>OK</v>
      </c>
    </row>
    <row r="3462" spans="1:4">
      <c r="A3462" s="10">
        <v>3401</v>
      </c>
      <c r="B3462" s="1724"/>
      <c r="D3462" s="2" t="str">
        <f t="shared" si="53"/>
        <v>OK</v>
      </c>
    </row>
    <row r="3463" spans="1:4">
      <c r="A3463" s="10">
        <v>3402</v>
      </c>
      <c r="B3463" s="1724"/>
      <c r="D3463" s="2" t="str">
        <f t="shared" si="53"/>
        <v>OK</v>
      </c>
    </row>
    <row r="3464" spans="1:4">
      <c r="A3464" s="10">
        <v>3403</v>
      </c>
      <c r="B3464" s="1724"/>
      <c r="D3464" s="2" t="str">
        <f t="shared" si="53"/>
        <v>OK</v>
      </c>
    </row>
    <row r="3465" spans="1:4">
      <c r="A3465" s="10">
        <v>3404</v>
      </c>
      <c r="B3465" s="1724"/>
      <c r="D3465" s="2" t="str">
        <f t="shared" si="53"/>
        <v>OK</v>
      </c>
    </row>
    <row r="3466" spans="1:4">
      <c r="A3466" s="10">
        <v>3405</v>
      </c>
      <c r="B3466" s="1724"/>
      <c r="D3466" s="2" t="str">
        <f t="shared" si="53"/>
        <v>OK</v>
      </c>
    </row>
    <row r="3467" spans="1:4">
      <c r="A3467" s="10">
        <v>3406</v>
      </c>
      <c r="B3467" s="1724"/>
      <c r="D3467" s="2" t="str">
        <f t="shared" si="53"/>
        <v>OK</v>
      </c>
    </row>
    <row r="3468" spans="1:4">
      <c r="A3468" s="10">
        <v>3407</v>
      </c>
      <c r="B3468" s="1724"/>
      <c r="D3468" s="2" t="str">
        <f t="shared" si="53"/>
        <v>OK</v>
      </c>
    </row>
    <row r="3469" spans="1:4">
      <c r="A3469" s="10">
        <v>3408</v>
      </c>
      <c r="B3469" s="1724"/>
      <c r="D3469" s="2" t="str">
        <f t="shared" si="53"/>
        <v>OK</v>
      </c>
    </row>
    <row r="3470" spans="1:4">
      <c r="A3470" s="10">
        <v>3409</v>
      </c>
      <c r="B3470" s="1724"/>
      <c r="D3470" s="2" t="str">
        <f t="shared" si="53"/>
        <v>OK</v>
      </c>
    </row>
    <row r="3471" spans="1:4">
      <c r="A3471" s="10">
        <v>3410</v>
      </c>
      <c r="B3471" s="1724"/>
      <c r="D3471" s="2" t="str">
        <f t="shared" si="53"/>
        <v>OK</v>
      </c>
    </row>
    <row r="3472" spans="1:4">
      <c r="A3472" s="10">
        <v>3411</v>
      </c>
      <c r="B3472" s="1724"/>
      <c r="D3472" s="2" t="str">
        <f t="shared" si="53"/>
        <v>OK</v>
      </c>
    </row>
    <row r="3473" spans="1:4">
      <c r="A3473" s="10">
        <v>3412</v>
      </c>
      <c r="B3473" s="1724"/>
      <c r="D3473" s="2" t="str">
        <f t="shared" si="53"/>
        <v>OK</v>
      </c>
    </row>
    <row r="3474" spans="1:4">
      <c r="A3474" s="10">
        <v>3413</v>
      </c>
      <c r="B3474" s="1724"/>
      <c r="D3474" s="2" t="str">
        <f t="shared" si="53"/>
        <v>OK</v>
      </c>
    </row>
    <row r="3475" spans="1:4">
      <c r="A3475" s="10">
        <v>3414</v>
      </c>
      <c r="B3475" s="1724"/>
      <c r="D3475" s="2" t="str">
        <f t="shared" si="53"/>
        <v>OK</v>
      </c>
    </row>
    <row r="3476" spans="1:4">
      <c r="A3476" s="10">
        <v>3415</v>
      </c>
      <c r="B3476" s="1724"/>
      <c r="D3476" s="2" t="str">
        <f t="shared" si="53"/>
        <v>OK</v>
      </c>
    </row>
    <row r="3477" spans="1:4">
      <c r="A3477" s="10">
        <v>3416</v>
      </c>
      <c r="B3477" s="1724"/>
      <c r="D3477" s="2" t="str">
        <f t="shared" si="53"/>
        <v>OK</v>
      </c>
    </row>
    <row r="3478" spans="1:4">
      <c r="A3478" s="10">
        <v>3417</v>
      </c>
      <c r="B3478" s="1724"/>
      <c r="D3478" s="2" t="str">
        <f t="shared" si="53"/>
        <v>OK</v>
      </c>
    </row>
    <row r="3479" spans="1:4">
      <c r="A3479" s="10">
        <v>3418</v>
      </c>
      <c r="B3479" s="1724"/>
      <c r="D3479" s="2" t="str">
        <f t="shared" si="53"/>
        <v>OK</v>
      </c>
    </row>
    <row r="3480" spans="1:4">
      <c r="A3480" s="10">
        <v>3419</v>
      </c>
      <c r="B3480" s="1724"/>
      <c r="D3480" s="2" t="str">
        <f t="shared" si="53"/>
        <v>OK</v>
      </c>
    </row>
    <row r="3481" spans="1:4">
      <c r="A3481" s="10">
        <v>3420</v>
      </c>
      <c r="B3481" s="1724"/>
      <c r="D3481" s="2" t="str">
        <f t="shared" si="53"/>
        <v>OK</v>
      </c>
    </row>
    <row r="3482" spans="1:4">
      <c r="A3482" s="5">
        <v>3421</v>
      </c>
      <c r="B3482" s="1724">
        <f>'Expenditures 15-22'!C125</f>
        <v>0</v>
      </c>
      <c r="D3482" s="2" t="str">
        <f t="shared" si="53"/>
        <v>Error?</v>
      </c>
    </row>
    <row r="3483" spans="1:4">
      <c r="A3483" s="5">
        <v>3422</v>
      </c>
      <c r="B3483" s="1724">
        <f>'Expenditures 15-22'!D125</f>
        <v>0</v>
      </c>
      <c r="D3483" s="2" t="str">
        <f t="shared" si="53"/>
        <v>Error?</v>
      </c>
    </row>
    <row r="3484" spans="1:4">
      <c r="A3484" s="5">
        <v>3423</v>
      </c>
      <c r="B3484" s="1724">
        <f>'Expenditures 15-22'!E125</f>
        <v>0</v>
      </c>
      <c r="D3484" s="2" t="str">
        <f t="shared" si="53"/>
        <v>Error?</v>
      </c>
    </row>
    <row r="3485" spans="1:4">
      <c r="A3485" s="5">
        <v>3424</v>
      </c>
      <c r="B3485" s="1724">
        <f>'Expenditures 15-22'!F125</f>
        <v>0</v>
      </c>
      <c r="D3485" s="2" t="str">
        <f t="shared" si="53"/>
        <v>Error?</v>
      </c>
    </row>
    <row r="3486" spans="1:4">
      <c r="A3486" s="5">
        <v>3425</v>
      </c>
      <c r="B3486" s="1724">
        <f>'Expenditures 15-22'!G125</f>
        <v>0</v>
      </c>
      <c r="D3486" s="2" t="str">
        <f t="shared" si="53"/>
        <v>Error?</v>
      </c>
    </row>
    <row r="3487" spans="1:4">
      <c r="A3487" s="5">
        <v>3426</v>
      </c>
      <c r="B3487" s="1724">
        <f>'Expenditures 15-22'!H125</f>
        <v>0</v>
      </c>
      <c r="D3487" s="2" t="str">
        <f t="shared" si="53"/>
        <v>Error?</v>
      </c>
    </row>
    <row r="3488" spans="1:4">
      <c r="A3488" s="5">
        <v>3427</v>
      </c>
      <c r="B3488" s="1724">
        <f>'Expenditures 15-22'!K125</f>
        <v>0</v>
      </c>
      <c r="C3488" s="2" t="s">
        <v>569</v>
      </c>
      <c r="D3488" s="2" t="str">
        <f t="shared" si="53"/>
        <v>Error?</v>
      </c>
    </row>
    <row r="3489" spans="1:4">
      <c r="A3489" s="10">
        <v>3428</v>
      </c>
      <c r="B3489" s="1724"/>
      <c r="D3489" s="2" t="str">
        <f t="shared" si="53"/>
        <v>OK</v>
      </c>
    </row>
    <row r="3490" spans="1:4">
      <c r="A3490" s="5">
        <v>3429</v>
      </c>
      <c r="B3490" s="1724">
        <f>'Acct Summary 7-8'!E26</f>
        <v>0</v>
      </c>
      <c r="D3490" s="2" t="str">
        <f t="shared" si="53"/>
        <v>Error?</v>
      </c>
    </row>
    <row r="3491" spans="1:4">
      <c r="A3491" s="10">
        <v>3430</v>
      </c>
      <c r="B3491" s="1724"/>
      <c r="D3491" s="2" t="str">
        <f t="shared" si="53"/>
        <v>OK</v>
      </c>
    </row>
    <row r="3492" spans="1:4">
      <c r="A3492" s="5">
        <v>3431</v>
      </c>
      <c r="B3492" s="1724">
        <f>'Acct Summary 7-8'!G26</f>
        <v>0</v>
      </c>
      <c r="D3492" s="2" t="str">
        <f t="shared" si="53"/>
        <v>Error?</v>
      </c>
    </row>
    <row r="3493" spans="1:4">
      <c r="A3493" s="5">
        <v>3432</v>
      </c>
      <c r="B3493" s="1724">
        <f>'Acct Summary 7-8'!H26</f>
        <v>0</v>
      </c>
      <c r="D3493" s="2" t="str">
        <f t="shared" si="53"/>
        <v>Error?</v>
      </c>
    </row>
    <row r="3494" spans="1:4">
      <c r="A3494" s="10">
        <v>3433</v>
      </c>
      <c r="B3494" s="1724"/>
      <c r="D3494" s="2" t="str">
        <f t="shared" si="53"/>
        <v>OK</v>
      </c>
    </row>
    <row r="3495" spans="1:4">
      <c r="A3495" s="10">
        <v>3434</v>
      </c>
      <c r="B3495" s="1724"/>
      <c r="D3495" s="2" t="str">
        <f t="shared" si="53"/>
        <v>OK</v>
      </c>
    </row>
    <row r="3496" spans="1:4">
      <c r="A3496" s="10">
        <v>3435</v>
      </c>
      <c r="B3496" s="1724"/>
      <c r="D3496" s="2" t="str">
        <f t="shared" si="53"/>
        <v>OK</v>
      </c>
    </row>
    <row r="3497" spans="1:4">
      <c r="A3497" s="10">
        <v>3436</v>
      </c>
      <c r="B3497" s="1724"/>
      <c r="D3497" s="2" t="str">
        <f t="shared" si="53"/>
        <v>OK</v>
      </c>
    </row>
    <row r="3498" spans="1:4">
      <c r="A3498" s="10">
        <v>3437</v>
      </c>
      <c r="B3498" s="1724"/>
      <c r="D3498" s="2" t="str">
        <f t="shared" si="53"/>
        <v>OK</v>
      </c>
    </row>
    <row r="3499" spans="1:4">
      <c r="A3499" s="10">
        <v>3438</v>
      </c>
      <c r="B3499" s="1724"/>
      <c r="D3499" s="2" t="str">
        <f t="shared" si="53"/>
        <v>OK</v>
      </c>
    </row>
    <row r="3500" spans="1:4">
      <c r="A3500" s="10">
        <v>3439</v>
      </c>
      <c r="B3500" s="1724"/>
      <c r="D3500" s="2" t="str">
        <f t="shared" si="53"/>
        <v>OK</v>
      </c>
    </row>
    <row r="3501" spans="1:4">
      <c r="A3501" s="10">
        <v>3440</v>
      </c>
      <c r="B3501" s="1724"/>
      <c r="D3501" s="2" t="str">
        <f t="shared" si="53"/>
        <v>OK</v>
      </c>
    </row>
    <row r="3502" spans="1:4">
      <c r="A3502" s="10">
        <v>3441</v>
      </c>
      <c r="B3502" s="1724"/>
      <c r="D3502" s="2" t="str">
        <f t="shared" si="53"/>
        <v>OK</v>
      </c>
    </row>
    <row r="3503" spans="1:4">
      <c r="A3503" s="10">
        <v>3442</v>
      </c>
      <c r="B3503" s="1724"/>
      <c r="D3503" s="2" t="str">
        <f t="shared" si="53"/>
        <v>OK</v>
      </c>
    </row>
    <row r="3504" spans="1:4">
      <c r="A3504" s="10">
        <v>3443</v>
      </c>
      <c r="B3504" s="1724"/>
      <c r="D3504" s="2" t="str">
        <f t="shared" si="53"/>
        <v>OK</v>
      </c>
    </row>
    <row r="3505" spans="1:4">
      <c r="A3505" s="10">
        <v>3444</v>
      </c>
      <c r="B3505" s="1724"/>
      <c r="D3505" s="2" t="str">
        <f t="shared" si="53"/>
        <v>OK</v>
      </c>
    </row>
    <row r="3506" spans="1:4">
      <c r="A3506" s="10">
        <v>3445</v>
      </c>
      <c r="B3506" s="1724"/>
      <c r="D3506" s="2" t="str">
        <f t="shared" si="53"/>
        <v>OK</v>
      </c>
    </row>
    <row r="3507" spans="1:4">
      <c r="A3507" s="10">
        <v>3446</v>
      </c>
      <c r="B3507" s="1724"/>
      <c r="D3507" s="2" t="str">
        <f t="shared" si="53"/>
        <v>OK</v>
      </c>
    </row>
    <row r="3508" spans="1:4">
      <c r="A3508" s="10">
        <v>3447</v>
      </c>
      <c r="B3508" s="1724"/>
      <c r="D3508" s="2" t="str">
        <f t="shared" si="53"/>
        <v>OK</v>
      </c>
    </row>
    <row r="3509" spans="1:4">
      <c r="A3509" s="10">
        <v>3448</v>
      </c>
      <c r="B3509" s="1724"/>
      <c r="D3509" s="2" t="str">
        <f t="shared" si="53"/>
        <v>OK</v>
      </c>
    </row>
    <row r="3510" spans="1:4">
      <c r="A3510" s="10">
        <v>3449</v>
      </c>
      <c r="B3510" s="1724"/>
      <c r="D3510" s="2" t="str">
        <f t="shared" si="53"/>
        <v>OK</v>
      </c>
    </row>
    <row r="3511" spans="1:4">
      <c r="A3511" s="10">
        <v>3450</v>
      </c>
      <c r="B3511" s="1724"/>
      <c r="D3511" s="2" t="str">
        <f t="shared" si="53"/>
        <v>OK</v>
      </c>
    </row>
    <row r="3512" spans="1:4">
      <c r="A3512" s="10">
        <v>3451</v>
      </c>
      <c r="B3512" s="1724"/>
      <c r="D3512" s="2" t="str">
        <f t="shared" si="53"/>
        <v>OK</v>
      </c>
    </row>
    <row r="3513" spans="1:4">
      <c r="A3513" s="10">
        <v>3452</v>
      </c>
      <c r="B3513" s="1724"/>
      <c r="D3513" s="2" t="str">
        <f t="shared" si="53"/>
        <v>OK</v>
      </c>
    </row>
    <row r="3514" spans="1:4">
      <c r="A3514" s="10">
        <v>3453</v>
      </c>
      <c r="B3514" s="1724"/>
      <c r="D3514" s="2" t="str">
        <f t="shared" si="53"/>
        <v>OK</v>
      </c>
    </row>
    <row r="3515" spans="1:4">
      <c r="A3515" s="10">
        <v>3454</v>
      </c>
      <c r="B3515" s="1724"/>
      <c r="D3515" s="2" t="str">
        <f t="shared" si="53"/>
        <v>OK</v>
      </c>
    </row>
    <row r="3516" spans="1:4">
      <c r="A3516" s="10">
        <v>3455</v>
      </c>
      <c r="B3516" s="1724"/>
      <c r="D3516" s="2" t="str">
        <f t="shared" si="53"/>
        <v>OK</v>
      </c>
    </row>
    <row r="3517" spans="1:4">
      <c r="A3517" s="10">
        <v>3456</v>
      </c>
      <c r="B3517" s="1724"/>
      <c r="D3517" s="2" t="str">
        <f t="shared" si="53"/>
        <v>OK</v>
      </c>
    </row>
    <row r="3518" spans="1:4">
      <c r="A3518" s="10">
        <v>3457</v>
      </c>
      <c r="B3518" s="1724"/>
      <c r="D3518" s="2" t="str">
        <f t="shared" si="53"/>
        <v>OK</v>
      </c>
    </row>
    <row r="3519" spans="1:4">
      <c r="A3519" s="5">
        <v>3458</v>
      </c>
      <c r="B3519" s="1724">
        <f>'Assets-Liab 5-6'!H6</f>
        <v>0</v>
      </c>
      <c r="D3519" s="2" t="str">
        <f t="shared" ref="D3519:D3582" si="54">IF(ISBLANK(B3519),"OK",IF(A3519-B3519=0,"OK","Error?"))</f>
        <v>Error?</v>
      </c>
    </row>
    <row r="3520" spans="1:4">
      <c r="A3520" s="10">
        <v>3459</v>
      </c>
      <c r="B3520" s="1724"/>
      <c r="D3520" s="2" t="str">
        <f t="shared" si="54"/>
        <v>OK</v>
      </c>
    </row>
    <row r="3521" spans="1:5">
      <c r="A3521" s="10">
        <v>3460</v>
      </c>
      <c r="B3521" s="1724"/>
      <c r="D3521" s="4" t="s">
        <v>1973</v>
      </c>
      <c r="E3521" s="4" t="s">
        <v>134</v>
      </c>
    </row>
    <row r="3522" spans="1:5">
      <c r="A3522" s="10">
        <v>3461</v>
      </c>
      <c r="B3522" s="1724"/>
      <c r="D3522" s="4" t="s">
        <v>1973</v>
      </c>
      <c r="E3522" s="4" t="s">
        <v>134</v>
      </c>
    </row>
    <row r="3523" spans="1:5">
      <c r="A3523" s="10">
        <v>3462</v>
      </c>
      <c r="B3523" s="1724"/>
      <c r="D3523" s="4" t="s">
        <v>1973</v>
      </c>
      <c r="E3523" s="4" t="s">
        <v>134</v>
      </c>
    </row>
    <row r="3524" spans="1:5">
      <c r="A3524" s="10">
        <v>3463</v>
      </c>
      <c r="B3524" s="1724"/>
      <c r="D3524" s="4" t="s">
        <v>1973</v>
      </c>
      <c r="E3524" s="4" t="s">
        <v>134</v>
      </c>
    </row>
    <row r="3525" spans="1:5">
      <c r="A3525" s="10">
        <v>3464</v>
      </c>
      <c r="B3525" s="1724"/>
      <c r="D3525" s="4" t="s">
        <v>1973</v>
      </c>
      <c r="E3525" s="4" t="s">
        <v>134</v>
      </c>
    </row>
    <row r="3526" spans="1:5">
      <c r="A3526" s="10">
        <v>3465</v>
      </c>
      <c r="B3526" s="1724"/>
      <c r="D3526" s="4" t="s">
        <v>1973</v>
      </c>
      <c r="E3526" s="4" t="s">
        <v>134</v>
      </c>
    </row>
    <row r="3527" spans="1:5">
      <c r="A3527" s="10">
        <v>3466</v>
      </c>
      <c r="B3527" s="1724"/>
      <c r="D3527" s="4" t="s">
        <v>1973</v>
      </c>
      <c r="E3527" s="4" t="s">
        <v>134</v>
      </c>
    </row>
    <row r="3528" spans="1:5">
      <c r="A3528" s="10">
        <v>3467</v>
      </c>
      <c r="B3528" s="1724"/>
      <c r="D3528" s="4" t="s">
        <v>1973</v>
      </c>
      <c r="E3528" s="4" t="s">
        <v>134</v>
      </c>
    </row>
    <row r="3529" spans="1:5">
      <c r="A3529" s="10">
        <v>3468</v>
      </c>
      <c r="B3529" s="1724"/>
      <c r="D3529" s="4" t="s">
        <v>1973</v>
      </c>
      <c r="E3529" s="4" t="s">
        <v>134</v>
      </c>
    </row>
    <row r="3530" spans="1:5">
      <c r="A3530" s="5">
        <v>3469</v>
      </c>
      <c r="B3530" s="1724">
        <f>'Acct Summary 7-8'!C36</f>
        <v>0</v>
      </c>
      <c r="D3530" s="2" t="str">
        <f t="shared" si="54"/>
        <v>Error?</v>
      </c>
    </row>
    <row r="3531" spans="1:5">
      <c r="A3531" s="5">
        <v>3470</v>
      </c>
      <c r="B3531" s="1724">
        <f>'Acct Summary 7-8'!D36</f>
        <v>0</v>
      </c>
      <c r="D3531" s="2" t="str">
        <f t="shared" si="54"/>
        <v>Error?</v>
      </c>
    </row>
    <row r="3532" spans="1:5">
      <c r="A3532" s="5">
        <v>3471</v>
      </c>
      <c r="B3532" s="1724">
        <f>'Acct Summary 7-8'!F36</f>
        <v>0</v>
      </c>
      <c r="D3532" s="2" t="str">
        <f t="shared" si="54"/>
        <v>Error?</v>
      </c>
    </row>
    <row r="3533" spans="1:5">
      <c r="A3533" s="5">
        <v>3472</v>
      </c>
      <c r="B3533" s="1724">
        <f>'Acct Summary 7-8'!G36</f>
        <v>0</v>
      </c>
      <c r="D3533" s="2" t="str">
        <f t="shared" si="54"/>
        <v>Error?</v>
      </c>
    </row>
    <row r="3534" spans="1:5">
      <c r="A3534" s="5">
        <v>3473</v>
      </c>
      <c r="B3534" s="1724">
        <f>'Acct Summary 7-8'!H36</f>
        <v>0</v>
      </c>
      <c r="D3534" s="2" t="str">
        <f t="shared" si="54"/>
        <v>Error?</v>
      </c>
    </row>
    <row r="3535" spans="1:5">
      <c r="A3535" s="10">
        <v>3474</v>
      </c>
      <c r="B3535" s="1724"/>
      <c r="D3535" s="2" t="str">
        <f t="shared" si="54"/>
        <v>OK</v>
      </c>
    </row>
    <row r="3536" spans="1:5">
      <c r="A3536" s="10">
        <v>3475</v>
      </c>
      <c r="B3536" s="1724"/>
      <c r="D3536" s="2" t="str">
        <f t="shared" si="54"/>
        <v>OK</v>
      </c>
    </row>
    <row r="3537" spans="1:4">
      <c r="A3537" s="10">
        <v>3476</v>
      </c>
      <c r="B3537" s="1724"/>
      <c r="D3537" s="2" t="str">
        <f t="shared" si="54"/>
        <v>OK</v>
      </c>
    </row>
    <row r="3538" spans="1:4">
      <c r="A3538" s="10">
        <v>3477</v>
      </c>
      <c r="B3538" s="1724"/>
      <c r="D3538" s="2" t="str">
        <f t="shared" si="54"/>
        <v>OK</v>
      </c>
    </row>
    <row r="3539" spans="1:4">
      <c r="A3539" s="10">
        <v>3478</v>
      </c>
      <c r="B3539" s="1724"/>
      <c r="D3539" s="2" t="str">
        <f t="shared" si="54"/>
        <v>OK</v>
      </c>
    </row>
    <row r="3540" spans="1:4">
      <c r="A3540" s="10">
        <v>3479</v>
      </c>
      <c r="B3540" s="1724"/>
      <c r="D3540" s="2" t="str">
        <f t="shared" si="54"/>
        <v>OK</v>
      </c>
    </row>
    <row r="3541" spans="1:4">
      <c r="A3541" s="10">
        <v>3480</v>
      </c>
      <c r="B3541" s="1724"/>
      <c r="D3541" s="2" t="str">
        <f t="shared" si="54"/>
        <v>OK</v>
      </c>
    </row>
    <row r="3542" spans="1:4">
      <c r="A3542" s="10">
        <v>3481</v>
      </c>
      <c r="B3542" s="1724"/>
      <c r="D3542" s="2" t="str">
        <f t="shared" si="54"/>
        <v>OK</v>
      </c>
    </row>
    <row r="3543" spans="1:4">
      <c r="A3543" s="10">
        <v>3482</v>
      </c>
      <c r="B3543" s="1724"/>
      <c r="D3543" s="2" t="str">
        <f t="shared" si="54"/>
        <v>OK</v>
      </c>
    </row>
    <row r="3544" spans="1:4">
      <c r="A3544" s="10">
        <v>3483</v>
      </c>
      <c r="B3544" s="1724"/>
      <c r="D3544" s="2" t="str">
        <f t="shared" si="54"/>
        <v>OK</v>
      </c>
    </row>
    <row r="3545" spans="1:4">
      <c r="A3545" s="10">
        <v>3484</v>
      </c>
      <c r="B3545" s="1724"/>
      <c r="D3545" s="2" t="str">
        <f t="shared" si="54"/>
        <v>OK</v>
      </c>
    </row>
    <row r="3546" spans="1:4">
      <c r="A3546" s="5">
        <v>3485</v>
      </c>
      <c r="B3546" s="1724">
        <f>'Assets-Liab 5-6'!K4</f>
        <v>1042</v>
      </c>
      <c r="D3546" s="2" t="str">
        <f t="shared" si="54"/>
        <v>Error?</v>
      </c>
    </row>
    <row r="3547" spans="1:4">
      <c r="A3547" s="10">
        <v>3486</v>
      </c>
      <c r="B3547" s="1724"/>
      <c r="D3547" s="2" t="str">
        <f t="shared" si="54"/>
        <v>OK</v>
      </c>
    </row>
    <row r="3548" spans="1:4">
      <c r="A3548" s="5">
        <v>3487</v>
      </c>
      <c r="B3548" s="1724">
        <f>'Assets-Liab 5-6'!K6</f>
        <v>0</v>
      </c>
      <c r="D3548" s="2" t="str">
        <f t="shared" si="54"/>
        <v>Error?</v>
      </c>
    </row>
    <row r="3549" spans="1:4">
      <c r="A3549" s="5">
        <v>3488</v>
      </c>
      <c r="B3549" s="1724">
        <f>'Assets-Liab 5-6'!K10</f>
        <v>0</v>
      </c>
      <c r="D3549" s="2" t="str">
        <f t="shared" si="54"/>
        <v>Error?</v>
      </c>
    </row>
    <row r="3550" spans="1:4">
      <c r="A3550" s="5">
        <v>3489</v>
      </c>
      <c r="B3550" s="1724">
        <f>'Assets-Liab 5-6'!K5</f>
        <v>9</v>
      </c>
      <c r="D3550" s="2" t="str">
        <f t="shared" si="54"/>
        <v>Error?</v>
      </c>
    </row>
    <row r="3551" spans="1:4">
      <c r="A3551" s="5">
        <v>3490</v>
      </c>
      <c r="B3551" s="1724">
        <f>'Assets-Liab 5-6'!K12</f>
        <v>0</v>
      </c>
      <c r="D3551" s="2" t="str">
        <f t="shared" si="54"/>
        <v>Error?</v>
      </c>
    </row>
    <row r="3552" spans="1:4">
      <c r="A3552" s="5">
        <v>3491</v>
      </c>
      <c r="B3552" s="1724">
        <f>'Assets-Liab 5-6'!K13</f>
        <v>1051</v>
      </c>
      <c r="C3552" s="2" t="s">
        <v>569</v>
      </c>
      <c r="D3552" s="2" t="str">
        <f t="shared" si="54"/>
        <v>Error?</v>
      </c>
    </row>
    <row r="3553" spans="1:4">
      <c r="A3553" s="10">
        <v>3492</v>
      </c>
      <c r="B3553" s="1724"/>
      <c r="D3553" s="2" t="str">
        <f t="shared" si="54"/>
        <v>OK</v>
      </c>
    </row>
    <row r="3554" spans="1:4">
      <c r="A3554" s="10">
        <v>3493</v>
      </c>
      <c r="B3554" s="1724"/>
      <c r="D3554" s="2" t="str">
        <f t="shared" si="54"/>
        <v>OK</v>
      </c>
    </row>
    <row r="3555" spans="1:4">
      <c r="A3555" s="10">
        <v>3494</v>
      </c>
      <c r="B3555" s="1724"/>
      <c r="D3555" s="2" t="str">
        <f t="shared" si="54"/>
        <v>OK</v>
      </c>
    </row>
    <row r="3556" spans="1:4">
      <c r="A3556" s="10">
        <v>3495</v>
      </c>
      <c r="B3556" s="1724"/>
      <c r="D3556" s="2" t="str">
        <f t="shared" si="54"/>
        <v>OK</v>
      </c>
    </row>
    <row r="3557" spans="1:4">
      <c r="A3557" s="10">
        <v>3496</v>
      </c>
      <c r="B3557" s="1724"/>
      <c r="D3557" s="2" t="str">
        <f t="shared" si="54"/>
        <v>OK</v>
      </c>
    </row>
    <row r="3558" spans="1:4">
      <c r="A3558" s="10">
        <v>3497</v>
      </c>
      <c r="B3558" s="1724"/>
      <c r="D3558" s="2" t="str">
        <f t="shared" si="54"/>
        <v>OK</v>
      </c>
    </row>
    <row r="3559" spans="1:4">
      <c r="A3559" s="10">
        <v>3498</v>
      </c>
      <c r="B3559" s="1724"/>
      <c r="D3559" s="2" t="str">
        <f t="shared" si="54"/>
        <v>OK</v>
      </c>
    </row>
    <row r="3560" spans="1:4">
      <c r="A3560" s="10">
        <v>3499</v>
      </c>
      <c r="B3560" s="1724"/>
      <c r="D3560" s="2" t="str">
        <f t="shared" si="54"/>
        <v>OK</v>
      </c>
    </row>
    <row r="3561" spans="1:4">
      <c r="A3561" s="5">
        <v>3500</v>
      </c>
      <c r="B3561" s="1724">
        <f>'Assets-Liab 5-6'!K31</f>
        <v>0</v>
      </c>
      <c r="D3561" s="2" t="str">
        <f t="shared" si="54"/>
        <v>Error?</v>
      </c>
    </row>
    <row r="3562" spans="1:4">
      <c r="A3562" s="5">
        <v>3501</v>
      </c>
      <c r="B3562" s="1724">
        <f>'Assets-Liab 5-6'!K32</f>
        <v>0</v>
      </c>
      <c r="D3562" s="2" t="str">
        <f t="shared" si="54"/>
        <v>Error?</v>
      </c>
    </row>
    <row r="3563" spans="1:4">
      <c r="A3563" s="10">
        <v>3502</v>
      </c>
      <c r="B3563" s="1724"/>
      <c r="D3563" s="2" t="str">
        <f t="shared" si="54"/>
        <v>OK</v>
      </c>
    </row>
    <row r="3564" spans="1:4">
      <c r="A3564" s="10">
        <v>3503</v>
      </c>
      <c r="B3564" s="1724"/>
      <c r="D3564" s="2" t="str">
        <f t="shared" si="54"/>
        <v>OK</v>
      </c>
    </row>
    <row r="3565" spans="1:4">
      <c r="A3565" s="5">
        <v>3504</v>
      </c>
      <c r="B3565" s="1724">
        <f>'Assets-Liab 5-6'!K34</f>
        <v>0</v>
      </c>
      <c r="C3565" s="2" t="s">
        <v>569</v>
      </c>
      <c r="D3565" s="2" t="str">
        <f t="shared" si="54"/>
        <v>Error?</v>
      </c>
    </row>
    <row r="3566" spans="1:4">
      <c r="A3566" s="5">
        <v>3505</v>
      </c>
      <c r="B3566" s="1724">
        <f>'Assets-Liab 5-6'!K38</f>
        <v>0</v>
      </c>
      <c r="D3566" s="2" t="str">
        <f t="shared" si="54"/>
        <v>Error?</v>
      </c>
    </row>
    <row r="3567" spans="1:4">
      <c r="A3567" s="5">
        <v>3506</v>
      </c>
      <c r="B3567" s="1724">
        <f>'Assets-Liab 5-6'!K39</f>
        <v>1051</v>
      </c>
      <c r="D3567" s="2" t="str">
        <f t="shared" si="54"/>
        <v>Error?</v>
      </c>
    </row>
    <row r="3568" spans="1:4">
      <c r="A3568" s="5">
        <v>3507</v>
      </c>
      <c r="B3568" s="1724">
        <f>'Assets-Liab 5-6'!K41</f>
        <v>1051</v>
      </c>
      <c r="C3568" s="2" t="s">
        <v>569</v>
      </c>
      <c r="D3568" s="2" t="str">
        <f t="shared" si="54"/>
        <v>Error?</v>
      </c>
    </row>
    <row r="3569" spans="1:4">
      <c r="A3569" s="5">
        <v>3508</v>
      </c>
      <c r="B3569" s="1724">
        <f>'Acct Summary 7-8'!K4</f>
        <v>21</v>
      </c>
      <c r="C3569" s="2" t="s">
        <v>569</v>
      </c>
      <c r="D3569" s="2" t="str">
        <f t="shared" si="54"/>
        <v>Error?</v>
      </c>
    </row>
    <row r="3570" spans="1:4">
      <c r="A3570" s="5">
        <v>3509</v>
      </c>
      <c r="B3570" s="1724">
        <f>'Acct Summary 7-8'!K6</f>
        <v>0</v>
      </c>
      <c r="C3570" s="2" t="s">
        <v>569</v>
      </c>
      <c r="D3570" s="2" t="str">
        <f t="shared" si="54"/>
        <v>Error?</v>
      </c>
    </row>
    <row r="3571" spans="1:4">
      <c r="A3571" s="5">
        <v>3510</v>
      </c>
      <c r="B3571" s="1724">
        <f>'Acct Summary 7-8'!K8</f>
        <v>21</v>
      </c>
      <c r="C3571" s="2" t="s">
        <v>569</v>
      </c>
      <c r="D3571" s="2" t="str">
        <f t="shared" si="54"/>
        <v>Error?</v>
      </c>
    </row>
    <row r="3572" spans="1:4">
      <c r="A3572" s="5">
        <v>3511</v>
      </c>
      <c r="B3572" s="1724">
        <f>'Acct Summary 7-8'!K13</f>
        <v>0</v>
      </c>
      <c r="C3572" s="2" t="s">
        <v>569</v>
      </c>
      <c r="D3572" s="2" t="str">
        <f t="shared" si="54"/>
        <v>Error?</v>
      </c>
    </row>
    <row r="3573" spans="1:4">
      <c r="A3573" s="5">
        <v>3512</v>
      </c>
      <c r="B3573" s="1724">
        <f>'Acct Summary 7-8'!K15</f>
        <v>0</v>
      </c>
      <c r="C3573" s="2" t="s">
        <v>569</v>
      </c>
      <c r="D3573" s="2" t="str">
        <f t="shared" si="54"/>
        <v>Error?</v>
      </c>
    </row>
    <row r="3574" spans="1:4">
      <c r="A3574" s="5">
        <v>3513</v>
      </c>
      <c r="B3574" s="1724">
        <f>'Acct Summary 7-8'!K16</f>
        <v>0</v>
      </c>
      <c r="C3574" s="2" t="s">
        <v>569</v>
      </c>
      <c r="D3574" s="2" t="str">
        <f t="shared" si="54"/>
        <v>Error?</v>
      </c>
    </row>
    <row r="3575" spans="1:4">
      <c r="A3575" s="5">
        <v>3514</v>
      </c>
      <c r="B3575" s="1724">
        <f>'Acct Summary 7-8'!K17</f>
        <v>0</v>
      </c>
      <c r="C3575" s="2" t="s">
        <v>569</v>
      </c>
      <c r="D3575" s="2" t="str">
        <f t="shared" si="54"/>
        <v>Error?</v>
      </c>
    </row>
    <row r="3576" spans="1:4">
      <c r="A3576" s="5">
        <v>3515</v>
      </c>
      <c r="B3576" s="1724">
        <f>'Acct Summary 7-8'!K20</f>
        <v>21</v>
      </c>
      <c r="C3576" s="2" t="s">
        <v>569</v>
      </c>
      <c r="D3576" s="2" t="str">
        <f t="shared" si="54"/>
        <v>Error?</v>
      </c>
    </row>
    <row r="3577" spans="1:4">
      <c r="A3577" s="5">
        <v>3516</v>
      </c>
      <c r="B3577" s="1724">
        <f>'Acct Summary 7-8'!K26</f>
        <v>0</v>
      </c>
      <c r="D3577" s="2" t="str">
        <f t="shared" si="54"/>
        <v>Error?</v>
      </c>
    </row>
    <row r="3578" spans="1:4">
      <c r="A3578" s="5">
        <v>3517</v>
      </c>
      <c r="B3578" s="1724">
        <f>'Acct Summary 7-8'!K28</f>
        <v>0</v>
      </c>
      <c r="D3578" s="2" t="str">
        <f t="shared" si="54"/>
        <v>Error?</v>
      </c>
    </row>
    <row r="3579" spans="1:4">
      <c r="A3579" s="5">
        <v>3518</v>
      </c>
      <c r="B3579" s="1724">
        <f>'Acct Summary 7-8'!K33</f>
        <v>0</v>
      </c>
      <c r="D3579" s="2" t="str">
        <f t="shared" si="54"/>
        <v>Error?</v>
      </c>
    </row>
    <row r="3580" spans="1:4">
      <c r="A3580" s="5">
        <v>3519</v>
      </c>
      <c r="B3580" s="1724">
        <f>'Acct Summary 7-8'!K34</f>
        <v>0</v>
      </c>
      <c r="D3580" s="2" t="str">
        <f t="shared" si="54"/>
        <v>Error?</v>
      </c>
    </row>
    <row r="3581" spans="1:4">
      <c r="A3581" s="5">
        <v>3520</v>
      </c>
      <c r="B3581" s="1724">
        <f>'Acct Summary 7-8'!K35</f>
        <v>0</v>
      </c>
      <c r="D3581" s="2" t="str">
        <f t="shared" si="54"/>
        <v>Error?</v>
      </c>
    </row>
    <row r="3582" spans="1:4">
      <c r="A3582" s="5">
        <v>3521</v>
      </c>
      <c r="B3582" s="1724">
        <f>'Acct Summary 7-8'!K36</f>
        <v>0</v>
      </c>
      <c r="D3582" s="2" t="str">
        <f t="shared" si="54"/>
        <v>Error?</v>
      </c>
    </row>
    <row r="3583" spans="1:4">
      <c r="A3583" s="5">
        <v>3522</v>
      </c>
      <c r="B3583" s="1724">
        <f>'Acct Summary 7-8'!K43</f>
        <v>0</v>
      </c>
      <c r="D3583" s="2" t="str">
        <f t="shared" ref="D3583:D3646" si="55">IF(ISBLANK(B3583),"OK",IF(A3583-B3583=0,"OK","Error?"))</f>
        <v>Error?</v>
      </c>
    </row>
    <row r="3584" spans="1:4">
      <c r="A3584" s="5">
        <v>3523</v>
      </c>
      <c r="B3584" s="1724">
        <f>'Acct Summary 7-8'!K44</f>
        <v>0</v>
      </c>
      <c r="C3584" s="2" t="s">
        <v>569</v>
      </c>
      <c r="D3584" s="2" t="str">
        <f t="shared" si="55"/>
        <v>Error?</v>
      </c>
    </row>
    <row r="3585" spans="1:4">
      <c r="A3585" s="12">
        <v>3524</v>
      </c>
      <c r="B3585" s="1724">
        <f>'Acct Summary 7-8'!K75</f>
        <v>0</v>
      </c>
      <c r="D3585" s="2" t="str">
        <f t="shared" si="55"/>
        <v>Error?</v>
      </c>
    </row>
    <row r="3586" spans="1:4">
      <c r="A3586" s="5">
        <v>3525</v>
      </c>
      <c r="B3586" s="1724">
        <f>'Acct Summary 7-8'!K76</f>
        <v>0</v>
      </c>
      <c r="C3586" s="2" t="s">
        <v>569</v>
      </c>
      <c r="D3586" s="2" t="str">
        <f t="shared" si="55"/>
        <v>Error?</v>
      </c>
    </row>
    <row r="3587" spans="1:4">
      <c r="A3587" s="5">
        <v>3526</v>
      </c>
      <c r="B3587" s="1724">
        <f>'Acct Summary 7-8'!K77</f>
        <v>0</v>
      </c>
      <c r="C3587" s="2" t="s">
        <v>569</v>
      </c>
      <c r="D3587" s="2" t="str">
        <f t="shared" si="55"/>
        <v>Error?</v>
      </c>
    </row>
    <row r="3588" spans="1:4">
      <c r="A3588" s="5">
        <v>3527</v>
      </c>
      <c r="B3588" s="1724">
        <f>'Acct Summary 7-8'!K78</f>
        <v>21</v>
      </c>
      <c r="C3588" s="2" t="s">
        <v>569</v>
      </c>
      <c r="D3588" s="2" t="str">
        <f t="shared" si="55"/>
        <v>Error?</v>
      </c>
    </row>
    <row r="3589" spans="1:4">
      <c r="A3589" s="5">
        <v>3528</v>
      </c>
      <c r="B3589" s="1724">
        <f>'Acct Summary 7-8'!K79</f>
        <v>1030</v>
      </c>
      <c r="D3589" s="2" t="str">
        <f t="shared" si="55"/>
        <v>Error?</v>
      </c>
    </row>
    <row r="3590" spans="1:4">
      <c r="A3590" s="5">
        <v>3529</v>
      </c>
      <c r="B3590" s="1724">
        <f>'Acct Summary 7-8'!K80</f>
        <v>0</v>
      </c>
      <c r="D3590" s="2" t="str">
        <f t="shared" si="55"/>
        <v>Error?</v>
      </c>
    </row>
    <row r="3591" spans="1:4">
      <c r="A3591" s="5">
        <v>3530</v>
      </c>
      <c r="B3591" s="1724">
        <f>'Acct Summary 7-8'!K81</f>
        <v>1051</v>
      </c>
      <c r="C3591" s="2" t="s">
        <v>569</v>
      </c>
      <c r="D3591" s="2" t="str">
        <f t="shared" si="55"/>
        <v>Error?</v>
      </c>
    </row>
    <row r="3592" spans="1:4">
      <c r="A3592" s="10">
        <v>3531</v>
      </c>
      <c r="B3592" s="1724"/>
      <c r="D3592" s="2" t="str">
        <f t="shared" si="55"/>
        <v>OK</v>
      </c>
    </row>
    <row r="3593" spans="1:4">
      <c r="A3593" s="10">
        <v>3532</v>
      </c>
      <c r="B3593" s="1724"/>
      <c r="D3593" s="2" t="str">
        <f t="shared" si="55"/>
        <v>OK</v>
      </c>
    </row>
    <row r="3594" spans="1:4">
      <c r="A3594" s="10">
        <v>3533</v>
      </c>
      <c r="B3594" s="1724"/>
      <c r="D3594" s="2" t="str">
        <f t="shared" si="55"/>
        <v>OK</v>
      </c>
    </row>
    <row r="3595" spans="1:4">
      <c r="A3595" s="10">
        <v>3534</v>
      </c>
      <c r="B3595" s="1724"/>
      <c r="D3595" s="2" t="str">
        <f t="shared" si="55"/>
        <v>OK</v>
      </c>
    </row>
    <row r="3596" spans="1:4">
      <c r="A3596" s="10">
        <v>3535</v>
      </c>
      <c r="B3596" s="1724"/>
      <c r="D3596" s="2" t="str">
        <f t="shared" si="55"/>
        <v>OK</v>
      </c>
    </row>
    <row r="3597" spans="1:4">
      <c r="A3597" s="10">
        <v>3536</v>
      </c>
      <c r="B3597" s="1724"/>
      <c r="D3597" s="2" t="str">
        <f t="shared" si="55"/>
        <v>OK</v>
      </c>
    </row>
    <row r="3598" spans="1:4">
      <c r="A3598" s="10">
        <v>3537</v>
      </c>
      <c r="B3598" s="1724"/>
      <c r="D3598" s="2" t="str">
        <f t="shared" si="55"/>
        <v>OK</v>
      </c>
    </row>
    <row r="3599" spans="1:4">
      <c r="A3599" s="10">
        <v>3538</v>
      </c>
      <c r="B3599" s="1724"/>
      <c r="D3599" s="2" t="str">
        <f t="shared" si="55"/>
        <v>OK</v>
      </c>
    </row>
    <row r="3600" spans="1:4">
      <c r="A3600" s="10">
        <v>3539</v>
      </c>
      <c r="B3600" s="1724"/>
      <c r="D3600" s="2" t="str">
        <f t="shared" si="55"/>
        <v>OK</v>
      </c>
    </row>
    <row r="3601" spans="1:4">
      <c r="A3601" s="10">
        <v>3540</v>
      </c>
      <c r="B3601" s="1724"/>
      <c r="D3601" s="2" t="str">
        <f t="shared" si="55"/>
        <v>OK</v>
      </c>
    </row>
    <row r="3602" spans="1:4">
      <c r="A3602" s="10">
        <v>3541</v>
      </c>
      <c r="B3602" s="1724"/>
      <c r="D3602" s="2" t="str">
        <f t="shared" si="55"/>
        <v>OK</v>
      </c>
    </row>
    <row r="3603" spans="1:4">
      <c r="A3603" s="10">
        <v>3542</v>
      </c>
      <c r="B3603" s="1724"/>
      <c r="D3603" s="2" t="str">
        <f t="shared" si="55"/>
        <v>OK</v>
      </c>
    </row>
    <row r="3604" spans="1:4">
      <c r="A3604" s="10">
        <v>3543</v>
      </c>
      <c r="B3604" s="1724"/>
      <c r="D3604" s="2" t="str">
        <f t="shared" si="55"/>
        <v>OK</v>
      </c>
    </row>
    <row r="3605" spans="1:4">
      <c r="A3605" s="10">
        <v>3544</v>
      </c>
      <c r="B3605" s="1724"/>
      <c r="D3605" s="2" t="str">
        <f t="shared" si="55"/>
        <v>OK</v>
      </c>
    </row>
    <row r="3606" spans="1:4">
      <c r="A3606" s="10">
        <v>3545</v>
      </c>
      <c r="B3606" s="1724"/>
      <c r="D3606" s="2" t="str">
        <f t="shared" si="55"/>
        <v>OK</v>
      </c>
    </row>
    <row r="3607" spans="1:4">
      <c r="A3607" s="10">
        <v>3546</v>
      </c>
      <c r="B3607" s="1724"/>
      <c r="D3607" s="2" t="str">
        <f t="shared" si="55"/>
        <v>OK</v>
      </c>
    </row>
    <row r="3608" spans="1:4">
      <c r="A3608" s="10">
        <v>3547</v>
      </c>
      <c r="B3608" s="1724"/>
      <c r="D3608" s="2" t="str">
        <f t="shared" si="55"/>
        <v>OK</v>
      </c>
    </row>
    <row r="3609" spans="1:4">
      <c r="A3609" s="10">
        <v>3548</v>
      </c>
      <c r="B3609" s="1724"/>
      <c r="D3609" s="2" t="str">
        <f t="shared" si="55"/>
        <v>OK</v>
      </c>
    </row>
    <row r="3610" spans="1:4">
      <c r="A3610" s="10">
        <v>3549</v>
      </c>
      <c r="B3610" s="1724"/>
      <c r="D3610" s="2" t="str">
        <f t="shared" si="55"/>
        <v>OK</v>
      </c>
    </row>
    <row r="3611" spans="1:4">
      <c r="A3611" s="10">
        <v>3550</v>
      </c>
      <c r="B3611" s="1724"/>
      <c r="D3611" s="2" t="str">
        <f t="shared" si="55"/>
        <v>OK</v>
      </c>
    </row>
    <row r="3612" spans="1:4">
      <c r="A3612" s="10">
        <v>3551</v>
      </c>
      <c r="B3612" s="1724"/>
      <c r="D3612" s="2" t="str">
        <f t="shared" si="55"/>
        <v>OK</v>
      </c>
    </row>
    <row r="3613" spans="1:4">
      <c r="A3613" s="10">
        <v>3552</v>
      </c>
      <c r="B3613" s="1724"/>
      <c r="D3613" s="2" t="str">
        <f t="shared" si="55"/>
        <v>OK</v>
      </c>
    </row>
    <row r="3614" spans="1:4">
      <c r="A3614" s="10">
        <v>3553</v>
      </c>
      <c r="B3614" s="1724"/>
      <c r="D3614" s="2" t="str">
        <f t="shared" si="55"/>
        <v>OK</v>
      </c>
    </row>
    <row r="3615" spans="1:4">
      <c r="A3615" s="10">
        <v>3554</v>
      </c>
      <c r="B3615" s="1724"/>
      <c r="D3615" s="2" t="str">
        <f t="shared" si="55"/>
        <v>OK</v>
      </c>
    </row>
    <row r="3616" spans="1:4">
      <c r="A3616" s="10">
        <v>3555</v>
      </c>
      <c r="B3616" s="1724"/>
      <c r="D3616" s="2" t="str">
        <f t="shared" si="55"/>
        <v>OK</v>
      </c>
    </row>
    <row r="3617" spans="1:4">
      <c r="A3617" s="5">
        <v>3556</v>
      </c>
      <c r="B3617" s="1724">
        <f>'Expenditures 15-22'!C348</f>
        <v>0</v>
      </c>
      <c r="D3617" s="2" t="str">
        <f t="shared" si="55"/>
        <v>Error?</v>
      </c>
    </row>
    <row r="3618" spans="1:4">
      <c r="A3618" s="5">
        <v>3557</v>
      </c>
      <c r="B3618" s="1724">
        <f>'Expenditures 15-22'!C349</f>
        <v>0</v>
      </c>
      <c r="D3618" s="2" t="str">
        <f t="shared" si="55"/>
        <v>Error?</v>
      </c>
    </row>
    <row r="3619" spans="1:4">
      <c r="A3619" s="5">
        <v>3558</v>
      </c>
      <c r="B3619" s="1724">
        <f>'Expenditures 15-22'!C350</f>
        <v>0</v>
      </c>
      <c r="C3619" s="2" t="s">
        <v>569</v>
      </c>
      <c r="D3619" s="2" t="str">
        <f t="shared" si="55"/>
        <v>Error?</v>
      </c>
    </row>
    <row r="3620" spans="1:4">
      <c r="A3620" s="5">
        <v>3559</v>
      </c>
      <c r="B3620" s="1724">
        <f>'Expenditures 15-22'!C351</f>
        <v>0</v>
      </c>
      <c r="D3620" s="2" t="str">
        <f t="shared" si="55"/>
        <v>Error?</v>
      </c>
    </row>
    <row r="3621" spans="1:4">
      <c r="A3621" s="5">
        <v>3560</v>
      </c>
      <c r="B3621" s="1724">
        <f>'Expenditures 15-22'!C352</f>
        <v>0</v>
      </c>
      <c r="C3621" s="2" t="s">
        <v>569</v>
      </c>
      <c r="D3621" s="2" t="str">
        <f t="shared" si="55"/>
        <v>Error?</v>
      </c>
    </row>
    <row r="3622" spans="1:4">
      <c r="A3622" s="5">
        <v>3561</v>
      </c>
      <c r="B3622" s="1724">
        <f>'Expenditures 15-22'!C367</f>
        <v>0</v>
      </c>
      <c r="C3622" s="2" t="s">
        <v>569</v>
      </c>
      <c r="D3622" s="2" t="str">
        <f t="shared" si="55"/>
        <v>Error?</v>
      </c>
    </row>
    <row r="3623" spans="1:4">
      <c r="A3623" s="10">
        <v>3562</v>
      </c>
      <c r="B3623" s="1724"/>
      <c r="D3623" s="2" t="str">
        <f t="shared" si="55"/>
        <v>OK</v>
      </c>
    </row>
    <row r="3624" spans="1:4">
      <c r="A3624" s="5">
        <v>3563</v>
      </c>
      <c r="B3624" s="1724">
        <f>'Expenditures 15-22'!D348</f>
        <v>0</v>
      </c>
      <c r="D3624" s="2" t="str">
        <f t="shared" si="55"/>
        <v>Error?</v>
      </c>
    </row>
    <row r="3625" spans="1:4">
      <c r="A3625" s="5">
        <v>3564</v>
      </c>
      <c r="B3625" s="1724">
        <f>'Expenditures 15-22'!D349</f>
        <v>0</v>
      </c>
      <c r="D3625" s="2" t="str">
        <f t="shared" si="55"/>
        <v>Error?</v>
      </c>
    </row>
    <row r="3626" spans="1:4">
      <c r="A3626" s="5">
        <v>3565</v>
      </c>
      <c r="B3626" s="1724">
        <f>'Expenditures 15-22'!D350</f>
        <v>0</v>
      </c>
      <c r="C3626" s="2" t="s">
        <v>569</v>
      </c>
      <c r="D3626" s="2" t="str">
        <f t="shared" si="55"/>
        <v>Error?</v>
      </c>
    </row>
    <row r="3627" spans="1:4">
      <c r="A3627" s="5">
        <v>3566</v>
      </c>
      <c r="B3627" s="1724">
        <f>'Expenditures 15-22'!D351</f>
        <v>0</v>
      </c>
      <c r="D3627" s="2" t="str">
        <f t="shared" si="55"/>
        <v>Error?</v>
      </c>
    </row>
    <row r="3628" spans="1:4">
      <c r="A3628" s="5">
        <v>3567</v>
      </c>
      <c r="B3628" s="1724">
        <f>'Expenditures 15-22'!D352</f>
        <v>0</v>
      </c>
      <c r="C3628" s="2" t="s">
        <v>569</v>
      </c>
      <c r="D3628" s="2" t="str">
        <f t="shared" si="55"/>
        <v>Error?</v>
      </c>
    </row>
    <row r="3629" spans="1:4">
      <c r="A3629" s="5">
        <v>3568</v>
      </c>
      <c r="B3629" s="1724">
        <f>'Expenditures 15-22'!D367</f>
        <v>0</v>
      </c>
      <c r="C3629" s="2" t="s">
        <v>569</v>
      </c>
      <c r="D3629" s="2" t="str">
        <f t="shared" si="55"/>
        <v>Error?</v>
      </c>
    </row>
    <row r="3630" spans="1:4">
      <c r="A3630" s="10">
        <v>3569</v>
      </c>
      <c r="B3630" s="1724"/>
      <c r="D3630" s="2" t="str">
        <f t="shared" si="55"/>
        <v>OK</v>
      </c>
    </row>
    <row r="3631" spans="1:4">
      <c r="A3631" s="5">
        <v>3570</v>
      </c>
      <c r="B3631" s="1724">
        <f>'Expenditures 15-22'!E348</f>
        <v>0</v>
      </c>
      <c r="D3631" s="2" t="str">
        <f t="shared" si="55"/>
        <v>Error?</v>
      </c>
    </row>
    <row r="3632" spans="1:4">
      <c r="A3632" s="5">
        <v>3571</v>
      </c>
      <c r="B3632" s="1724">
        <f>'Expenditures 15-22'!E349</f>
        <v>0</v>
      </c>
      <c r="D3632" s="2" t="str">
        <f t="shared" si="55"/>
        <v>Error?</v>
      </c>
    </row>
    <row r="3633" spans="1:4">
      <c r="A3633" s="5">
        <v>3572</v>
      </c>
      <c r="B3633" s="1724">
        <f>'Expenditures 15-22'!E350</f>
        <v>0</v>
      </c>
      <c r="C3633" s="2" t="s">
        <v>569</v>
      </c>
      <c r="D3633" s="2" t="str">
        <f t="shared" si="55"/>
        <v>Error?</v>
      </c>
    </row>
    <row r="3634" spans="1:4">
      <c r="A3634" s="5">
        <v>3573</v>
      </c>
      <c r="B3634" s="1724">
        <f>'Expenditures 15-22'!E351</f>
        <v>0</v>
      </c>
      <c r="D3634" s="2" t="str">
        <f t="shared" si="55"/>
        <v>Error?</v>
      </c>
    </row>
    <row r="3635" spans="1:4">
      <c r="A3635" s="5">
        <v>3574</v>
      </c>
      <c r="B3635" s="1724">
        <f>'Expenditures 15-22'!E352</f>
        <v>0</v>
      </c>
      <c r="C3635" s="2" t="s">
        <v>569</v>
      </c>
      <c r="D3635" s="2" t="str">
        <f t="shared" si="55"/>
        <v>Error?</v>
      </c>
    </row>
    <row r="3636" spans="1:4">
      <c r="A3636" s="5">
        <v>3575</v>
      </c>
      <c r="B3636" s="1724">
        <f>'Expenditures 15-22'!E367</f>
        <v>0</v>
      </c>
      <c r="C3636" s="2" t="s">
        <v>569</v>
      </c>
      <c r="D3636" s="2" t="str">
        <f t="shared" si="55"/>
        <v>Error?</v>
      </c>
    </row>
    <row r="3637" spans="1:4">
      <c r="A3637" s="10">
        <v>3576</v>
      </c>
      <c r="B3637" s="1724"/>
      <c r="D3637" s="2" t="str">
        <f t="shared" si="55"/>
        <v>OK</v>
      </c>
    </row>
    <row r="3638" spans="1:4">
      <c r="A3638" s="5">
        <v>3577</v>
      </c>
      <c r="B3638" s="1724">
        <f>'Expenditures 15-22'!F348</f>
        <v>0</v>
      </c>
      <c r="D3638" s="2" t="str">
        <f t="shared" si="55"/>
        <v>Error?</v>
      </c>
    </row>
    <row r="3639" spans="1:4">
      <c r="A3639" s="5">
        <v>3578</v>
      </c>
      <c r="B3639" s="1724">
        <f>'Expenditures 15-22'!F349</f>
        <v>0</v>
      </c>
      <c r="D3639" s="2" t="str">
        <f t="shared" si="55"/>
        <v>Error?</v>
      </c>
    </row>
    <row r="3640" spans="1:4">
      <c r="A3640" s="5">
        <v>3579</v>
      </c>
      <c r="B3640" s="1724">
        <f>'Expenditures 15-22'!F350</f>
        <v>0</v>
      </c>
      <c r="C3640" s="2" t="s">
        <v>569</v>
      </c>
      <c r="D3640" s="2" t="str">
        <f t="shared" si="55"/>
        <v>Error?</v>
      </c>
    </row>
    <row r="3641" spans="1:4">
      <c r="A3641" s="5">
        <v>3580</v>
      </c>
      <c r="B3641" s="1724">
        <f>'Expenditures 15-22'!F351</f>
        <v>0</v>
      </c>
      <c r="D3641" s="2" t="str">
        <f t="shared" si="55"/>
        <v>Error?</v>
      </c>
    </row>
    <row r="3642" spans="1:4">
      <c r="A3642" s="5">
        <v>3581</v>
      </c>
      <c r="B3642" s="1724">
        <f>'Expenditures 15-22'!F352</f>
        <v>0</v>
      </c>
      <c r="C3642" s="2" t="s">
        <v>569</v>
      </c>
      <c r="D3642" s="2" t="str">
        <f t="shared" si="55"/>
        <v>Error?</v>
      </c>
    </row>
    <row r="3643" spans="1:4">
      <c r="A3643" s="5">
        <v>3582</v>
      </c>
      <c r="B3643" s="1724">
        <f>'Expenditures 15-22'!F367</f>
        <v>0</v>
      </c>
      <c r="C3643" s="2" t="s">
        <v>569</v>
      </c>
      <c r="D3643" s="2" t="str">
        <f t="shared" si="55"/>
        <v>Error?</v>
      </c>
    </row>
    <row r="3644" spans="1:4">
      <c r="A3644" s="10">
        <v>3583</v>
      </c>
      <c r="B3644" s="1724"/>
      <c r="D3644" s="2" t="str">
        <f t="shared" si="55"/>
        <v>OK</v>
      </c>
    </row>
    <row r="3645" spans="1:4">
      <c r="A3645" s="5">
        <v>3584</v>
      </c>
      <c r="B3645" s="1724">
        <f>'Expenditures 15-22'!G348</f>
        <v>0</v>
      </c>
      <c r="D3645" s="2" t="str">
        <f t="shared" si="55"/>
        <v>Error?</v>
      </c>
    </row>
    <row r="3646" spans="1:4">
      <c r="A3646" s="5">
        <v>3585</v>
      </c>
      <c r="B3646" s="1724">
        <f>'Expenditures 15-22'!G349</f>
        <v>0</v>
      </c>
      <c r="D3646" s="2" t="str">
        <f t="shared" si="55"/>
        <v>Error?</v>
      </c>
    </row>
    <row r="3647" spans="1:4">
      <c r="A3647" s="5">
        <v>3586</v>
      </c>
      <c r="B3647" s="1724">
        <f>'Expenditures 15-22'!G350</f>
        <v>0</v>
      </c>
      <c r="C3647" s="2" t="s">
        <v>569</v>
      </c>
      <c r="D3647" s="2" t="str">
        <f t="shared" ref="D3647:D3710" si="56">IF(ISBLANK(B3647),"OK",IF(A3647-B3647=0,"OK","Error?"))</f>
        <v>Error?</v>
      </c>
    </row>
    <row r="3648" spans="1:4">
      <c r="A3648" s="5">
        <v>3587</v>
      </c>
      <c r="B3648" s="1724">
        <f>'Expenditures 15-22'!G351</f>
        <v>0</v>
      </c>
      <c r="D3648" s="2" t="str">
        <f t="shared" si="56"/>
        <v>Error?</v>
      </c>
    </row>
    <row r="3649" spans="1:4">
      <c r="A3649" s="5">
        <v>3588</v>
      </c>
      <c r="B3649" s="1724">
        <f>'Expenditures 15-22'!G352</f>
        <v>0</v>
      </c>
      <c r="C3649" s="2" t="s">
        <v>569</v>
      </c>
      <c r="D3649" s="2" t="str">
        <f t="shared" si="56"/>
        <v>Error?</v>
      </c>
    </row>
    <row r="3650" spans="1:4">
      <c r="A3650" s="5">
        <v>3589</v>
      </c>
      <c r="B3650" s="1724">
        <f>'Expenditures 15-22'!G367</f>
        <v>0</v>
      </c>
      <c r="C3650" s="2" t="s">
        <v>569</v>
      </c>
      <c r="D3650" s="2" t="str">
        <f t="shared" si="56"/>
        <v>Error?</v>
      </c>
    </row>
    <row r="3651" spans="1:4">
      <c r="A3651" s="10">
        <v>3590</v>
      </c>
      <c r="B3651" s="1724"/>
      <c r="D3651" s="2" t="str">
        <f t="shared" si="56"/>
        <v>OK</v>
      </c>
    </row>
    <row r="3652" spans="1:4">
      <c r="A3652" s="5">
        <v>3591</v>
      </c>
      <c r="B3652" s="1724">
        <f>'Expenditures 15-22'!H348</f>
        <v>0</v>
      </c>
      <c r="D3652" s="2" t="str">
        <f t="shared" si="56"/>
        <v>Error?</v>
      </c>
    </row>
    <row r="3653" spans="1:4">
      <c r="A3653" s="5">
        <v>3592</v>
      </c>
      <c r="B3653" s="1724">
        <f>'Expenditures 15-22'!H349</f>
        <v>0</v>
      </c>
      <c r="D3653" s="2" t="str">
        <f t="shared" si="56"/>
        <v>Error?</v>
      </c>
    </row>
    <row r="3654" spans="1:4">
      <c r="A3654" s="5">
        <v>3593</v>
      </c>
      <c r="B3654" s="1724">
        <f>'Expenditures 15-22'!H350</f>
        <v>0</v>
      </c>
      <c r="C3654" s="2" t="s">
        <v>569</v>
      </c>
      <c r="D3654" s="2" t="str">
        <f t="shared" si="56"/>
        <v>Error?</v>
      </c>
    </row>
    <row r="3655" spans="1:4">
      <c r="A3655" s="5">
        <v>3594</v>
      </c>
      <c r="B3655" s="1724">
        <f>'Expenditures 15-22'!H351</f>
        <v>0</v>
      </c>
      <c r="D3655" s="2" t="str">
        <f t="shared" si="56"/>
        <v>Error?</v>
      </c>
    </row>
    <row r="3656" spans="1:4">
      <c r="A3656" s="5">
        <v>3595</v>
      </c>
      <c r="B3656" s="1724">
        <f>'Expenditures 15-22'!H352</f>
        <v>0</v>
      </c>
      <c r="C3656" s="2" t="s">
        <v>569</v>
      </c>
      <c r="D3656" s="2" t="str">
        <f t="shared" si="56"/>
        <v>Error?</v>
      </c>
    </row>
    <row r="3657" spans="1:4">
      <c r="A3657" s="5">
        <v>3596</v>
      </c>
      <c r="B3657" s="1724">
        <f>'Expenditures 15-22'!H360</f>
        <v>0</v>
      </c>
      <c r="D3657" s="2" t="str">
        <f t="shared" si="56"/>
        <v>Error?</v>
      </c>
    </row>
    <row r="3658" spans="1:4">
      <c r="A3658" s="12">
        <v>3597</v>
      </c>
      <c r="B3658" s="1724">
        <f>'Expenditures 15-22'!H362</f>
        <v>0</v>
      </c>
      <c r="D3658" s="2" t="str">
        <f t="shared" si="56"/>
        <v>Error?</v>
      </c>
    </row>
    <row r="3659" spans="1:4">
      <c r="A3659" s="10">
        <v>3598</v>
      </c>
      <c r="B3659" s="1724"/>
      <c r="D3659" s="2" t="str">
        <f t="shared" si="56"/>
        <v>OK</v>
      </c>
    </row>
    <row r="3660" spans="1:4">
      <c r="A3660" s="5">
        <v>3599</v>
      </c>
      <c r="B3660" s="1724">
        <f>'Expenditures 15-22'!H367</f>
        <v>0</v>
      </c>
      <c r="C3660" s="2" t="s">
        <v>569</v>
      </c>
      <c r="D3660" s="2" t="str">
        <f t="shared" si="56"/>
        <v>Error?</v>
      </c>
    </row>
    <row r="3661" spans="1:4">
      <c r="A3661" s="11">
        <v>3600</v>
      </c>
      <c r="B3661" s="1724"/>
      <c r="D3661" s="2" t="str">
        <f t="shared" si="56"/>
        <v>OK</v>
      </c>
    </row>
    <row r="3662" spans="1:4">
      <c r="A3662" s="10">
        <v>3601</v>
      </c>
      <c r="B3662" s="1724"/>
      <c r="D3662" s="2" t="str">
        <f t="shared" si="56"/>
        <v>OK</v>
      </c>
    </row>
    <row r="3663" spans="1:4">
      <c r="A3663" s="11">
        <v>3602</v>
      </c>
      <c r="B3663" s="1724"/>
      <c r="D3663" s="2" t="str">
        <f t="shared" si="56"/>
        <v>OK</v>
      </c>
    </row>
    <row r="3664" spans="1:4">
      <c r="A3664" s="10">
        <v>3603</v>
      </c>
      <c r="B3664" s="1724"/>
      <c r="C3664" s="2" t="s">
        <v>569</v>
      </c>
      <c r="D3664" s="2" t="str">
        <f t="shared" si="56"/>
        <v>OK</v>
      </c>
    </row>
    <row r="3665" spans="1:4">
      <c r="A3665" s="10">
        <v>3604</v>
      </c>
      <c r="B3665" s="1724"/>
      <c r="D3665" s="2" t="str">
        <f t="shared" si="56"/>
        <v>OK</v>
      </c>
    </row>
    <row r="3666" spans="1:4">
      <c r="A3666" s="10">
        <v>3605</v>
      </c>
      <c r="B3666" s="1724"/>
      <c r="D3666" s="2" t="str">
        <f t="shared" si="56"/>
        <v>OK</v>
      </c>
    </row>
    <row r="3667" spans="1:4">
      <c r="A3667" s="10">
        <v>3606</v>
      </c>
      <c r="B3667" s="1724"/>
      <c r="D3667" s="2" t="str">
        <f t="shared" si="56"/>
        <v>OK</v>
      </c>
    </row>
    <row r="3668" spans="1:4">
      <c r="A3668" s="5">
        <v>3607</v>
      </c>
      <c r="B3668" s="1724">
        <f>'Expenditures 15-22'!K348</f>
        <v>0</v>
      </c>
      <c r="C3668" s="2" t="s">
        <v>569</v>
      </c>
      <c r="D3668" s="2" t="str">
        <f t="shared" si="56"/>
        <v>Error?</v>
      </c>
    </row>
    <row r="3669" spans="1:4">
      <c r="A3669" s="5">
        <v>3608</v>
      </c>
      <c r="B3669" s="1724">
        <f>'Expenditures 15-22'!K349</f>
        <v>0</v>
      </c>
      <c r="C3669" s="2" t="s">
        <v>569</v>
      </c>
      <c r="D3669" s="2" t="str">
        <f t="shared" si="56"/>
        <v>Error?</v>
      </c>
    </row>
    <row r="3670" spans="1:4">
      <c r="A3670" s="5">
        <v>3609</v>
      </c>
      <c r="B3670" s="1724">
        <f>'Expenditures 15-22'!K350</f>
        <v>0</v>
      </c>
      <c r="C3670" s="2" t="s">
        <v>569</v>
      </c>
      <c r="D3670" s="2" t="str">
        <f t="shared" si="56"/>
        <v>Error?</v>
      </c>
    </row>
    <row r="3671" spans="1:4">
      <c r="A3671" s="5">
        <v>3610</v>
      </c>
      <c r="B3671" s="1724">
        <f>'Expenditures 15-22'!K351</f>
        <v>0</v>
      </c>
      <c r="C3671" s="2" t="s">
        <v>569</v>
      </c>
      <c r="D3671" s="2" t="str">
        <f t="shared" si="56"/>
        <v>Error?</v>
      </c>
    </row>
    <row r="3672" spans="1:4">
      <c r="A3672" s="5">
        <v>3611</v>
      </c>
      <c r="B3672" s="1724">
        <f>'Expenditures 15-22'!K352</f>
        <v>0</v>
      </c>
      <c r="C3672" s="2" t="s">
        <v>569</v>
      </c>
      <c r="D3672" s="2" t="str">
        <f t="shared" si="56"/>
        <v>Error?</v>
      </c>
    </row>
    <row r="3673" spans="1:4">
      <c r="A3673" s="5">
        <v>3612</v>
      </c>
      <c r="B3673" s="1724">
        <f>'Expenditures 15-22'!K356</f>
        <v>0</v>
      </c>
      <c r="C3673" s="2" t="s">
        <v>569</v>
      </c>
      <c r="D3673" s="2" t="str">
        <f t="shared" si="56"/>
        <v>Error?</v>
      </c>
    </row>
    <row r="3674" spans="1:4">
      <c r="A3674" s="12">
        <v>3613</v>
      </c>
      <c r="B3674" s="1724">
        <f>'Expenditures 15-22'!K357</f>
        <v>0</v>
      </c>
      <c r="D3674" s="2" t="str">
        <f t="shared" si="56"/>
        <v>Error?</v>
      </c>
    </row>
    <row r="3675" spans="1:4">
      <c r="A3675" s="5">
        <v>3614</v>
      </c>
      <c r="B3675" s="1724">
        <f>'Expenditures 15-22'!K360</f>
        <v>0</v>
      </c>
      <c r="C3675" s="2" t="s">
        <v>569</v>
      </c>
      <c r="D3675" s="2" t="str">
        <f t="shared" si="56"/>
        <v>Error?</v>
      </c>
    </row>
    <row r="3676" spans="1:4">
      <c r="A3676" s="12">
        <v>3615</v>
      </c>
      <c r="B3676" s="1724">
        <f>'Expenditures 15-22'!K362</f>
        <v>0</v>
      </c>
      <c r="D3676" s="2" t="str">
        <f t="shared" si="56"/>
        <v>Error?</v>
      </c>
    </row>
    <row r="3677" spans="1:4">
      <c r="A3677" s="10">
        <v>3616</v>
      </c>
      <c r="B3677" s="1724"/>
      <c r="D3677" s="2" t="str">
        <f t="shared" si="56"/>
        <v>OK</v>
      </c>
    </row>
    <row r="3678" spans="1:4">
      <c r="A3678" s="5">
        <v>3617</v>
      </c>
      <c r="B3678" s="1724">
        <f>'Expenditures 15-22'!K367</f>
        <v>0</v>
      </c>
      <c r="C3678" s="2" t="s">
        <v>569</v>
      </c>
      <c r="D3678" s="2" t="str">
        <f t="shared" si="56"/>
        <v>Error?</v>
      </c>
    </row>
    <row r="3679" spans="1:4">
      <c r="A3679" s="10">
        <v>3618</v>
      </c>
      <c r="B3679" s="1724"/>
      <c r="D3679" s="2" t="str">
        <f t="shared" si="56"/>
        <v>OK</v>
      </c>
    </row>
    <row r="3680" spans="1:4">
      <c r="A3680" s="10">
        <v>3619</v>
      </c>
      <c r="B3680" s="1724"/>
      <c r="D3680" s="2" t="str">
        <f t="shared" si="56"/>
        <v>OK</v>
      </c>
    </row>
    <row r="3681" spans="1:4">
      <c r="A3681" s="5">
        <v>3620</v>
      </c>
      <c r="B3681" s="1724">
        <f>'Expenditures 15-22'!K368</f>
        <v>21</v>
      </c>
      <c r="C3681" s="2" t="s">
        <v>569</v>
      </c>
      <c r="D3681" s="2" t="str">
        <f t="shared" si="56"/>
        <v>Error?</v>
      </c>
    </row>
    <row r="3682" spans="1:4">
      <c r="A3682" s="5">
        <v>3621</v>
      </c>
      <c r="B3682" s="1724">
        <f>'Short-Term Long-Term Debt 24'!C13</f>
        <v>0</v>
      </c>
      <c r="D3682" s="2" t="str">
        <f t="shared" si="56"/>
        <v>Error?</v>
      </c>
    </row>
    <row r="3683" spans="1:4">
      <c r="A3683" s="5">
        <v>3622</v>
      </c>
      <c r="B3683" s="1724">
        <f>'Short-Term Long-Term Debt 24'!C19</f>
        <v>0</v>
      </c>
      <c r="D3683" s="2" t="str">
        <f t="shared" si="56"/>
        <v>Error?</v>
      </c>
    </row>
    <row r="3684" spans="1:4">
      <c r="A3684" s="12">
        <v>3623</v>
      </c>
      <c r="B3684" s="1724">
        <f>'Short-Term Long-Term Debt 24'!D13</f>
        <v>0</v>
      </c>
      <c r="D3684" s="2" t="str">
        <f t="shared" si="56"/>
        <v>Error?</v>
      </c>
    </row>
    <row r="3685" spans="1:4">
      <c r="A3685" s="5">
        <v>3624</v>
      </c>
      <c r="B3685" s="1724">
        <f>'Short-Term Long-Term Debt 24'!D19</f>
        <v>0</v>
      </c>
      <c r="D3685" s="2" t="str">
        <f t="shared" si="56"/>
        <v>Error?</v>
      </c>
    </row>
    <row r="3686" spans="1:4">
      <c r="A3686" s="5">
        <v>3625</v>
      </c>
      <c r="B3686" s="1724">
        <f>'Short-Term Long-Term Debt 24'!E13</f>
        <v>0</v>
      </c>
      <c r="D3686" s="2" t="str">
        <f t="shared" si="56"/>
        <v>Error?</v>
      </c>
    </row>
    <row r="3687" spans="1:4">
      <c r="A3687" s="5">
        <v>3626</v>
      </c>
      <c r="B3687" s="1724">
        <f>'Short-Term Long-Term Debt 24'!E19</f>
        <v>0</v>
      </c>
      <c r="D3687" s="2" t="str">
        <f t="shared" si="56"/>
        <v>Error?</v>
      </c>
    </row>
    <row r="3688" spans="1:4">
      <c r="A3688" s="5">
        <v>3627</v>
      </c>
      <c r="B3688" s="1724">
        <f>'Short-Term Long-Term Debt 24'!F13</f>
        <v>0</v>
      </c>
      <c r="C3688" s="2" t="s">
        <v>569</v>
      </c>
      <c r="D3688" s="2" t="str">
        <f t="shared" si="56"/>
        <v>Error?</v>
      </c>
    </row>
    <row r="3689" spans="1:4">
      <c r="A3689" s="5">
        <v>3628</v>
      </c>
      <c r="B3689" s="1724">
        <f>'Short-Term Long-Term Debt 24'!F19</f>
        <v>0</v>
      </c>
      <c r="C3689" s="2" t="s">
        <v>569</v>
      </c>
      <c r="D3689" s="2" t="str">
        <f t="shared" si="56"/>
        <v>Error?</v>
      </c>
    </row>
    <row r="3690" spans="1:4">
      <c r="A3690" s="10">
        <v>3629</v>
      </c>
      <c r="B3690" s="1724"/>
      <c r="D3690" s="2" t="str">
        <f t="shared" si="56"/>
        <v>OK</v>
      </c>
    </row>
    <row r="3691" spans="1:4">
      <c r="A3691" s="10">
        <v>3630</v>
      </c>
      <c r="B3691" s="1724"/>
      <c r="D3691" s="2" t="str">
        <f t="shared" si="56"/>
        <v>OK</v>
      </c>
    </row>
    <row r="3692" spans="1:4">
      <c r="A3692" s="10">
        <v>3631</v>
      </c>
      <c r="B3692" s="1724"/>
      <c r="D3692" s="2" t="str">
        <f t="shared" si="56"/>
        <v>OK</v>
      </c>
    </row>
    <row r="3693" spans="1:4">
      <c r="A3693" s="10">
        <v>3632</v>
      </c>
      <c r="B3693" s="1724"/>
      <c r="D3693" s="2" t="str">
        <f t="shared" si="56"/>
        <v>OK</v>
      </c>
    </row>
    <row r="3694" spans="1:4">
      <c r="A3694" s="10">
        <v>3633</v>
      </c>
      <c r="B3694" s="1724"/>
      <c r="D3694" s="2" t="str">
        <f t="shared" si="56"/>
        <v>OK</v>
      </c>
    </row>
    <row r="3695" spans="1:4">
      <c r="A3695" s="10">
        <v>3634</v>
      </c>
      <c r="B3695" s="1724"/>
      <c r="D3695" s="2" t="str">
        <f t="shared" si="56"/>
        <v>OK</v>
      </c>
    </row>
    <row r="3696" spans="1:4">
      <c r="A3696" s="10">
        <v>3635</v>
      </c>
      <c r="B3696" s="1724"/>
      <c r="D3696" s="2" t="str">
        <f t="shared" si="56"/>
        <v>OK</v>
      </c>
    </row>
    <row r="3697" spans="1:4">
      <c r="A3697" s="10">
        <v>3636</v>
      </c>
      <c r="B3697" s="1724"/>
      <c r="D3697" s="2" t="str">
        <f t="shared" si="56"/>
        <v>OK</v>
      </c>
    </row>
    <row r="3698" spans="1:4">
      <c r="A3698" s="5">
        <v>3637</v>
      </c>
      <c r="B3698" s="1724">
        <f>'Acct Summary 7-8'!D30</f>
        <v>0</v>
      </c>
      <c r="D3698" s="2" t="str">
        <f t="shared" si="56"/>
        <v>Error?</v>
      </c>
    </row>
    <row r="3699" spans="1:4">
      <c r="A3699" s="5">
        <v>3638</v>
      </c>
      <c r="B3699" s="1724">
        <f>'Acct Summary 7-8'!E31</f>
        <v>0</v>
      </c>
      <c r="D3699" s="2" t="str">
        <f t="shared" si="56"/>
        <v>Error?</v>
      </c>
    </row>
    <row r="3700" spans="1:4">
      <c r="A3700" s="10">
        <v>3639</v>
      </c>
      <c r="B3700" s="1724"/>
      <c r="D3700" s="2" t="str">
        <f t="shared" si="56"/>
        <v>OK</v>
      </c>
    </row>
    <row r="3701" spans="1:4">
      <c r="A3701" s="10">
        <v>3640</v>
      </c>
      <c r="B3701" s="1724"/>
      <c r="D3701" s="2" t="str">
        <f t="shared" si="56"/>
        <v>OK</v>
      </c>
    </row>
    <row r="3702" spans="1:4">
      <c r="A3702" s="5">
        <v>3641</v>
      </c>
      <c r="B3702" s="1724">
        <f>'Acct Summary 7-8'!K52</f>
        <v>0</v>
      </c>
      <c r="C3702" s="2" t="s">
        <v>569</v>
      </c>
      <c r="D3702" s="2" t="str">
        <f t="shared" si="56"/>
        <v>Error?</v>
      </c>
    </row>
    <row r="3703" spans="1:4">
      <c r="A3703" s="5">
        <v>3642</v>
      </c>
      <c r="B3703" s="1724">
        <f>'Acct Summary 7-8'!K53</f>
        <v>0</v>
      </c>
      <c r="C3703" s="2" t="s">
        <v>569</v>
      </c>
      <c r="D3703" s="2" t="str">
        <f t="shared" si="56"/>
        <v>Error?</v>
      </c>
    </row>
    <row r="3704" spans="1:4">
      <c r="A3704" s="10">
        <v>3643</v>
      </c>
      <c r="B3704" s="1724"/>
      <c r="D3704" s="2" t="str">
        <f t="shared" si="56"/>
        <v>OK</v>
      </c>
    </row>
    <row r="3705" spans="1:4">
      <c r="A3705" s="10">
        <v>3644</v>
      </c>
      <c r="B3705" s="1724"/>
      <c r="D3705" s="2" t="str">
        <f t="shared" si="56"/>
        <v>OK</v>
      </c>
    </row>
    <row r="3706" spans="1:4">
      <c r="A3706" s="10">
        <v>3645</v>
      </c>
      <c r="B3706" s="1724"/>
      <c r="D3706" s="2" t="str">
        <f t="shared" si="56"/>
        <v>OK</v>
      </c>
    </row>
    <row r="3707" spans="1:4">
      <c r="A3707" s="10">
        <v>3646</v>
      </c>
      <c r="B3707" s="1724"/>
      <c r="D3707" s="2" t="str">
        <f t="shared" si="56"/>
        <v>OK</v>
      </c>
    </row>
    <row r="3708" spans="1:4">
      <c r="A3708" s="10">
        <v>3647</v>
      </c>
      <c r="B3708" s="1724"/>
      <c r="D3708" s="2" t="str">
        <f t="shared" si="56"/>
        <v>OK</v>
      </c>
    </row>
    <row r="3709" spans="1:4">
      <c r="A3709" s="10">
        <v>3648</v>
      </c>
      <c r="B3709" s="1724"/>
      <c r="D3709" s="2" t="str">
        <f t="shared" si="56"/>
        <v>OK</v>
      </c>
    </row>
    <row r="3710" spans="1:4">
      <c r="A3710" s="10">
        <v>3649</v>
      </c>
      <c r="B3710" s="1724"/>
      <c r="D3710" s="2" t="str">
        <f t="shared" si="56"/>
        <v>OK</v>
      </c>
    </row>
    <row r="3711" spans="1:4">
      <c r="A3711" s="10">
        <v>3650</v>
      </c>
      <c r="B3711" s="1724"/>
      <c r="D3711" s="2" t="str">
        <f t="shared" ref="D3711:D3774" si="57">IF(ISBLANK(B3711),"OK",IF(A3711-B3711=0,"OK","Error?"))</f>
        <v>OK</v>
      </c>
    </row>
    <row r="3712" spans="1:4">
      <c r="A3712" s="10">
        <v>3651</v>
      </c>
      <c r="B3712" s="1724"/>
      <c r="D3712" s="2" t="str">
        <f t="shared" si="57"/>
        <v>OK</v>
      </c>
    </row>
    <row r="3713" spans="1:4">
      <c r="A3713" s="10">
        <v>3652</v>
      </c>
      <c r="B3713" s="1724"/>
      <c r="D3713" s="2" t="str">
        <f t="shared" si="57"/>
        <v>OK</v>
      </c>
    </row>
    <row r="3714" spans="1:4">
      <c r="A3714" s="10">
        <v>3653</v>
      </c>
      <c r="B3714" s="1724"/>
      <c r="D3714" s="2" t="str">
        <f t="shared" si="57"/>
        <v>OK</v>
      </c>
    </row>
    <row r="3715" spans="1:4">
      <c r="A3715" s="10">
        <v>3654</v>
      </c>
      <c r="B3715" s="1724"/>
      <c r="D3715" s="2" t="str">
        <f t="shared" si="57"/>
        <v>OK</v>
      </c>
    </row>
    <row r="3716" spans="1:4">
      <c r="A3716" s="10">
        <v>3655</v>
      </c>
      <c r="B3716" s="1724"/>
      <c r="D3716" s="2" t="str">
        <f t="shared" si="57"/>
        <v>OK</v>
      </c>
    </row>
    <row r="3717" spans="1:4">
      <c r="A3717" s="5">
        <v>3656</v>
      </c>
      <c r="B3717" s="1724">
        <f>'Expenditures 15-22'!K309</f>
        <v>0</v>
      </c>
      <c r="C3717" s="2" t="s">
        <v>569</v>
      </c>
      <c r="D3717" s="2" t="str">
        <f t="shared" si="57"/>
        <v>Error?</v>
      </c>
    </row>
    <row r="3718" spans="1:4">
      <c r="A3718" s="5">
        <v>3657</v>
      </c>
      <c r="B3718" s="1724">
        <f>'Acct Summary 7-8'!K7</f>
        <v>0</v>
      </c>
      <c r="C3718" s="2" t="s">
        <v>569</v>
      </c>
      <c r="D3718" s="2" t="str">
        <f t="shared" si="57"/>
        <v>Error?</v>
      </c>
    </row>
    <row r="3719" spans="1:4">
      <c r="A3719" s="10">
        <v>3658</v>
      </c>
      <c r="B3719" s="1724"/>
      <c r="D3719" s="2" t="str">
        <f t="shared" si="57"/>
        <v>OK</v>
      </c>
    </row>
    <row r="3720" spans="1:4">
      <c r="A3720" s="10">
        <v>3659</v>
      </c>
      <c r="B3720" s="1724"/>
      <c r="D3720" s="2" t="str">
        <f t="shared" si="57"/>
        <v>OK</v>
      </c>
    </row>
    <row r="3721" spans="1:4">
      <c r="A3721" s="5">
        <v>3660</v>
      </c>
      <c r="B3721" s="1724">
        <f>'Expenditures 15-22'!D283</f>
        <v>0</v>
      </c>
      <c r="D3721" s="2" t="str">
        <f t="shared" si="57"/>
        <v>Error?</v>
      </c>
    </row>
    <row r="3722" spans="1:4">
      <c r="A3722" s="5">
        <v>3661</v>
      </c>
      <c r="B3722" s="1724">
        <f>'Expenditures 15-22'!D285</f>
        <v>0</v>
      </c>
      <c r="C3722" s="2" t="s">
        <v>569</v>
      </c>
      <c r="D3722" s="2" t="str">
        <f t="shared" si="57"/>
        <v>Error?</v>
      </c>
    </row>
    <row r="3723" spans="1:4">
      <c r="A3723" s="5">
        <v>3662</v>
      </c>
      <c r="B3723" s="1724">
        <f>'Expenditures 15-22'!K283</f>
        <v>0</v>
      </c>
      <c r="C3723" s="2" t="s">
        <v>569</v>
      </c>
      <c r="D3723" s="2" t="str">
        <f t="shared" si="57"/>
        <v>Error?</v>
      </c>
    </row>
    <row r="3724" spans="1:4">
      <c r="A3724" s="5">
        <v>3663</v>
      </c>
      <c r="B3724" s="1724">
        <f>'Expenditures 15-22'!K285</f>
        <v>0</v>
      </c>
      <c r="C3724" s="2" t="s">
        <v>569</v>
      </c>
      <c r="D3724" s="2" t="str">
        <f t="shared" si="57"/>
        <v>Error?</v>
      </c>
    </row>
    <row r="3725" spans="1:4">
      <c r="A3725" s="5">
        <v>3664</v>
      </c>
      <c r="B3725" s="1724">
        <f>'Tax Sched 23'!B13</f>
        <v>0</v>
      </c>
      <c r="C3725" s="2" t="s">
        <v>569</v>
      </c>
      <c r="D3725" s="2" t="str">
        <f t="shared" si="57"/>
        <v>Error?</v>
      </c>
    </row>
    <row r="3726" spans="1:4">
      <c r="A3726" s="5">
        <v>3665</v>
      </c>
      <c r="B3726" s="1724">
        <f>'Tax Sched 23'!D13</f>
        <v>0</v>
      </c>
      <c r="C3726" s="2" t="s">
        <v>569</v>
      </c>
      <c r="D3726" s="2" t="str">
        <f t="shared" si="57"/>
        <v>Error?</v>
      </c>
    </row>
    <row r="3727" spans="1:4">
      <c r="A3727" s="5">
        <v>3666</v>
      </c>
      <c r="B3727" s="1724">
        <f>'Tax Sched 23'!C13</f>
        <v>0</v>
      </c>
      <c r="D3727" s="2" t="str">
        <f t="shared" si="57"/>
        <v>Error?</v>
      </c>
    </row>
    <row r="3728" spans="1:4">
      <c r="A3728" s="5">
        <v>3667</v>
      </c>
      <c r="B3728" s="1724">
        <f>'Tax Sched 23'!F13</f>
        <v>0</v>
      </c>
      <c r="C3728" s="2" t="s">
        <v>569</v>
      </c>
      <c r="D3728" s="2" t="str">
        <f t="shared" si="57"/>
        <v>Error?</v>
      </c>
    </row>
    <row r="3729" spans="1:4">
      <c r="A3729" s="5">
        <v>3668</v>
      </c>
      <c r="B3729" s="1724">
        <f>'Tax Sched 23'!E13</f>
        <v>0</v>
      </c>
      <c r="D3729" s="2" t="str">
        <f t="shared" si="57"/>
        <v>Error?</v>
      </c>
    </row>
    <row r="3730" spans="1:4">
      <c r="A3730" s="5">
        <v>3669</v>
      </c>
      <c r="B3730" s="1724">
        <f>'ICR Computation 30'!E10</f>
        <v>1416126</v>
      </c>
      <c r="D3730" s="2" t="str">
        <f t="shared" si="57"/>
        <v>Error?</v>
      </c>
    </row>
    <row r="3731" spans="1:4">
      <c r="A3731" s="10">
        <v>3670</v>
      </c>
      <c r="B3731" s="1724"/>
      <c r="D3731" s="2" t="str">
        <f t="shared" si="57"/>
        <v>OK</v>
      </c>
    </row>
    <row r="3732" spans="1:4">
      <c r="A3732" s="10">
        <v>3671</v>
      </c>
      <c r="B3732" s="1724"/>
      <c r="D3732" s="2" t="str">
        <f t="shared" si="57"/>
        <v>OK</v>
      </c>
    </row>
    <row r="3733" spans="1:4">
      <c r="A3733" s="10">
        <v>3672</v>
      </c>
      <c r="B3733" s="1724"/>
      <c r="D3733" s="2" t="str">
        <f t="shared" si="57"/>
        <v>OK</v>
      </c>
    </row>
    <row r="3734" spans="1:4">
      <c r="A3734" s="10">
        <v>3673</v>
      </c>
      <c r="B3734" s="1724"/>
      <c r="D3734" s="2" t="str">
        <f t="shared" si="57"/>
        <v>OK</v>
      </c>
    </row>
    <row r="3735" spans="1:4">
      <c r="A3735" s="10">
        <v>3674</v>
      </c>
      <c r="B3735" s="1724"/>
      <c r="D3735" s="2" t="str">
        <f t="shared" si="57"/>
        <v>OK</v>
      </c>
    </row>
    <row r="3736" spans="1:4">
      <c r="A3736" s="10">
        <v>3675</v>
      </c>
      <c r="B3736" s="1724"/>
      <c r="D3736" s="2" t="str">
        <f t="shared" si="57"/>
        <v>OK</v>
      </c>
    </row>
    <row r="3737" spans="1:4">
      <c r="A3737" s="10">
        <v>3676</v>
      </c>
      <c r="B3737" s="1724"/>
      <c r="D3737" s="2" t="str">
        <f t="shared" si="57"/>
        <v>OK</v>
      </c>
    </row>
    <row r="3738" spans="1:4">
      <c r="A3738" s="10">
        <v>3677</v>
      </c>
      <c r="B3738" s="1724"/>
      <c r="D3738" s="2" t="str">
        <f t="shared" si="57"/>
        <v>OK</v>
      </c>
    </row>
    <row r="3739" spans="1:4">
      <c r="A3739" s="10">
        <v>3678</v>
      </c>
      <c r="B3739" s="1724"/>
      <c r="D3739" s="2" t="str">
        <f t="shared" si="57"/>
        <v>OK</v>
      </c>
    </row>
    <row r="3740" spans="1:4">
      <c r="A3740" s="10">
        <v>3679</v>
      </c>
      <c r="B3740" s="1724"/>
      <c r="D3740" s="2" t="str">
        <f t="shared" si="57"/>
        <v>OK</v>
      </c>
    </row>
    <row r="3741" spans="1:4">
      <c r="A3741" s="10">
        <v>3680</v>
      </c>
      <c r="B3741" s="1724"/>
      <c r="D3741" s="2" t="str">
        <f t="shared" si="57"/>
        <v>OK</v>
      </c>
    </row>
    <row r="3742" spans="1:4">
      <c r="A3742" s="10">
        <v>3681</v>
      </c>
      <c r="B3742" s="1724"/>
      <c r="D3742" s="2" t="str">
        <f t="shared" si="57"/>
        <v>OK</v>
      </c>
    </row>
    <row r="3743" spans="1:4">
      <c r="A3743" s="10">
        <v>3682</v>
      </c>
      <c r="B3743" s="1724"/>
      <c r="D3743" s="2" t="str">
        <f t="shared" si="57"/>
        <v>OK</v>
      </c>
    </row>
    <row r="3744" spans="1:4">
      <c r="A3744" s="10">
        <v>3683</v>
      </c>
      <c r="B3744" s="1724"/>
      <c r="D3744" s="2" t="str">
        <f t="shared" si="57"/>
        <v>OK</v>
      </c>
    </row>
    <row r="3745" spans="1:4">
      <c r="A3745" s="10">
        <v>3684</v>
      </c>
      <c r="B3745" s="1724"/>
      <c r="D3745" s="2" t="str">
        <f t="shared" si="57"/>
        <v>OK</v>
      </c>
    </row>
    <row r="3746" spans="1:4">
      <c r="A3746" s="10">
        <v>3685</v>
      </c>
      <c r="B3746" s="1724"/>
      <c r="D3746" s="2" t="str">
        <f t="shared" si="57"/>
        <v>OK</v>
      </c>
    </row>
    <row r="3747" spans="1:4">
      <c r="A3747" s="10">
        <v>3686</v>
      </c>
      <c r="B3747" s="1724"/>
      <c r="D3747" s="2" t="str">
        <f t="shared" si="57"/>
        <v>OK</v>
      </c>
    </row>
    <row r="3748" spans="1:4">
      <c r="A3748" s="10">
        <v>3687</v>
      </c>
      <c r="B3748" s="1724"/>
      <c r="D3748" s="2" t="str">
        <f t="shared" si="57"/>
        <v>OK</v>
      </c>
    </row>
    <row r="3749" spans="1:4">
      <c r="A3749" s="10">
        <v>3688</v>
      </c>
      <c r="B3749" s="1724"/>
      <c r="D3749" s="2" t="str">
        <f t="shared" si="57"/>
        <v>OK</v>
      </c>
    </row>
    <row r="3750" spans="1:4">
      <c r="A3750" s="10">
        <v>3689</v>
      </c>
      <c r="B3750" s="1724"/>
      <c r="D3750" s="2" t="str">
        <f t="shared" si="57"/>
        <v>OK</v>
      </c>
    </row>
    <row r="3751" spans="1:4">
      <c r="A3751" s="10">
        <v>3690</v>
      </c>
      <c r="B3751" s="1724"/>
      <c r="D3751" s="2" t="str">
        <f t="shared" si="57"/>
        <v>OK</v>
      </c>
    </row>
    <row r="3752" spans="1:4">
      <c r="A3752" s="10">
        <v>3691</v>
      </c>
      <c r="B3752" s="1724"/>
      <c r="D3752" s="2" t="str">
        <f t="shared" si="57"/>
        <v>OK</v>
      </c>
    </row>
    <row r="3753" spans="1:4">
      <c r="A3753" s="10">
        <v>3692</v>
      </c>
      <c r="B3753" s="1724"/>
      <c r="D3753" s="2" t="str">
        <f t="shared" si="57"/>
        <v>OK</v>
      </c>
    </row>
    <row r="3754" spans="1:4">
      <c r="A3754" s="10">
        <v>3693</v>
      </c>
      <c r="B3754" s="1724"/>
      <c r="D3754" s="2" t="str">
        <f t="shared" si="57"/>
        <v>OK</v>
      </c>
    </row>
    <row r="3755" spans="1:4">
      <c r="A3755" s="10">
        <v>3694</v>
      </c>
      <c r="B3755" s="1724"/>
      <c r="D3755" s="2" t="str">
        <f t="shared" si="57"/>
        <v>OK</v>
      </c>
    </row>
    <row r="3756" spans="1:4">
      <c r="A3756" s="10">
        <v>3695</v>
      </c>
      <c r="B3756" s="1724"/>
      <c r="D3756" s="2" t="str">
        <f t="shared" si="57"/>
        <v>OK</v>
      </c>
    </row>
    <row r="3757" spans="1:4">
      <c r="A3757" s="10">
        <v>3696</v>
      </c>
      <c r="B3757" s="1724"/>
      <c r="D3757" s="2" t="str">
        <f t="shared" si="57"/>
        <v>OK</v>
      </c>
    </row>
    <row r="3758" spans="1:4">
      <c r="A3758" s="10">
        <v>3697</v>
      </c>
      <c r="B3758" s="1724"/>
      <c r="D3758" s="2" t="str">
        <f t="shared" si="57"/>
        <v>OK</v>
      </c>
    </row>
    <row r="3759" spans="1:4">
      <c r="A3759" s="10">
        <v>3698</v>
      </c>
      <c r="B3759" s="1724"/>
      <c r="D3759" s="2" t="str">
        <f t="shared" si="57"/>
        <v>OK</v>
      </c>
    </row>
    <row r="3760" spans="1:4">
      <c r="A3760" s="10">
        <v>3699</v>
      </c>
      <c r="B3760" s="1724"/>
      <c r="D3760" s="2" t="str">
        <f t="shared" si="57"/>
        <v>OK</v>
      </c>
    </row>
    <row r="3761" spans="1:4">
      <c r="A3761" s="10">
        <v>3700</v>
      </c>
      <c r="B3761" s="1724"/>
      <c r="D3761" s="2" t="str">
        <f t="shared" si="57"/>
        <v>OK</v>
      </c>
    </row>
    <row r="3762" spans="1:4">
      <c r="A3762" s="10">
        <v>3701</v>
      </c>
      <c r="B3762" s="1724"/>
      <c r="D3762" s="2" t="str">
        <f t="shared" si="57"/>
        <v>OK</v>
      </c>
    </row>
    <row r="3763" spans="1:4">
      <c r="A3763" s="10">
        <v>3702</v>
      </c>
      <c r="B3763" s="1724"/>
      <c r="D3763" s="2" t="str">
        <f t="shared" si="57"/>
        <v>OK</v>
      </c>
    </row>
    <row r="3764" spans="1:4">
      <c r="A3764" s="10">
        <v>3703</v>
      </c>
      <c r="B3764" s="1724"/>
      <c r="D3764" s="2" t="str">
        <f t="shared" si="57"/>
        <v>OK</v>
      </c>
    </row>
    <row r="3765" spans="1:4">
      <c r="A3765" s="10">
        <v>3704</v>
      </c>
      <c r="B3765" s="1724"/>
      <c r="D3765" s="2" t="str">
        <f t="shared" si="57"/>
        <v>OK</v>
      </c>
    </row>
    <row r="3766" spans="1:4">
      <c r="A3766" s="10">
        <v>3705</v>
      </c>
      <c r="B3766" s="1724"/>
      <c r="D3766" s="2" t="str">
        <f t="shared" si="57"/>
        <v>OK</v>
      </c>
    </row>
    <row r="3767" spans="1:4">
      <c r="A3767" s="10">
        <v>3706</v>
      </c>
      <c r="B3767" s="1724"/>
      <c r="D3767" s="2" t="str">
        <f t="shared" si="57"/>
        <v>OK</v>
      </c>
    </row>
    <row r="3768" spans="1:4">
      <c r="A3768" s="10">
        <v>3707</v>
      </c>
      <c r="B3768" s="1724"/>
      <c r="D3768" s="2" t="str">
        <f t="shared" si="57"/>
        <v>OK</v>
      </c>
    </row>
    <row r="3769" spans="1:4">
      <c r="A3769" s="10">
        <v>3708</v>
      </c>
      <c r="B3769" s="1724"/>
      <c r="D3769" s="2" t="str">
        <f t="shared" si="57"/>
        <v>OK</v>
      </c>
    </row>
    <row r="3770" spans="1:4">
      <c r="A3770" s="10">
        <v>3709</v>
      </c>
      <c r="B3770" s="1724"/>
      <c r="D3770" s="2" t="str">
        <f t="shared" si="57"/>
        <v>OK</v>
      </c>
    </row>
    <row r="3771" spans="1:4">
      <c r="A3771" s="10">
        <v>3710</v>
      </c>
      <c r="B3771" s="1724"/>
      <c r="D3771" s="2" t="str">
        <f t="shared" si="57"/>
        <v>OK</v>
      </c>
    </row>
    <row r="3772" spans="1:4">
      <c r="A3772" s="10">
        <v>3711</v>
      </c>
      <c r="B3772" s="1724"/>
      <c r="D3772" s="2" t="str">
        <f t="shared" si="57"/>
        <v>OK</v>
      </c>
    </row>
    <row r="3773" spans="1:4">
      <c r="A3773" s="10">
        <v>3712</v>
      </c>
      <c r="B3773" s="1724"/>
      <c r="D3773" s="2" t="str">
        <f t="shared" si="57"/>
        <v>OK</v>
      </c>
    </row>
    <row r="3774" spans="1:4">
      <c r="A3774" s="10">
        <v>3713</v>
      </c>
      <c r="B3774" s="1724"/>
      <c r="D3774" s="2" t="str">
        <f t="shared" si="57"/>
        <v>OK</v>
      </c>
    </row>
    <row r="3775" spans="1:4">
      <c r="A3775" s="10">
        <v>3714</v>
      </c>
      <c r="B3775" s="1724"/>
      <c r="D3775" s="2" t="str">
        <f t="shared" ref="D3775:D3838" si="58">IF(ISBLANK(B3775),"OK",IF(A3775-B3775=0,"OK","Error?"))</f>
        <v>OK</v>
      </c>
    </row>
    <row r="3776" spans="1:4">
      <c r="A3776" s="10">
        <v>3715</v>
      </c>
      <c r="B3776" s="1724"/>
      <c r="D3776" s="2" t="str">
        <f t="shared" si="58"/>
        <v>OK</v>
      </c>
    </row>
    <row r="3777" spans="1:4">
      <c r="A3777" s="10">
        <v>3716</v>
      </c>
      <c r="B3777" s="1724"/>
      <c r="D3777" s="2" t="str">
        <f t="shared" si="58"/>
        <v>OK</v>
      </c>
    </row>
    <row r="3778" spans="1:4">
      <c r="A3778" s="10">
        <v>3717</v>
      </c>
      <c r="B3778" s="1724"/>
      <c r="D3778" s="2" t="str">
        <f t="shared" si="58"/>
        <v>OK</v>
      </c>
    </row>
    <row r="3779" spans="1:4">
      <c r="A3779" s="10">
        <v>3718</v>
      </c>
      <c r="B3779" s="1724"/>
      <c r="D3779" s="2" t="str">
        <f t="shared" si="58"/>
        <v>OK</v>
      </c>
    </row>
    <row r="3780" spans="1:4">
      <c r="A3780" s="10">
        <v>3719</v>
      </c>
      <c r="B3780" s="1724"/>
      <c r="D3780" s="2" t="str">
        <f t="shared" si="58"/>
        <v>OK</v>
      </c>
    </row>
    <row r="3781" spans="1:4">
      <c r="A3781" s="10">
        <v>3720</v>
      </c>
      <c r="B3781" s="1724"/>
      <c r="D3781" s="2" t="str">
        <f t="shared" si="58"/>
        <v>OK</v>
      </c>
    </row>
    <row r="3782" spans="1:4">
      <c r="A3782" s="10">
        <v>3721</v>
      </c>
      <c r="B3782" s="1724"/>
      <c r="D3782" s="2" t="str">
        <f t="shared" si="58"/>
        <v>OK</v>
      </c>
    </row>
    <row r="3783" spans="1:4">
      <c r="A3783" s="10">
        <v>3722</v>
      </c>
      <c r="B3783" s="1724"/>
      <c r="D3783" s="2" t="str">
        <f t="shared" si="58"/>
        <v>OK</v>
      </c>
    </row>
    <row r="3784" spans="1:4">
      <c r="A3784" s="10">
        <v>3723</v>
      </c>
      <c r="B3784" s="1724"/>
      <c r="D3784" s="2" t="str">
        <f t="shared" si="58"/>
        <v>OK</v>
      </c>
    </row>
    <row r="3785" spans="1:4">
      <c r="A3785" s="10">
        <v>3724</v>
      </c>
      <c r="B3785" s="1724"/>
      <c r="D3785" s="2" t="str">
        <f t="shared" si="58"/>
        <v>OK</v>
      </c>
    </row>
    <row r="3786" spans="1:4">
      <c r="A3786" s="10">
        <v>3725</v>
      </c>
      <c r="B3786" s="1724"/>
      <c r="D3786" s="2" t="str">
        <f t="shared" si="58"/>
        <v>OK</v>
      </c>
    </row>
    <row r="3787" spans="1:4">
      <c r="A3787" s="10">
        <v>3726</v>
      </c>
      <c r="B3787" s="1724"/>
      <c r="D3787" s="2" t="str">
        <f t="shared" si="58"/>
        <v>OK</v>
      </c>
    </row>
    <row r="3788" spans="1:4">
      <c r="A3788" s="10">
        <v>3727</v>
      </c>
      <c r="B3788" s="1724"/>
      <c r="D3788" s="2" t="str">
        <f t="shared" si="58"/>
        <v>OK</v>
      </c>
    </row>
    <row r="3789" spans="1:4">
      <c r="A3789" s="10">
        <v>3728</v>
      </c>
      <c r="B3789" s="1724"/>
      <c r="D3789" s="2" t="str">
        <f t="shared" si="58"/>
        <v>OK</v>
      </c>
    </row>
    <row r="3790" spans="1:4">
      <c r="A3790" s="10">
        <v>3729</v>
      </c>
      <c r="B3790" s="1724"/>
      <c r="D3790" s="2" t="str">
        <f t="shared" si="58"/>
        <v>OK</v>
      </c>
    </row>
    <row r="3791" spans="1:4">
      <c r="A3791" s="10">
        <v>3730</v>
      </c>
      <c r="B3791" s="1724"/>
      <c r="D3791" s="2" t="str">
        <f t="shared" si="58"/>
        <v>OK</v>
      </c>
    </row>
    <row r="3792" spans="1:4">
      <c r="A3792" s="10">
        <v>3731</v>
      </c>
      <c r="B3792" s="1724"/>
      <c r="D3792" s="2" t="str">
        <f t="shared" si="58"/>
        <v>OK</v>
      </c>
    </row>
    <row r="3793" spans="1:4">
      <c r="A3793" s="10">
        <v>3732</v>
      </c>
      <c r="B3793" s="1724"/>
      <c r="D3793" s="2" t="str">
        <f t="shared" si="58"/>
        <v>OK</v>
      </c>
    </row>
    <row r="3794" spans="1:4">
      <c r="A3794" s="10">
        <v>3733</v>
      </c>
      <c r="B3794" s="1724"/>
      <c r="D3794" s="2" t="str">
        <f t="shared" si="58"/>
        <v>OK</v>
      </c>
    </row>
    <row r="3795" spans="1:4">
      <c r="A3795" s="10">
        <v>3734</v>
      </c>
      <c r="B3795" s="1724"/>
      <c r="D3795" s="2" t="str">
        <f t="shared" si="58"/>
        <v>OK</v>
      </c>
    </row>
    <row r="3796" spans="1:4">
      <c r="A3796" s="10">
        <v>3735</v>
      </c>
      <c r="B3796" s="1724"/>
      <c r="D3796" s="2" t="str">
        <f t="shared" si="58"/>
        <v>OK</v>
      </c>
    </row>
    <row r="3797" spans="1:4">
      <c r="A3797" s="10">
        <v>3736</v>
      </c>
      <c r="B3797" s="1724"/>
      <c r="D3797" s="2" t="str">
        <f t="shared" si="58"/>
        <v>OK</v>
      </c>
    </row>
    <row r="3798" spans="1:4">
      <c r="A3798" s="10">
        <v>3737</v>
      </c>
      <c r="B3798" s="1724"/>
      <c r="D3798" s="2" t="str">
        <f t="shared" si="58"/>
        <v>OK</v>
      </c>
    </row>
    <row r="3799" spans="1:4">
      <c r="A3799" s="10">
        <v>3738</v>
      </c>
      <c r="B3799" s="1724"/>
      <c r="D3799" s="2" t="str">
        <f t="shared" si="58"/>
        <v>OK</v>
      </c>
    </row>
    <row r="3800" spans="1:4">
      <c r="A3800" s="10">
        <v>3739</v>
      </c>
      <c r="B3800" s="1724"/>
      <c r="D3800" s="2" t="str">
        <f t="shared" si="58"/>
        <v>OK</v>
      </c>
    </row>
    <row r="3801" spans="1:4">
      <c r="A3801" s="10">
        <v>3740</v>
      </c>
      <c r="B3801" s="1724"/>
      <c r="D3801" s="2" t="str">
        <f t="shared" si="58"/>
        <v>OK</v>
      </c>
    </row>
    <row r="3802" spans="1:4">
      <c r="A3802" s="10">
        <v>3741</v>
      </c>
      <c r="B3802" s="1724"/>
      <c r="D3802" s="2" t="str">
        <f t="shared" si="58"/>
        <v>OK</v>
      </c>
    </row>
    <row r="3803" spans="1:4">
      <c r="A3803" s="10">
        <v>3742</v>
      </c>
      <c r="B3803" s="1724"/>
      <c r="D3803" s="2" t="str">
        <f t="shared" si="58"/>
        <v>OK</v>
      </c>
    </row>
    <row r="3804" spans="1:4">
      <c r="A3804" s="10">
        <v>3743</v>
      </c>
      <c r="B3804" s="1724"/>
      <c r="D3804" s="2" t="str">
        <f t="shared" si="58"/>
        <v>OK</v>
      </c>
    </row>
    <row r="3805" spans="1:4">
      <c r="A3805" s="10">
        <v>3744</v>
      </c>
      <c r="B3805" s="1724"/>
      <c r="D3805" s="2" t="str">
        <f t="shared" si="58"/>
        <v>OK</v>
      </c>
    </row>
    <row r="3806" spans="1:4">
      <c r="A3806" s="10">
        <v>3745</v>
      </c>
      <c r="B3806" s="1724"/>
      <c r="D3806" s="2" t="str">
        <f t="shared" si="58"/>
        <v>OK</v>
      </c>
    </row>
    <row r="3807" spans="1:4">
      <c r="A3807" s="10">
        <v>3746</v>
      </c>
      <c r="B3807" s="1724"/>
      <c r="D3807" s="2" t="str">
        <f t="shared" si="58"/>
        <v>OK</v>
      </c>
    </row>
    <row r="3808" spans="1:4">
      <c r="A3808" s="10">
        <v>3747</v>
      </c>
      <c r="B3808" s="1724"/>
      <c r="D3808" s="2" t="str">
        <f t="shared" si="58"/>
        <v>OK</v>
      </c>
    </row>
    <row r="3809" spans="1:4">
      <c r="A3809" s="10">
        <v>3748</v>
      </c>
      <c r="B3809" s="1724"/>
      <c r="D3809" s="2" t="str">
        <f t="shared" si="58"/>
        <v>OK</v>
      </c>
    </row>
    <row r="3810" spans="1:4">
      <c r="A3810" s="10">
        <v>3749</v>
      </c>
      <c r="B3810" s="1724"/>
      <c r="D3810" s="2" t="str">
        <f t="shared" si="58"/>
        <v>OK</v>
      </c>
    </row>
    <row r="3811" spans="1:4">
      <c r="A3811" s="10">
        <v>3750</v>
      </c>
      <c r="B3811" s="1724"/>
      <c r="D3811" s="2" t="str">
        <f t="shared" si="58"/>
        <v>OK</v>
      </c>
    </row>
    <row r="3812" spans="1:4">
      <c r="A3812" s="10">
        <v>3751</v>
      </c>
      <c r="B3812" s="1724"/>
      <c r="D3812" s="2" t="str">
        <f t="shared" si="58"/>
        <v>OK</v>
      </c>
    </row>
    <row r="3813" spans="1:4">
      <c r="A3813" s="10">
        <v>3752</v>
      </c>
      <c r="B3813" s="1724"/>
      <c r="D3813" s="2" t="str">
        <f t="shared" si="58"/>
        <v>OK</v>
      </c>
    </row>
    <row r="3814" spans="1:4">
      <c r="A3814" s="10">
        <v>3753</v>
      </c>
      <c r="B3814" s="1724"/>
      <c r="D3814" s="2" t="str">
        <f t="shared" si="58"/>
        <v>OK</v>
      </c>
    </row>
    <row r="3815" spans="1:4">
      <c r="A3815" s="10">
        <v>3754</v>
      </c>
      <c r="B3815" s="1724"/>
      <c r="D3815" s="2" t="str">
        <f t="shared" si="58"/>
        <v>OK</v>
      </c>
    </row>
    <row r="3816" spans="1:4">
      <c r="A3816" s="10">
        <v>3755</v>
      </c>
      <c r="B3816" s="1724"/>
      <c r="D3816" s="2" t="str">
        <f t="shared" si="58"/>
        <v>OK</v>
      </c>
    </row>
    <row r="3817" spans="1:4">
      <c r="A3817" s="10">
        <v>3756</v>
      </c>
      <c r="B3817" s="1724"/>
      <c r="D3817" s="2" t="str">
        <f t="shared" si="58"/>
        <v>OK</v>
      </c>
    </row>
    <row r="3818" spans="1:4">
      <c r="A3818" s="10">
        <v>3757</v>
      </c>
      <c r="B3818" s="1724"/>
      <c r="D3818" s="2" t="str">
        <f t="shared" si="58"/>
        <v>OK</v>
      </c>
    </row>
    <row r="3819" spans="1:4">
      <c r="A3819" s="10">
        <v>3758</v>
      </c>
      <c r="B3819" s="1724"/>
      <c r="D3819" s="2" t="str">
        <f t="shared" si="58"/>
        <v>OK</v>
      </c>
    </row>
    <row r="3820" spans="1:4">
      <c r="A3820" s="10">
        <v>3759</v>
      </c>
      <c r="B3820" s="1724"/>
      <c r="D3820" s="2" t="str">
        <f t="shared" si="58"/>
        <v>OK</v>
      </c>
    </row>
    <row r="3821" spans="1:4">
      <c r="A3821" s="10">
        <v>3760</v>
      </c>
      <c r="B3821" s="1724"/>
      <c r="D3821" s="2" t="str">
        <f t="shared" si="58"/>
        <v>OK</v>
      </c>
    </row>
    <row r="3822" spans="1:4">
      <c r="A3822" s="10">
        <v>3761</v>
      </c>
      <c r="B3822" s="1724"/>
      <c r="D3822" s="2" t="str">
        <f t="shared" si="58"/>
        <v>OK</v>
      </c>
    </row>
    <row r="3823" spans="1:4">
      <c r="A3823" s="10">
        <v>3762</v>
      </c>
      <c r="B3823" s="1724"/>
      <c r="D3823" s="2" t="str">
        <f t="shared" si="58"/>
        <v>OK</v>
      </c>
    </row>
    <row r="3824" spans="1:4">
      <c r="A3824" s="10">
        <v>3763</v>
      </c>
      <c r="B3824" s="1724"/>
      <c r="D3824" s="2" t="str">
        <f t="shared" si="58"/>
        <v>OK</v>
      </c>
    </row>
    <row r="3825" spans="1:4">
      <c r="A3825" s="10">
        <v>3764</v>
      </c>
      <c r="B3825" s="1724"/>
      <c r="D3825" s="2" t="str">
        <f t="shared" si="58"/>
        <v>OK</v>
      </c>
    </row>
    <row r="3826" spans="1:4">
      <c r="A3826" s="10">
        <v>3765</v>
      </c>
      <c r="B3826" s="1724"/>
      <c r="D3826" s="2" t="str">
        <f t="shared" si="58"/>
        <v>OK</v>
      </c>
    </row>
    <row r="3827" spans="1:4">
      <c r="A3827" s="10">
        <v>3766</v>
      </c>
      <c r="B3827" s="1724"/>
      <c r="D3827" s="2" t="str">
        <f t="shared" si="58"/>
        <v>OK</v>
      </c>
    </row>
    <row r="3828" spans="1:4">
      <c r="A3828" s="10">
        <v>3767</v>
      </c>
      <c r="B3828" s="1724"/>
      <c r="D3828" s="2" t="str">
        <f t="shared" si="58"/>
        <v>OK</v>
      </c>
    </row>
    <row r="3829" spans="1:4">
      <c r="A3829" s="10">
        <v>3768</v>
      </c>
      <c r="B3829" s="1724"/>
      <c r="D3829" s="2" t="str">
        <f t="shared" si="58"/>
        <v>OK</v>
      </c>
    </row>
    <row r="3830" spans="1:4">
      <c r="A3830" s="10">
        <v>3769</v>
      </c>
      <c r="B3830" s="1724"/>
      <c r="D3830" s="2" t="str">
        <f t="shared" si="58"/>
        <v>OK</v>
      </c>
    </row>
    <row r="3831" spans="1:4">
      <c r="A3831" s="10">
        <v>3770</v>
      </c>
      <c r="B3831" s="1724"/>
      <c r="D3831" s="2" t="str">
        <f t="shared" si="58"/>
        <v>OK</v>
      </c>
    </row>
    <row r="3832" spans="1:4">
      <c r="A3832" s="10">
        <v>3771</v>
      </c>
      <c r="B3832" s="1724"/>
      <c r="D3832" s="2" t="str">
        <f t="shared" si="58"/>
        <v>OK</v>
      </c>
    </row>
    <row r="3833" spans="1:4">
      <c r="A3833" s="10">
        <v>3772</v>
      </c>
      <c r="B3833" s="1724"/>
      <c r="D3833" s="2" t="str">
        <f t="shared" si="58"/>
        <v>OK</v>
      </c>
    </row>
    <row r="3834" spans="1:4">
      <c r="A3834" s="10">
        <v>3773</v>
      </c>
      <c r="B3834" s="1724"/>
      <c r="D3834" s="2" t="str">
        <f t="shared" si="58"/>
        <v>OK</v>
      </c>
    </row>
    <row r="3835" spans="1:4">
      <c r="A3835" s="10">
        <v>3774</v>
      </c>
      <c r="B3835" s="1724"/>
      <c r="D3835" s="2" t="str">
        <f t="shared" si="58"/>
        <v>OK</v>
      </c>
    </row>
    <row r="3836" spans="1:4">
      <c r="A3836" s="10">
        <v>3775</v>
      </c>
      <c r="B3836" s="1724"/>
      <c r="D3836" s="2" t="str">
        <f t="shared" si="58"/>
        <v>OK</v>
      </c>
    </row>
    <row r="3837" spans="1:4">
      <c r="A3837" s="10">
        <v>3776</v>
      </c>
      <c r="B3837" s="1724"/>
      <c r="D3837" s="2" t="str">
        <f t="shared" si="58"/>
        <v>OK</v>
      </c>
    </row>
    <row r="3838" spans="1:4">
      <c r="A3838" s="10">
        <v>3777</v>
      </c>
      <c r="B3838" s="1724"/>
      <c r="D3838" s="2" t="str">
        <f t="shared" si="58"/>
        <v>OK</v>
      </c>
    </row>
    <row r="3839" spans="1:4">
      <c r="A3839" s="10">
        <v>3778</v>
      </c>
      <c r="B3839" s="1724"/>
      <c r="D3839" s="2" t="str">
        <f t="shared" ref="D3839:D3902" si="59">IF(ISBLANK(B3839),"OK",IF(A3839-B3839=0,"OK","Error?"))</f>
        <v>OK</v>
      </c>
    </row>
    <row r="3840" spans="1:4">
      <c r="A3840" s="10">
        <v>3779</v>
      </c>
      <c r="B3840" s="1724"/>
      <c r="D3840" s="2" t="str">
        <f t="shared" si="59"/>
        <v>OK</v>
      </c>
    </row>
    <row r="3841" spans="1:4">
      <c r="A3841" s="10">
        <v>3780</v>
      </c>
      <c r="B3841" s="1724"/>
      <c r="D3841" s="2" t="str">
        <f t="shared" si="59"/>
        <v>OK</v>
      </c>
    </row>
    <row r="3842" spans="1:4">
      <c r="A3842" s="10">
        <v>3781</v>
      </c>
      <c r="B3842" s="1724"/>
      <c r="D3842" s="2" t="str">
        <f t="shared" si="59"/>
        <v>OK</v>
      </c>
    </row>
    <row r="3843" spans="1:4">
      <c r="A3843" s="10">
        <v>3782</v>
      </c>
      <c r="B3843" s="1724"/>
      <c r="D3843" s="2" t="str">
        <f t="shared" si="59"/>
        <v>OK</v>
      </c>
    </row>
    <row r="3844" spans="1:4">
      <c r="A3844" s="10">
        <v>3783</v>
      </c>
      <c r="B3844" s="1724"/>
      <c r="D3844" s="2" t="str">
        <f t="shared" si="59"/>
        <v>OK</v>
      </c>
    </row>
    <row r="3845" spans="1:4">
      <c r="A3845" s="10">
        <v>3784</v>
      </c>
      <c r="B3845" s="1724"/>
      <c r="D3845" s="2" t="str">
        <f t="shared" si="59"/>
        <v>OK</v>
      </c>
    </row>
    <row r="3846" spans="1:4">
      <c r="A3846" s="10">
        <v>3785</v>
      </c>
      <c r="B3846" s="1724"/>
      <c r="D3846" s="2" t="str">
        <f t="shared" si="59"/>
        <v>OK</v>
      </c>
    </row>
    <row r="3847" spans="1:4">
      <c r="A3847" s="10">
        <v>3786</v>
      </c>
      <c r="B3847" s="1724"/>
      <c r="D3847" s="2" t="str">
        <f t="shared" si="59"/>
        <v>OK</v>
      </c>
    </row>
    <row r="3848" spans="1:4">
      <c r="A3848" s="10">
        <v>3787</v>
      </c>
      <c r="B3848" s="1724"/>
      <c r="D3848" s="2" t="str">
        <f t="shared" si="59"/>
        <v>OK</v>
      </c>
    </row>
    <row r="3849" spans="1:4">
      <c r="A3849" s="10">
        <v>3788</v>
      </c>
      <c r="B3849" s="1724"/>
      <c r="D3849" s="2" t="str">
        <f t="shared" si="59"/>
        <v>OK</v>
      </c>
    </row>
    <row r="3850" spans="1:4">
      <c r="A3850" s="10">
        <v>3789</v>
      </c>
      <c r="B3850" s="1724"/>
      <c r="D3850" s="2" t="str">
        <f t="shared" si="59"/>
        <v>OK</v>
      </c>
    </row>
    <row r="3851" spans="1:4">
      <c r="A3851" s="10">
        <v>3790</v>
      </c>
      <c r="B3851" s="1724"/>
      <c r="D3851" s="2" t="str">
        <f t="shared" si="59"/>
        <v>OK</v>
      </c>
    </row>
    <row r="3852" spans="1:4">
      <c r="A3852" s="10">
        <v>3791</v>
      </c>
      <c r="B3852" s="1724"/>
      <c r="D3852" s="2" t="str">
        <f t="shared" si="59"/>
        <v>OK</v>
      </c>
    </row>
    <row r="3853" spans="1:4">
      <c r="A3853" s="10">
        <v>3792</v>
      </c>
      <c r="B3853" s="1724"/>
      <c r="D3853" s="2" t="str">
        <f t="shared" si="59"/>
        <v>OK</v>
      </c>
    </row>
    <row r="3854" spans="1:4">
      <c r="A3854" s="10">
        <v>3793</v>
      </c>
      <c r="B3854" s="1724"/>
      <c r="D3854" s="2" t="str">
        <f t="shared" si="59"/>
        <v>OK</v>
      </c>
    </row>
    <row r="3855" spans="1:4">
      <c r="A3855" s="10">
        <v>3794</v>
      </c>
      <c r="B3855" s="1724"/>
      <c r="D3855" s="2" t="str">
        <f t="shared" si="59"/>
        <v>OK</v>
      </c>
    </row>
    <row r="3856" spans="1:4">
      <c r="A3856" s="10">
        <v>3795</v>
      </c>
      <c r="B3856" s="1724"/>
      <c r="D3856" s="2" t="str">
        <f t="shared" si="59"/>
        <v>OK</v>
      </c>
    </row>
    <row r="3857" spans="1:4">
      <c r="A3857" s="10">
        <v>3796</v>
      </c>
      <c r="B3857" s="1724"/>
      <c r="D3857" s="2" t="str">
        <f t="shared" si="59"/>
        <v>OK</v>
      </c>
    </row>
    <row r="3858" spans="1:4">
      <c r="A3858" s="10">
        <v>3797</v>
      </c>
      <c r="B3858" s="1724"/>
      <c r="D3858" s="2" t="str">
        <f t="shared" si="59"/>
        <v>OK</v>
      </c>
    </row>
    <row r="3859" spans="1:4">
      <c r="A3859" s="10">
        <v>3798</v>
      </c>
      <c r="B3859" s="1724"/>
      <c r="D3859" s="2" t="str">
        <f t="shared" si="59"/>
        <v>OK</v>
      </c>
    </row>
    <row r="3860" spans="1:4">
      <c r="A3860" s="10">
        <v>3799</v>
      </c>
      <c r="B3860" s="1724"/>
      <c r="D3860" s="2" t="str">
        <f t="shared" si="59"/>
        <v>OK</v>
      </c>
    </row>
    <row r="3861" spans="1:4">
      <c r="A3861" s="10">
        <v>3800</v>
      </c>
      <c r="B3861" s="1724"/>
      <c r="D3861" s="2" t="str">
        <f t="shared" si="59"/>
        <v>OK</v>
      </c>
    </row>
    <row r="3862" spans="1:4">
      <c r="A3862" s="10">
        <v>3801</v>
      </c>
      <c r="B3862" s="1724"/>
      <c r="D3862" s="2" t="str">
        <f t="shared" si="59"/>
        <v>OK</v>
      </c>
    </row>
    <row r="3863" spans="1:4">
      <c r="A3863" s="10">
        <v>3802</v>
      </c>
      <c r="B3863" s="1724"/>
      <c r="D3863" s="2" t="str">
        <f t="shared" si="59"/>
        <v>OK</v>
      </c>
    </row>
    <row r="3864" spans="1:4">
      <c r="A3864" s="10">
        <v>3803</v>
      </c>
      <c r="B3864" s="1724"/>
      <c r="D3864" s="2" t="str">
        <f t="shared" si="59"/>
        <v>OK</v>
      </c>
    </row>
    <row r="3865" spans="1:4">
      <c r="A3865" s="10">
        <v>3804</v>
      </c>
      <c r="B3865" s="1724"/>
      <c r="D3865" s="2" t="str">
        <f t="shared" si="59"/>
        <v>OK</v>
      </c>
    </row>
    <row r="3866" spans="1:4">
      <c r="A3866" s="10">
        <v>3805</v>
      </c>
      <c r="B3866" s="1724"/>
      <c r="D3866" s="2" t="str">
        <f t="shared" si="59"/>
        <v>OK</v>
      </c>
    </row>
    <row r="3867" spans="1:4">
      <c r="A3867" s="10">
        <v>3806</v>
      </c>
      <c r="B3867" s="1724"/>
      <c r="D3867" s="2" t="str">
        <f t="shared" si="59"/>
        <v>OK</v>
      </c>
    </row>
    <row r="3868" spans="1:4">
      <c r="A3868" s="10">
        <v>3807</v>
      </c>
      <c r="B3868" s="1724"/>
      <c r="D3868" s="2" t="str">
        <f t="shared" si="59"/>
        <v>OK</v>
      </c>
    </row>
    <row r="3869" spans="1:4">
      <c r="A3869" s="10">
        <v>3808</v>
      </c>
      <c r="B3869" s="1724"/>
      <c r="D3869" s="2" t="str">
        <f t="shared" si="59"/>
        <v>OK</v>
      </c>
    </row>
    <row r="3870" spans="1:4">
      <c r="A3870" s="10">
        <v>3809</v>
      </c>
      <c r="B3870" s="1724"/>
      <c r="D3870" s="2" t="str">
        <f t="shared" si="59"/>
        <v>OK</v>
      </c>
    </row>
    <row r="3871" spans="1:4">
      <c r="A3871" s="10">
        <v>3810</v>
      </c>
      <c r="B3871" s="1724"/>
      <c r="D3871" s="2" t="str">
        <f t="shared" si="59"/>
        <v>OK</v>
      </c>
    </row>
    <row r="3872" spans="1:4">
      <c r="A3872" s="10">
        <v>3811</v>
      </c>
      <c r="B3872" s="1724"/>
      <c r="D3872" s="2" t="str">
        <f t="shared" si="59"/>
        <v>OK</v>
      </c>
    </row>
    <row r="3873" spans="1:4">
      <c r="A3873" s="10">
        <v>3812</v>
      </c>
      <c r="B3873" s="1724"/>
      <c r="D3873" s="2" t="str">
        <f t="shared" si="59"/>
        <v>OK</v>
      </c>
    </row>
    <row r="3874" spans="1:4">
      <c r="A3874" s="10">
        <v>3813</v>
      </c>
      <c r="B3874" s="1724"/>
      <c r="D3874" s="2" t="str">
        <f t="shared" si="59"/>
        <v>OK</v>
      </c>
    </row>
    <row r="3875" spans="1:4">
      <c r="A3875" s="10">
        <v>3814</v>
      </c>
      <c r="B3875" s="1724"/>
      <c r="D3875" s="2" t="str">
        <f t="shared" si="59"/>
        <v>OK</v>
      </c>
    </row>
    <row r="3876" spans="1:4">
      <c r="A3876" s="10">
        <v>3815</v>
      </c>
      <c r="B3876" s="1724"/>
      <c r="D3876" s="2" t="str">
        <f t="shared" si="59"/>
        <v>OK</v>
      </c>
    </row>
    <row r="3877" spans="1:4">
      <c r="A3877" s="10">
        <v>3816</v>
      </c>
      <c r="B3877" s="1724"/>
      <c r="D3877" s="2" t="str">
        <f t="shared" si="59"/>
        <v>OK</v>
      </c>
    </row>
    <row r="3878" spans="1:4">
      <c r="A3878" s="10">
        <v>3817</v>
      </c>
      <c r="B3878" s="1724"/>
      <c r="D3878" s="2" t="str">
        <f t="shared" si="59"/>
        <v>OK</v>
      </c>
    </row>
    <row r="3879" spans="1:4">
      <c r="A3879" s="10">
        <v>3818</v>
      </c>
      <c r="B3879" s="1724"/>
      <c r="D3879" s="2" t="str">
        <f t="shared" si="59"/>
        <v>OK</v>
      </c>
    </row>
    <row r="3880" spans="1:4">
      <c r="A3880" s="10">
        <v>3819</v>
      </c>
      <c r="B3880" s="1724"/>
      <c r="D3880" s="2" t="str">
        <f t="shared" si="59"/>
        <v>OK</v>
      </c>
    </row>
    <row r="3881" spans="1:4">
      <c r="A3881" s="10">
        <v>3820</v>
      </c>
      <c r="B3881" s="1724"/>
      <c r="D3881" s="2" t="str">
        <f t="shared" si="59"/>
        <v>OK</v>
      </c>
    </row>
    <row r="3882" spans="1:4">
      <c r="A3882" s="10">
        <v>3821</v>
      </c>
      <c r="B3882" s="1724"/>
      <c r="D3882" s="2" t="str">
        <f t="shared" si="59"/>
        <v>OK</v>
      </c>
    </row>
    <row r="3883" spans="1:4">
      <c r="A3883" s="10">
        <v>3822</v>
      </c>
      <c r="B3883" s="1724"/>
      <c r="D3883" s="2" t="str">
        <f t="shared" si="59"/>
        <v>OK</v>
      </c>
    </row>
    <row r="3884" spans="1:4">
      <c r="A3884" s="10">
        <v>3823</v>
      </c>
      <c r="B3884" s="1724"/>
      <c r="D3884" s="2" t="str">
        <f t="shared" si="59"/>
        <v>OK</v>
      </c>
    </row>
    <row r="3885" spans="1:4">
      <c r="A3885" s="10">
        <v>3824</v>
      </c>
      <c r="B3885" s="1724"/>
      <c r="D3885" s="2" t="str">
        <f t="shared" si="59"/>
        <v>OK</v>
      </c>
    </row>
    <row r="3886" spans="1:4">
      <c r="A3886" s="10">
        <v>3825</v>
      </c>
      <c r="B3886" s="1724"/>
      <c r="D3886" s="2" t="str">
        <f t="shared" si="59"/>
        <v>OK</v>
      </c>
    </row>
    <row r="3887" spans="1:4">
      <c r="A3887" s="10">
        <v>3826</v>
      </c>
      <c r="B3887" s="1724"/>
      <c r="D3887" s="2" t="str">
        <f t="shared" si="59"/>
        <v>OK</v>
      </c>
    </row>
    <row r="3888" spans="1:4">
      <c r="A3888" s="10">
        <v>3827</v>
      </c>
      <c r="B3888" s="1724"/>
      <c r="D3888" s="2" t="str">
        <f t="shared" si="59"/>
        <v>OK</v>
      </c>
    </row>
    <row r="3889" spans="1:4">
      <c r="A3889" s="10">
        <v>3828</v>
      </c>
      <c r="B3889" s="1724"/>
      <c r="D3889" s="2" t="str">
        <f t="shared" si="59"/>
        <v>OK</v>
      </c>
    </row>
    <row r="3890" spans="1:4">
      <c r="A3890" s="10">
        <v>3829</v>
      </c>
      <c r="B3890" s="1724"/>
      <c r="D3890" s="2" t="str">
        <f t="shared" si="59"/>
        <v>OK</v>
      </c>
    </row>
    <row r="3891" spans="1:4">
      <c r="A3891" s="10">
        <v>3830</v>
      </c>
      <c r="B3891" s="1724"/>
      <c r="D3891" s="2" t="str">
        <f t="shared" si="59"/>
        <v>OK</v>
      </c>
    </row>
    <row r="3892" spans="1:4">
      <c r="A3892" s="10">
        <v>3831</v>
      </c>
      <c r="B3892" s="1724"/>
      <c r="D3892" s="2" t="str">
        <f t="shared" si="59"/>
        <v>OK</v>
      </c>
    </row>
    <row r="3893" spans="1:4">
      <c r="A3893" s="10">
        <v>3832</v>
      </c>
      <c r="B3893" s="1724"/>
      <c r="D3893" s="2" t="str">
        <f t="shared" si="59"/>
        <v>OK</v>
      </c>
    </row>
    <row r="3894" spans="1:4">
      <c r="A3894" s="10">
        <v>3833</v>
      </c>
      <c r="B3894" s="1724"/>
      <c r="D3894" s="2" t="str">
        <f t="shared" si="59"/>
        <v>OK</v>
      </c>
    </row>
    <row r="3895" spans="1:4">
      <c r="A3895" s="10">
        <v>3834</v>
      </c>
      <c r="B3895" s="1724"/>
      <c r="D3895" s="2" t="str">
        <f t="shared" si="59"/>
        <v>OK</v>
      </c>
    </row>
    <row r="3896" spans="1:4">
      <c r="A3896" s="10">
        <v>3835</v>
      </c>
      <c r="B3896" s="1724"/>
      <c r="D3896" s="2" t="str">
        <f t="shared" si="59"/>
        <v>OK</v>
      </c>
    </row>
    <row r="3897" spans="1:4">
      <c r="A3897" s="10">
        <v>3836</v>
      </c>
      <c r="B3897" s="1724"/>
      <c r="D3897" s="2" t="str">
        <f t="shared" si="59"/>
        <v>OK</v>
      </c>
    </row>
    <row r="3898" spans="1:4">
      <c r="A3898" s="10">
        <v>3837</v>
      </c>
      <c r="B3898" s="1724"/>
      <c r="D3898" s="2" t="str">
        <f t="shared" si="59"/>
        <v>OK</v>
      </c>
    </row>
    <row r="3899" spans="1:4">
      <c r="A3899" s="10">
        <v>3838</v>
      </c>
      <c r="B3899" s="1724"/>
      <c r="D3899" s="2" t="str">
        <f t="shared" si="59"/>
        <v>OK</v>
      </c>
    </row>
    <row r="3900" spans="1:4">
      <c r="A3900" s="10">
        <v>3839</v>
      </c>
      <c r="B3900" s="1724"/>
      <c r="D3900" s="2" t="str">
        <f t="shared" si="59"/>
        <v>OK</v>
      </c>
    </row>
    <row r="3901" spans="1:4">
      <c r="A3901" s="10">
        <v>3840</v>
      </c>
      <c r="B3901" s="1724"/>
      <c r="D3901" s="2" t="str">
        <f t="shared" si="59"/>
        <v>OK</v>
      </c>
    </row>
    <row r="3902" spans="1:4">
      <c r="A3902" s="10">
        <v>3841</v>
      </c>
      <c r="B3902" s="1724"/>
      <c r="D3902" s="2" t="str">
        <f t="shared" si="59"/>
        <v>OK</v>
      </c>
    </row>
    <row r="3903" spans="1:4">
      <c r="A3903" s="10">
        <v>3842</v>
      </c>
      <c r="B3903" s="1724"/>
      <c r="D3903" s="2" t="str">
        <f t="shared" ref="D3903:D3966" si="60">IF(ISBLANK(B3903),"OK",IF(A3903-B3903=0,"OK","Error?"))</f>
        <v>OK</v>
      </c>
    </row>
    <row r="3904" spans="1:4">
      <c r="A3904" s="10">
        <v>3843</v>
      </c>
      <c r="B3904" s="1724"/>
      <c r="D3904" s="2" t="str">
        <f t="shared" si="60"/>
        <v>OK</v>
      </c>
    </row>
    <row r="3905" spans="1:4">
      <c r="A3905" s="10">
        <v>3844</v>
      </c>
      <c r="B3905" s="1724"/>
      <c r="D3905" s="2" t="str">
        <f t="shared" si="60"/>
        <v>OK</v>
      </c>
    </row>
    <row r="3906" spans="1:4">
      <c r="A3906" s="10">
        <v>3845</v>
      </c>
      <c r="B3906" s="1724"/>
      <c r="D3906" s="2" t="str">
        <f t="shared" si="60"/>
        <v>OK</v>
      </c>
    </row>
    <row r="3907" spans="1:4">
      <c r="A3907" s="10">
        <v>3846</v>
      </c>
      <c r="B3907" s="1724"/>
      <c r="D3907" s="2" t="str">
        <f t="shared" si="60"/>
        <v>OK</v>
      </c>
    </row>
    <row r="3908" spans="1:4">
      <c r="A3908" s="10">
        <v>3847</v>
      </c>
      <c r="B3908" s="1724"/>
      <c r="D3908" s="2" t="str">
        <f t="shared" si="60"/>
        <v>OK</v>
      </c>
    </row>
    <row r="3909" spans="1:4">
      <c r="A3909" s="10">
        <v>3848</v>
      </c>
      <c r="B3909" s="1724"/>
      <c r="D3909" s="2" t="str">
        <f t="shared" si="60"/>
        <v>OK</v>
      </c>
    </row>
    <row r="3910" spans="1:4">
      <c r="A3910" s="10">
        <v>3849</v>
      </c>
      <c r="B3910" s="1724"/>
      <c r="D3910" s="2" t="str">
        <f t="shared" si="60"/>
        <v>OK</v>
      </c>
    </row>
    <row r="3911" spans="1:4">
      <c r="A3911" s="10">
        <v>3850</v>
      </c>
      <c r="B3911" s="1724"/>
      <c r="D3911" s="2" t="str">
        <f t="shared" si="60"/>
        <v>OK</v>
      </c>
    </row>
    <row r="3912" spans="1:4">
      <c r="A3912" s="10">
        <v>3851</v>
      </c>
      <c r="B3912" s="1724"/>
      <c r="D3912" s="2" t="str">
        <f t="shared" si="60"/>
        <v>OK</v>
      </c>
    </row>
    <row r="3913" spans="1:4">
      <c r="A3913" s="10">
        <v>3852</v>
      </c>
      <c r="B3913" s="1724"/>
      <c r="D3913" s="2" t="str">
        <f t="shared" si="60"/>
        <v>OK</v>
      </c>
    </row>
    <row r="3914" spans="1:4">
      <c r="A3914" s="10">
        <v>3853</v>
      </c>
      <c r="B3914" s="1724"/>
      <c r="D3914" s="2" t="str">
        <f t="shared" si="60"/>
        <v>OK</v>
      </c>
    </row>
    <row r="3915" spans="1:4">
      <c r="A3915" s="10">
        <v>3854</v>
      </c>
      <c r="B3915" s="1724"/>
      <c r="D3915" s="2" t="str">
        <f t="shared" si="60"/>
        <v>OK</v>
      </c>
    </row>
    <row r="3916" spans="1:4">
      <c r="A3916" s="10">
        <v>3855</v>
      </c>
      <c r="B3916" s="1724"/>
      <c r="D3916" s="2" t="str">
        <f t="shared" si="60"/>
        <v>OK</v>
      </c>
    </row>
    <row r="3917" spans="1:4">
      <c r="A3917" s="10">
        <v>3856</v>
      </c>
      <c r="B3917" s="1724"/>
      <c r="D3917" s="2" t="str">
        <f t="shared" si="60"/>
        <v>OK</v>
      </c>
    </row>
    <row r="3918" spans="1:4">
      <c r="A3918" s="10">
        <v>3857</v>
      </c>
      <c r="B3918" s="1724"/>
      <c r="D3918" s="2" t="str">
        <f t="shared" si="60"/>
        <v>OK</v>
      </c>
    </row>
    <row r="3919" spans="1:4">
      <c r="A3919" s="10">
        <v>3858</v>
      </c>
      <c r="B3919" s="1724"/>
      <c r="D3919" s="2" t="str">
        <f t="shared" si="60"/>
        <v>OK</v>
      </c>
    </row>
    <row r="3920" spans="1:4">
      <c r="A3920" s="10">
        <v>3859</v>
      </c>
      <c r="B3920" s="1724"/>
      <c r="D3920" s="2" t="str">
        <f t="shared" si="60"/>
        <v>OK</v>
      </c>
    </row>
    <row r="3921" spans="1:4">
      <c r="A3921" s="10">
        <v>3860</v>
      </c>
      <c r="B3921" s="1724"/>
      <c r="D3921" s="2" t="str">
        <f t="shared" si="60"/>
        <v>OK</v>
      </c>
    </row>
    <row r="3922" spans="1:4">
      <c r="A3922" s="10">
        <v>3861</v>
      </c>
      <c r="B3922" s="1724"/>
      <c r="D3922" s="2" t="str">
        <f t="shared" si="60"/>
        <v>OK</v>
      </c>
    </row>
    <row r="3923" spans="1:4">
      <c r="A3923" s="10">
        <v>3862</v>
      </c>
      <c r="B3923" s="1724"/>
      <c r="D3923" s="2" t="str">
        <f t="shared" si="60"/>
        <v>OK</v>
      </c>
    </row>
    <row r="3924" spans="1:4">
      <c r="A3924" s="10">
        <v>3863</v>
      </c>
      <c r="B3924" s="1724"/>
      <c r="D3924" s="2" t="str">
        <f t="shared" si="60"/>
        <v>OK</v>
      </c>
    </row>
    <row r="3925" spans="1:4">
      <c r="A3925" s="10">
        <v>3864</v>
      </c>
      <c r="B3925" s="1724"/>
      <c r="D3925" s="2" t="str">
        <f t="shared" si="60"/>
        <v>OK</v>
      </c>
    </row>
    <row r="3926" spans="1:4">
      <c r="A3926" s="10">
        <v>3865</v>
      </c>
      <c r="B3926" s="1724"/>
      <c r="D3926" s="2" t="str">
        <f t="shared" si="60"/>
        <v>OK</v>
      </c>
    </row>
    <row r="3927" spans="1:4">
      <c r="A3927" s="10">
        <v>3866</v>
      </c>
      <c r="B3927" s="1724"/>
      <c r="D3927" s="2" t="str">
        <f t="shared" si="60"/>
        <v>OK</v>
      </c>
    </row>
    <row r="3928" spans="1:4">
      <c r="A3928" s="10">
        <v>3867</v>
      </c>
      <c r="B3928" s="1724"/>
      <c r="D3928" s="2" t="str">
        <f t="shared" si="60"/>
        <v>OK</v>
      </c>
    </row>
    <row r="3929" spans="1:4">
      <c r="A3929" s="10">
        <v>3868</v>
      </c>
      <c r="B3929" s="1724"/>
      <c r="D3929" s="2" t="str">
        <f t="shared" si="60"/>
        <v>OK</v>
      </c>
    </row>
    <row r="3930" spans="1:4">
      <c r="A3930" s="10">
        <v>3869</v>
      </c>
      <c r="B3930" s="1724"/>
      <c r="D3930" s="2" t="str">
        <f t="shared" si="60"/>
        <v>OK</v>
      </c>
    </row>
    <row r="3931" spans="1:4">
      <c r="A3931" s="10">
        <v>3870</v>
      </c>
      <c r="B3931" s="1724"/>
      <c r="D3931" s="2" t="str">
        <f t="shared" si="60"/>
        <v>OK</v>
      </c>
    </row>
    <row r="3932" spans="1:4">
      <c r="A3932" s="10">
        <v>3871</v>
      </c>
      <c r="B3932" s="1724"/>
      <c r="D3932" s="2" t="str">
        <f t="shared" si="60"/>
        <v>OK</v>
      </c>
    </row>
    <row r="3933" spans="1:4">
      <c r="A3933" s="10">
        <v>3872</v>
      </c>
      <c r="B3933" s="1724"/>
      <c r="D3933" s="2" t="str">
        <f t="shared" si="60"/>
        <v>OK</v>
      </c>
    </row>
    <row r="3934" spans="1:4">
      <c r="A3934" s="10">
        <v>3873</v>
      </c>
      <c r="B3934" s="1724"/>
      <c r="D3934" s="2" t="str">
        <f t="shared" si="60"/>
        <v>OK</v>
      </c>
    </row>
    <row r="3935" spans="1:4">
      <c r="A3935" s="10">
        <v>3874</v>
      </c>
      <c r="B3935" s="1724"/>
      <c r="D3935" s="2" t="str">
        <f t="shared" si="60"/>
        <v>OK</v>
      </c>
    </row>
    <row r="3936" spans="1:4">
      <c r="A3936" s="10">
        <v>3875</v>
      </c>
      <c r="B3936" s="1724"/>
      <c r="D3936" s="2" t="str">
        <f t="shared" si="60"/>
        <v>OK</v>
      </c>
    </row>
    <row r="3937" spans="1:4">
      <c r="A3937" s="10">
        <v>3876</v>
      </c>
      <c r="B3937" s="1724"/>
      <c r="D3937" s="2" t="str">
        <f t="shared" si="60"/>
        <v>OK</v>
      </c>
    </row>
    <row r="3938" spans="1:4">
      <c r="A3938" s="10">
        <v>3877</v>
      </c>
      <c r="B3938" s="1724"/>
      <c r="D3938" s="2" t="str">
        <f t="shared" si="60"/>
        <v>OK</v>
      </c>
    </row>
    <row r="3939" spans="1:4">
      <c r="A3939" s="10">
        <v>3878</v>
      </c>
      <c r="B3939" s="1724"/>
      <c r="D3939" s="2" t="str">
        <f t="shared" si="60"/>
        <v>OK</v>
      </c>
    </row>
    <row r="3940" spans="1:4">
      <c r="A3940" s="10">
        <v>3879</v>
      </c>
      <c r="B3940" s="1724"/>
      <c r="D3940" s="2" t="str">
        <f t="shared" si="60"/>
        <v>OK</v>
      </c>
    </row>
    <row r="3941" spans="1:4">
      <c r="A3941" s="10">
        <v>3880</v>
      </c>
      <c r="B3941" s="1724"/>
      <c r="D3941" s="2" t="str">
        <f t="shared" si="60"/>
        <v>OK</v>
      </c>
    </row>
    <row r="3942" spans="1:4">
      <c r="A3942" s="10">
        <v>3881</v>
      </c>
      <c r="B3942" s="1724"/>
      <c r="D3942" s="2" t="str">
        <f t="shared" si="60"/>
        <v>OK</v>
      </c>
    </row>
    <row r="3943" spans="1:4">
      <c r="A3943" s="10">
        <v>3882</v>
      </c>
      <c r="B3943" s="1724"/>
      <c r="D3943" s="2" t="str">
        <f t="shared" si="60"/>
        <v>OK</v>
      </c>
    </row>
    <row r="3944" spans="1:4">
      <c r="A3944" s="10">
        <v>3883</v>
      </c>
      <c r="B3944" s="1724"/>
      <c r="D3944" s="2" t="str">
        <f t="shared" si="60"/>
        <v>OK</v>
      </c>
    </row>
    <row r="3945" spans="1:4">
      <c r="A3945" s="10">
        <v>3884</v>
      </c>
      <c r="B3945" s="1724"/>
      <c r="D3945" s="2" t="str">
        <f t="shared" si="60"/>
        <v>OK</v>
      </c>
    </row>
    <row r="3946" spans="1:4">
      <c r="A3946" s="10">
        <v>3885</v>
      </c>
      <c r="B3946" s="1724"/>
      <c r="D3946" s="2" t="str">
        <f t="shared" si="60"/>
        <v>OK</v>
      </c>
    </row>
    <row r="3947" spans="1:4">
      <c r="A3947" s="10">
        <v>3886</v>
      </c>
      <c r="B3947" s="1724"/>
      <c r="D3947" s="2" t="str">
        <f t="shared" si="60"/>
        <v>OK</v>
      </c>
    </row>
    <row r="3948" spans="1:4">
      <c r="A3948" s="10">
        <v>3887</v>
      </c>
      <c r="B3948" s="1724"/>
      <c r="D3948" s="2" t="str">
        <f t="shared" si="60"/>
        <v>OK</v>
      </c>
    </row>
    <row r="3949" spans="1:4">
      <c r="A3949" s="10">
        <v>3888</v>
      </c>
      <c r="B3949" s="1724"/>
      <c r="D3949" s="2" t="str">
        <f t="shared" si="60"/>
        <v>OK</v>
      </c>
    </row>
    <row r="3950" spans="1:4">
      <c r="A3950" s="10">
        <v>3889</v>
      </c>
      <c r="B3950" s="1724"/>
      <c r="D3950" s="2" t="str">
        <f t="shared" si="60"/>
        <v>OK</v>
      </c>
    </row>
    <row r="3951" spans="1:4">
      <c r="A3951" s="10">
        <v>3890</v>
      </c>
      <c r="B3951" s="1724"/>
      <c r="D3951" s="2" t="str">
        <f t="shared" si="60"/>
        <v>OK</v>
      </c>
    </row>
    <row r="3952" spans="1:4">
      <c r="A3952" s="10">
        <v>3891</v>
      </c>
      <c r="B3952" s="1724"/>
      <c r="D3952" s="2" t="str">
        <f t="shared" si="60"/>
        <v>OK</v>
      </c>
    </row>
    <row r="3953" spans="1:4">
      <c r="A3953" s="10">
        <v>3892</v>
      </c>
      <c r="B3953" s="1724"/>
      <c r="D3953" s="2" t="str">
        <f t="shared" si="60"/>
        <v>OK</v>
      </c>
    </row>
    <row r="3954" spans="1:4">
      <c r="A3954" s="10">
        <v>3893</v>
      </c>
      <c r="B3954" s="1724"/>
      <c r="D3954" s="2" t="str">
        <f t="shared" si="60"/>
        <v>OK</v>
      </c>
    </row>
    <row r="3955" spans="1:4">
      <c r="A3955" s="10">
        <v>3894</v>
      </c>
      <c r="B3955" s="1724"/>
      <c r="D3955" s="2" t="str">
        <f t="shared" si="60"/>
        <v>OK</v>
      </c>
    </row>
    <row r="3956" spans="1:4">
      <c r="A3956" s="10">
        <v>3895</v>
      </c>
      <c r="B3956" s="1724"/>
      <c r="D3956" s="2" t="str">
        <f t="shared" si="60"/>
        <v>OK</v>
      </c>
    </row>
    <row r="3957" spans="1:4">
      <c r="A3957" s="10">
        <v>3896</v>
      </c>
      <c r="B3957" s="1724"/>
      <c r="D3957" s="2" t="str">
        <f t="shared" si="60"/>
        <v>OK</v>
      </c>
    </row>
    <row r="3958" spans="1:4">
      <c r="A3958" s="10">
        <v>3897</v>
      </c>
      <c r="B3958" s="1724"/>
      <c r="D3958" s="2" t="str">
        <f t="shared" si="60"/>
        <v>OK</v>
      </c>
    </row>
    <row r="3959" spans="1:4">
      <c r="A3959" s="10">
        <v>3898</v>
      </c>
      <c r="B3959" s="1724"/>
      <c r="D3959" s="2" t="str">
        <f t="shared" si="60"/>
        <v>OK</v>
      </c>
    </row>
    <row r="3960" spans="1:4">
      <c r="A3960" s="10">
        <v>3899</v>
      </c>
      <c r="B3960" s="1724"/>
      <c r="D3960" s="2" t="str">
        <f t="shared" si="60"/>
        <v>OK</v>
      </c>
    </row>
    <row r="3961" spans="1:4">
      <c r="A3961" s="10">
        <v>3900</v>
      </c>
      <c r="B3961" s="1724"/>
      <c r="D3961" s="2" t="str">
        <f t="shared" si="60"/>
        <v>OK</v>
      </c>
    </row>
    <row r="3962" spans="1:4">
      <c r="A3962" s="10">
        <v>3901</v>
      </c>
      <c r="B3962" s="1724"/>
      <c r="D3962" s="2" t="str">
        <f t="shared" si="60"/>
        <v>OK</v>
      </c>
    </row>
    <row r="3963" spans="1:4">
      <c r="A3963" s="10">
        <v>3902</v>
      </c>
      <c r="B3963" s="1724"/>
      <c r="D3963" s="2" t="str">
        <f t="shared" si="60"/>
        <v>OK</v>
      </c>
    </row>
    <row r="3964" spans="1:4">
      <c r="A3964" s="10">
        <v>3903</v>
      </c>
      <c r="B3964" s="1724"/>
      <c r="D3964" s="2" t="str">
        <f t="shared" si="60"/>
        <v>OK</v>
      </c>
    </row>
    <row r="3965" spans="1:4">
      <c r="A3965" s="10">
        <v>3904</v>
      </c>
      <c r="B3965" s="1724"/>
      <c r="D3965" s="2" t="str">
        <f t="shared" si="60"/>
        <v>OK</v>
      </c>
    </row>
    <row r="3966" spans="1:4">
      <c r="A3966" s="10">
        <v>3905</v>
      </c>
      <c r="B3966" s="1724"/>
      <c r="D3966" s="2" t="str">
        <f t="shared" si="60"/>
        <v>OK</v>
      </c>
    </row>
    <row r="3967" spans="1:4">
      <c r="A3967" s="10">
        <v>3906</v>
      </c>
      <c r="B3967" s="1724"/>
      <c r="D3967" s="2" t="str">
        <f t="shared" ref="D3967:D4030" si="61">IF(ISBLANK(B3967),"OK",IF(A3967-B3967=0,"OK","Error?"))</f>
        <v>OK</v>
      </c>
    </row>
    <row r="3968" spans="1:4">
      <c r="A3968" s="10">
        <v>3907</v>
      </c>
      <c r="B3968" s="1724"/>
      <c r="D3968" s="2" t="str">
        <f t="shared" si="61"/>
        <v>OK</v>
      </c>
    </row>
    <row r="3969" spans="1:4">
      <c r="A3969" s="10">
        <v>3908</v>
      </c>
      <c r="B3969" s="1724"/>
      <c r="D3969" s="2" t="str">
        <f t="shared" si="61"/>
        <v>OK</v>
      </c>
    </row>
    <row r="3970" spans="1:4">
      <c r="A3970" s="10">
        <v>3909</v>
      </c>
      <c r="B3970" s="1724"/>
      <c r="D3970" s="2" t="str">
        <f t="shared" si="61"/>
        <v>OK</v>
      </c>
    </row>
    <row r="3971" spans="1:4">
      <c r="A3971" s="10">
        <v>3910</v>
      </c>
      <c r="B3971" s="1724"/>
      <c r="D3971" s="2" t="str">
        <f t="shared" si="61"/>
        <v>OK</v>
      </c>
    </row>
    <row r="3972" spans="1:4">
      <c r="A3972" s="10">
        <v>3911</v>
      </c>
      <c r="B3972" s="1724"/>
      <c r="D3972" s="2" t="str">
        <f t="shared" si="61"/>
        <v>OK</v>
      </c>
    </row>
    <row r="3973" spans="1:4">
      <c r="A3973" s="10">
        <v>3912</v>
      </c>
      <c r="B3973" s="1724"/>
      <c r="D3973" s="2" t="str">
        <f t="shared" si="61"/>
        <v>OK</v>
      </c>
    </row>
    <row r="3974" spans="1:4">
      <c r="A3974" s="10">
        <v>3913</v>
      </c>
      <c r="B3974" s="1724"/>
      <c r="D3974" s="2" t="str">
        <f t="shared" si="61"/>
        <v>OK</v>
      </c>
    </row>
    <row r="3975" spans="1:4">
      <c r="A3975" s="10">
        <v>3914</v>
      </c>
      <c r="B3975" s="1724"/>
      <c r="D3975" s="2" t="str">
        <f t="shared" si="61"/>
        <v>OK</v>
      </c>
    </row>
    <row r="3976" spans="1:4">
      <c r="A3976" s="10">
        <v>3915</v>
      </c>
      <c r="B3976" s="1724"/>
      <c r="D3976" s="2" t="str">
        <f t="shared" si="61"/>
        <v>OK</v>
      </c>
    </row>
    <row r="3977" spans="1:4">
      <c r="A3977" s="10">
        <v>3916</v>
      </c>
      <c r="B3977" s="1724"/>
      <c r="D3977" s="2" t="str">
        <f t="shared" si="61"/>
        <v>OK</v>
      </c>
    </row>
    <row r="3978" spans="1:4">
      <c r="A3978" s="10">
        <v>3917</v>
      </c>
      <c r="B3978" s="1724"/>
      <c r="D3978" s="2" t="str">
        <f t="shared" si="61"/>
        <v>OK</v>
      </c>
    </row>
    <row r="3979" spans="1:4">
      <c r="A3979" s="10">
        <v>3918</v>
      </c>
      <c r="B3979" s="1724"/>
      <c r="D3979" s="2" t="str">
        <f t="shared" si="61"/>
        <v>OK</v>
      </c>
    </row>
    <row r="3980" spans="1:4">
      <c r="A3980" s="10">
        <v>3919</v>
      </c>
      <c r="B3980" s="1724"/>
      <c r="D3980" s="2" t="str">
        <f t="shared" si="61"/>
        <v>OK</v>
      </c>
    </row>
    <row r="3981" spans="1:4">
      <c r="A3981" s="10">
        <v>3920</v>
      </c>
      <c r="B3981" s="1724"/>
      <c r="D3981" s="2" t="str">
        <f t="shared" si="61"/>
        <v>OK</v>
      </c>
    </row>
    <row r="3982" spans="1:4">
      <c r="A3982" s="10">
        <v>3921</v>
      </c>
      <c r="B3982" s="1724"/>
      <c r="D3982" s="2" t="str">
        <f t="shared" si="61"/>
        <v>OK</v>
      </c>
    </row>
    <row r="3983" spans="1:4">
      <c r="A3983" s="10">
        <v>3922</v>
      </c>
      <c r="B3983" s="1724"/>
      <c r="D3983" s="2" t="str">
        <f t="shared" si="61"/>
        <v>OK</v>
      </c>
    </row>
    <row r="3984" spans="1:4">
      <c r="A3984" s="10">
        <v>3923</v>
      </c>
      <c r="B3984" s="1724"/>
      <c r="D3984" s="2" t="str">
        <f t="shared" si="61"/>
        <v>OK</v>
      </c>
    </row>
    <row r="3985" spans="1:4">
      <c r="A3985" s="10">
        <v>3924</v>
      </c>
      <c r="B3985" s="1724"/>
      <c r="D3985" s="2" t="str">
        <f t="shared" si="61"/>
        <v>OK</v>
      </c>
    </row>
    <row r="3986" spans="1:4">
      <c r="A3986" s="10">
        <v>3925</v>
      </c>
      <c r="B3986" s="1724"/>
      <c r="D3986" s="2" t="str">
        <f t="shared" si="61"/>
        <v>OK</v>
      </c>
    </row>
    <row r="3987" spans="1:4">
      <c r="A3987" s="10">
        <v>3926</v>
      </c>
      <c r="B3987" s="1724"/>
      <c r="D3987" s="2" t="str">
        <f t="shared" si="61"/>
        <v>OK</v>
      </c>
    </row>
    <row r="3988" spans="1:4">
      <c r="A3988" s="10">
        <v>3927</v>
      </c>
      <c r="B3988" s="1724"/>
      <c r="D3988" s="2" t="str">
        <f t="shared" si="61"/>
        <v>OK</v>
      </c>
    </row>
    <row r="3989" spans="1:4">
      <c r="A3989" s="10">
        <v>3928</v>
      </c>
      <c r="B3989" s="1724"/>
      <c r="D3989" s="2" t="str">
        <f t="shared" si="61"/>
        <v>OK</v>
      </c>
    </row>
    <row r="3990" spans="1:4">
      <c r="A3990" s="10">
        <v>3929</v>
      </c>
      <c r="B3990" s="1724"/>
      <c r="D3990" s="2" t="str">
        <f t="shared" si="61"/>
        <v>OK</v>
      </c>
    </row>
    <row r="3991" spans="1:4">
      <c r="A3991" s="10">
        <v>3930</v>
      </c>
      <c r="B3991" s="1724"/>
      <c r="D3991" s="2" t="str">
        <f t="shared" si="61"/>
        <v>OK</v>
      </c>
    </row>
    <row r="3992" spans="1:4">
      <c r="A3992" s="10">
        <v>3931</v>
      </c>
      <c r="B3992" s="1724"/>
      <c r="D3992" s="2" t="str">
        <f t="shared" si="61"/>
        <v>OK</v>
      </c>
    </row>
    <row r="3993" spans="1:4">
      <c r="A3993" s="10">
        <v>3932</v>
      </c>
      <c r="B3993" s="1724"/>
      <c r="D3993" s="2" t="str">
        <f t="shared" si="61"/>
        <v>OK</v>
      </c>
    </row>
    <row r="3994" spans="1:4">
      <c r="A3994" s="10">
        <v>3933</v>
      </c>
      <c r="B3994" s="1724"/>
      <c r="D3994" s="2" t="str">
        <f t="shared" si="61"/>
        <v>OK</v>
      </c>
    </row>
    <row r="3995" spans="1:4">
      <c r="A3995" s="10">
        <v>3934</v>
      </c>
      <c r="B3995" s="1724"/>
      <c r="D3995" s="2" t="str">
        <f t="shared" si="61"/>
        <v>OK</v>
      </c>
    </row>
    <row r="3996" spans="1:4">
      <c r="A3996" s="10">
        <v>3935</v>
      </c>
      <c r="B3996" s="1724"/>
      <c r="D3996" s="2" t="str">
        <f t="shared" si="61"/>
        <v>OK</v>
      </c>
    </row>
    <row r="3997" spans="1:4">
      <c r="A3997" s="10">
        <v>3936</v>
      </c>
      <c r="B3997" s="1724"/>
      <c r="D3997" s="2" t="str">
        <f t="shared" si="61"/>
        <v>OK</v>
      </c>
    </row>
    <row r="3998" spans="1:4">
      <c r="A3998" s="10">
        <v>3937</v>
      </c>
      <c r="B3998" s="1724"/>
      <c r="D3998" s="2" t="str">
        <f t="shared" si="61"/>
        <v>OK</v>
      </c>
    </row>
    <row r="3999" spans="1:4">
      <c r="A3999" s="10">
        <v>3938</v>
      </c>
      <c r="B3999" s="1724"/>
      <c r="D3999" s="2" t="str">
        <f t="shared" si="61"/>
        <v>OK</v>
      </c>
    </row>
    <row r="4000" spans="1:4">
      <c r="A4000" s="10">
        <v>3939</v>
      </c>
      <c r="B4000" s="1724"/>
      <c r="D4000" s="2" t="str">
        <f t="shared" si="61"/>
        <v>OK</v>
      </c>
    </row>
    <row r="4001" spans="1:4">
      <c r="A4001" s="10">
        <v>3940</v>
      </c>
      <c r="B4001" s="1724"/>
      <c r="D4001" s="2" t="str">
        <f t="shared" si="61"/>
        <v>OK</v>
      </c>
    </row>
    <row r="4002" spans="1:4">
      <c r="A4002" s="10">
        <v>3941</v>
      </c>
      <c r="B4002" s="1724"/>
      <c r="D4002" s="2" t="str">
        <f t="shared" si="61"/>
        <v>OK</v>
      </c>
    </row>
    <row r="4003" spans="1:4">
      <c r="A4003" s="10">
        <v>3942</v>
      </c>
      <c r="B4003" s="1724"/>
      <c r="D4003" s="2" t="str">
        <f t="shared" si="61"/>
        <v>OK</v>
      </c>
    </row>
    <row r="4004" spans="1:4">
      <c r="A4004" s="10">
        <v>3943</v>
      </c>
      <c r="B4004" s="1724"/>
      <c r="D4004" s="2" t="str">
        <f t="shared" si="61"/>
        <v>OK</v>
      </c>
    </row>
    <row r="4005" spans="1:4">
      <c r="A4005" s="10">
        <v>3944</v>
      </c>
      <c r="B4005" s="1724"/>
      <c r="D4005" s="2" t="str">
        <f t="shared" si="61"/>
        <v>OK</v>
      </c>
    </row>
    <row r="4006" spans="1:4">
      <c r="A4006" s="10">
        <v>3945</v>
      </c>
      <c r="B4006" s="1724"/>
      <c r="D4006" s="2" t="str">
        <f t="shared" si="61"/>
        <v>OK</v>
      </c>
    </row>
    <row r="4007" spans="1:4">
      <c r="A4007" s="10">
        <v>3946</v>
      </c>
      <c r="B4007" s="1724"/>
      <c r="D4007" s="2" t="str">
        <f t="shared" si="61"/>
        <v>OK</v>
      </c>
    </row>
    <row r="4008" spans="1:4">
      <c r="A4008" s="10">
        <v>3947</v>
      </c>
      <c r="B4008" s="1724"/>
      <c r="D4008" s="2" t="str">
        <f t="shared" si="61"/>
        <v>OK</v>
      </c>
    </row>
    <row r="4009" spans="1:4">
      <c r="A4009" s="10">
        <v>3948</v>
      </c>
      <c r="B4009" s="1724"/>
      <c r="D4009" s="2" t="str">
        <f t="shared" si="61"/>
        <v>OK</v>
      </c>
    </row>
    <row r="4010" spans="1:4">
      <c r="A4010" s="10">
        <v>3949</v>
      </c>
      <c r="B4010" s="1724"/>
      <c r="D4010" s="2" t="str">
        <f t="shared" si="61"/>
        <v>OK</v>
      </c>
    </row>
    <row r="4011" spans="1:4">
      <c r="A4011" s="10">
        <v>3950</v>
      </c>
      <c r="B4011" s="1724"/>
      <c r="D4011" s="2" t="str">
        <f t="shared" si="61"/>
        <v>OK</v>
      </c>
    </row>
    <row r="4012" spans="1:4">
      <c r="A4012" s="10">
        <v>3951</v>
      </c>
      <c r="B4012" s="1724"/>
      <c r="D4012" s="2" t="str">
        <f t="shared" si="61"/>
        <v>OK</v>
      </c>
    </row>
    <row r="4013" spans="1:4">
      <c r="A4013" s="10">
        <v>3952</v>
      </c>
      <c r="B4013" s="1724"/>
      <c r="D4013" s="2" t="str">
        <f t="shared" si="61"/>
        <v>OK</v>
      </c>
    </row>
    <row r="4014" spans="1:4">
      <c r="A4014" s="10">
        <v>3953</v>
      </c>
      <c r="B4014" s="1724"/>
      <c r="D4014" s="2" t="str">
        <f t="shared" si="61"/>
        <v>OK</v>
      </c>
    </row>
    <row r="4015" spans="1:4">
      <c r="A4015" s="10">
        <v>3954</v>
      </c>
      <c r="B4015" s="1724"/>
      <c r="D4015" s="2" t="str">
        <f t="shared" si="61"/>
        <v>OK</v>
      </c>
    </row>
    <row r="4016" spans="1:4">
      <c r="A4016" s="10">
        <v>3955</v>
      </c>
      <c r="B4016" s="1724"/>
      <c r="D4016" s="2" t="str">
        <f t="shared" si="61"/>
        <v>OK</v>
      </c>
    </row>
    <row r="4017" spans="1:4">
      <c r="A4017" s="10">
        <v>3956</v>
      </c>
      <c r="B4017" s="1724"/>
      <c r="D4017" s="2" t="str">
        <f t="shared" si="61"/>
        <v>OK</v>
      </c>
    </row>
    <row r="4018" spans="1:4">
      <c r="A4018" s="10">
        <v>3957</v>
      </c>
      <c r="B4018" s="1724"/>
      <c r="D4018" s="2" t="str">
        <f t="shared" si="61"/>
        <v>OK</v>
      </c>
    </row>
    <row r="4019" spans="1:4">
      <c r="A4019" s="10">
        <v>3958</v>
      </c>
      <c r="B4019" s="1724"/>
      <c r="D4019" s="2" t="str">
        <f t="shared" si="61"/>
        <v>OK</v>
      </c>
    </row>
    <row r="4020" spans="1:4">
      <c r="A4020" s="10">
        <v>3959</v>
      </c>
      <c r="B4020" s="1724"/>
      <c r="D4020" s="2" t="str">
        <f t="shared" si="61"/>
        <v>OK</v>
      </c>
    </row>
    <row r="4021" spans="1:4">
      <c r="A4021" s="10">
        <v>3960</v>
      </c>
      <c r="B4021" s="1724"/>
      <c r="D4021" s="2" t="str">
        <f t="shared" si="61"/>
        <v>OK</v>
      </c>
    </row>
    <row r="4022" spans="1:4">
      <c r="A4022" s="10">
        <v>3961</v>
      </c>
      <c r="B4022" s="1724"/>
      <c r="D4022" s="2" t="str">
        <f t="shared" si="61"/>
        <v>OK</v>
      </c>
    </row>
    <row r="4023" spans="1:4">
      <c r="A4023" s="10">
        <v>3962</v>
      </c>
      <c r="B4023" s="1724"/>
      <c r="D4023" s="2" t="str">
        <f t="shared" si="61"/>
        <v>OK</v>
      </c>
    </row>
    <row r="4024" spans="1:4">
      <c r="A4024" s="10">
        <v>3963</v>
      </c>
      <c r="B4024" s="1724"/>
      <c r="D4024" s="2" t="str">
        <f t="shared" si="61"/>
        <v>OK</v>
      </c>
    </row>
    <row r="4025" spans="1:4">
      <c r="A4025" s="10">
        <v>3964</v>
      </c>
      <c r="B4025" s="1724"/>
      <c r="D4025" s="2" t="str">
        <f t="shared" si="61"/>
        <v>OK</v>
      </c>
    </row>
    <row r="4026" spans="1:4">
      <c r="A4026" s="10">
        <v>3965</v>
      </c>
      <c r="B4026" s="1724"/>
      <c r="D4026" s="2" t="str">
        <f t="shared" si="61"/>
        <v>OK</v>
      </c>
    </row>
    <row r="4027" spans="1:4">
      <c r="A4027" s="10">
        <v>3966</v>
      </c>
      <c r="B4027" s="1724"/>
      <c r="D4027" s="2" t="str">
        <f t="shared" si="61"/>
        <v>OK</v>
      </c>
    </row>
    <row r="4028" spans="1:4">
      <c r="A4028" s="10">
        <v>3967</v>
      </c>
      <c r="B4028" s="1724"/>
      <c r="D4028" s="2" t="str">
        <f t="shared" si="61"/>
        <v>OK</v>
      </c>
    </row>
    <row r="4029" spans="1:4">
      <c r="A4029" s="10">
        <v>3968</v>
      </c>
      <c r="B4029" s="1724"/>
      <c r="D4029" s="2" t="str">
        <f t="shared" si="61"/>
        <v>OK</v>
      </c>
    </row>
    <row r="4030" spans="1:4">
      <c r="A4030" s="10">
        <v>3969</v>
      </c>
      <c r="B4030" s="1724"/>
      <c r="D4030" s="2" t="str">
        <f t="shared" si="61"/>
        <v>OK</v>
      </c>
    </row>
    <row r="4031" spans="1:4">
      <c r="A4031" s="10">
        <v>3970</v>
      </c>
      <c r="B4031" s="1724"/>
      <c r="D4031" s="2" t="str">
        <f t="shared" ref="D4031:D4094" si="62">IF(ISBLANK(B4031),"OK",IF(A4031-B4031=0,"OK","Error?"))</f>
        <v>OK</v>
      </c>
    </row>
    <row r="4032" spans="1:4">
      <c r="A4032" s="10">
        <v>3971</v>
      </c>
      <c r="B4032" s="1724"/>
      <c r="D4032" s="2" t="str">
        <f t="shared" si="62"/>
        <v>OK</v>
      </c>
    </row>
    <row r="4033" spans="1:4">
      <c r="A4033" s="10">
        <v>3972</v>
      </c>
      <c r="B4033" s="1724"/>
      <c r="D4033" s="2" t="str">
        <f t="shared" si="62"/>
        <v>OK</v>
      </c>
    </row>
    <row r="4034" spans="1:4">
      <c r="A4034" s="10">
        <v>3973</v>
      </c>
      <c r="B4034" s="1724"/>
      <c r="D4034" s="2" t="str">
        <f t="shared" si="62"/>
        <v>OK</v>
      </c>
    </row>
    <row r="4035" spans="1:4">
      <c r="A4035" s="10">
        <v>3974</v>
      </c>
      <c r="B4035" s="1724"/>
      <c r="D4035" s="2" t="str">
        <f t="shared" si="62"/>
        <v>OK</v>
      </c>
    </row>
    <row r="4036" spans="1:4">
      <c r="A4036" s="10">
        <v>3975</v>
      </c>
      <c r="B4036" s="1724"/>
      <c r="D4036" s="2" t="str">
        <f t="shared" si="62"/>
        <v>OK</v>
      </c>
    </row>
    <row r="4037" spans="1:4">
      <c r="A4037" s="10">
        <v>3976</v>
      </c>
      <c r="B4037" s="1724"/>
      <c r="D4037" s="2" t="str">
        <f t="shared" si="62"/>
        <v>OK</v>
      </c>
    </row>
    <row r="4038" spans="1:4">
      <c r="A4038" s="10">
        <v>3977</v>
      </c>
      <c r="B4038" s="1724"/>
      <c r="D4038" s="2" t="str">
        <f t="shared" si="62"/>
        <v>OK</v>
      </c>
    </row>
    <row r="4039" spans="1:4">
      <c r="A4039" s="10">
        <v>3978</v>
      </c>
      <c r="B4039" s="1724"/>
      <c r="D4039" s="2" t="str">
        <f t="shared" si="62"/>
        <v>OK</v>
      </c>
    </row>
    <row r="4040" spans="1:4">
      <c r="A4040" s="10">
        <v>3979</v>
      </c>
      <c r="B4040" s="1724"/>
      <c r="D4040" s="2" t="str">
        <f t="shared" si="62"/>
        <v>OK</v>
      </c>
    </row>
    <row r="4041" spans="1:4">
      <c r="A4041" s="10">
        <v>3980</v>
      </c>
      <c r="B4041" s="1724"/>
      <c r="D4041" s="2" t="str">
        <f t="shared" si="62"/>
        <v>OK</v>
      </c>
    </row>
    <row r="4042" spans="1:4">
      <c r="A4042" s="10">
        <v>3981</v>
      </c>
      <c r="B4042" s="1724"/>
      <c r="D4042" s="2" t="str">
        <f t="shared" si="62"/>
        <v>OK</v>
      </c>
    </row>
    <row r="4043" spans="1:4">
      <c r="A4043" s="10">
        <v>3982</v>
      </c>
      <c r="B4043" s="1724"/>
      <c r="D4043" s="2" t="str">
        <f t="shared" si="62"/>
        <v>OK</v>
      </c>
    </row>
    <row r="4044" spans="1:4">
      <c r="A4044" s="10">
        <v>3983</v>
      </c>
      <c r="B4044" s="1724"/>
      <c r="D4044" s="2" t="str">
        <f t="shared" si="62"/>
        <v>OK</v>
      </c>
    </row>
    <row r="4045" spans="1:4">
      <c r="A4045" s="10">
        <v>3984</v>
      </c>
      <c r="B4045" s="1724"/>
      <c r="D4045" s="2" t="str">
        <f t="shared" si="62"/>
        <v>OK</v>
      </c>
    </row>
    <row r="4046" spans="1:4">
      <c r="A4046" s="10">
        <v>3985</v>
      </c>
      <c r="B4046" s="1724"/>
      <c r="D4046" s="2" t="str">
        <f t="shared" si="62"/>
        <v>OK</v>
      </c>
    </row>
    <row r="4047" spans="1:4">
      <c r="A4047" s="10">
        <v>3986</v>
      </c>
      <c r="B4047" s="1724"/>
      <c r="D4047" s="2" t="str">
        <f t="shared" si="62"/>
        <v>OK</v>
      </c>
    </row>
    <row r="4048" spans="1:4">
      <c r="A4048" s="10">
        <v>3987</v>
      </c>
      <c r="B4048" s="1724"/>
      <c r="D4048" s="2" t="str">
        <f t="shared" si="62"/>
        <v>OK</v>
      </c>
    </row>
    <row r="4049" spans="1:4">
      <c r="A4049" s="10">
        <v>3988</v>
      </c>
      <c r="B4049" s="1724"/>
      <c r="D4049" s="2" t="str">
        <f t="shared" si="62"/>
        <v>OK</v>
      </c>
    </row>
    <row r="4050" spans="1:4">
      <c r="A4050" s="10">
        <v>3989</v>
      </c>
      <c r="B4050" s="1724"/>
      <c r="D4050" s="2" t="str">
        <f t="shared" si="62"/>
        <v>OK</v>
      </c>
    </row>
    <row r="4051" spans="1:4">
      <c r="A4051" s="10">
        <v>3990</v>
      </c>
      <c r="B4051" s="1724"/>
      <c r="D4051" s="2" t="str">
        <f t="shared" si="62"/>
        <v>OK</v>
      </c>
    </row>
    <row r="4052" spans="1:4">
      <c r="A4052" s="10">
        <v>3991</v>
      </c>
      <c r="B4052" s="1724"/>
      <c r="D4052" s="2" t="str">
        <f t="shared" si="62"/>
        <v>OK</v>
      </c>
    </row>
    <row r="4053" spans="1:4">
      <c r="A4053" s="10">
        <v>3992</v>
      </c>
      <c r="B4053" s="1724"/>
      <c r="D4053" s="2" t="str">
        <f t="shared" si="62"/>
        <v>OK</v>
      </c>
    </row>
    <row r="4054" spans="1:4">
      <c r="A4054" s="10">
        <v>3993</v>
      </c>
      <c r="B4054" s="1724"/>
      <c r="D4054" s="2" t="str">
        <f t="shared" si="62"/>
        <v>OK</v>
      </c>
    </row>
    <row r="4055" spans="1:4">
      <c r="A4055" s="10">
        <v>3994</v>
      </c>
      <c r="B4055" s="1724"/>
      <c r="D4055" s="2" t="str">
        <f t="shared" si="62"/>
        <v>OK</v>
      </c>
    </row>
    <row r="4056" spans="1:4">
      <c r="A4056" s="10">
        <v>3995</v>
      </c>
      <c r="B4056" s="1724"/>
      <c r="D4056" s="2" t="str">
        <f t="shared" si="62"/>
        <v>OK</v>
      </c>
    </row>
    <row r="4057" spans="1:4">
      <c r="A4057" s="10">
        <v>3996</v>
      </c>
      <c r="B4057" s="1724"/>
      <c r="D4057" s="2" t="str">
        <f t="shared" si="62"/>
        <v>OK</v>
      </c>
    </row>
    <row r="4058" spans="1:4">
      <c r="A4058" s="10">
        <v>3997</v>
      </c>
      <c r="B4058" s="1724"/>
      <c r="D4058" s="2" t="str">
        <f t="shared" si="62"/>
        <v>OK</v>
      </c>
    </row>
    <row r="4059" spans="1:4">
      <c r="A4059" s="10">
        <v>3998</v>
      </c>
      <c r="B4059" s="1724"/>
      <c r="D4059" s="2" t="str">
        <f t="shared" si="62"/>
        <v>OK</v>
      </c>
    </row>
    <row r="4060" spans="1:4">
      <c r="A4060" s="10">
        <v>3999</v>
      </c>
      <c r="B4060" s="1724"/>
      <c r="D4060" s="2" t="str">
        <f t="shared" si="62"/>
        <v>OK</v>
      </c>
    </row>
    <row r="4061" spans="1:4">
      <c r="A4061" s="10">
        <v>4000</v>
      </c>
      <c r="B4061" s="1724"/>
      <c r="D4061" s="2" t="str">
        <f t="shared" si="62"/>
        <v>OK</v>
      </c>
    </row>
    <row r="4062" spans="1:4">
      <c r="A4062" s="10">
        <v>4001</v>
      </c>
      <c r="B4062" s="1724"/>
      <c r="D4062" s="2" t="str">
        <f t="shared" si="62"/>
        <v>OK</v>
      </c>
    </row>
    <row r="4063" spans="1:4">
      <c r="A4063" s="10">
        <v>4002</v>
      </c>
      <c r="B4063" s="1724"/>
      <c r="D4063" s="2" t="str">
        <f t="shared" si="62"/>
        <v>OK</v>
      </c>
    </row>
    <row r="4064" spans="1:4">
      <c r="A4064" s="10">
        <v>4003</v>
      </c>
      <c r="B4064" s="1724"/>
      <c r="D4064" s="2" t="str">
        <f t="shared" si="62"/>
        <v>OK</v>
      </c>
    </row>
    <row r="4065" spans="1:4">
      <c r="A4065" s="10">
        <v>4004</v>
      </c>
      <c r="B4065" s="1724"/>
      <c r="D4065" s="2" t="str">
        <f t="shared" si="62"/>
        <v>OK</v>
      </c>
    </row>
    <row r="4066" spans="1:4">
      <c r="A4066" s="10">
        <v>4005</v>
      </c>
      <c r="B4066" s="1724"/>
      <c r="D4066" s="2" t="str">
        <f t="shared" si="62"/>
        <v>OK</v>
      </c>
    </row>
    <row r="4067" spans="1:4">
      <c r="A4067" s="10">
        <v>4006</v>
      </c>
      <c r="B4067" s="1724"/>
      <c r="D4067" s="2" t="str">
        <f t="shared" si="62"/>
        <v>OK</v>
      </c>
    </row>
    <row r="4068" spans="1:4">
      <c r="A4068" s="10">
        <v>4007</v>
      </c>
      <c r="B4068" s="1724"/>
      <c r="D4068" s="2" t="str">
        <f t="shared" si="62"/>
        <v>OK</v>
      </c>
    </row>
    <row r="4069" spans="1:4">
      <c r="A4069" s="10">
        <v>4008</v>
      </c>
      <c r="B4069" s="1724"/>
      <c r="D4069" s="2" t="str">
        <f t="shared" si="62"/>
        <v>OK</v>
      </c>
    </row>
    <row r="4070" spans="1:4">
      <c r="A4070" s="10">
        <v>4009</v>
      </c>
      <c r="B4070" s="1724"/>
      <c r="D4070" s="2" t="str">
        <f t="shared" si="62"/>
        <v>OK</v>
      </c>
    </row>
    <row r="4071" spans="1:4">
      <c r="A4071" s="10">
        <v>4010</v>
      </c>
      <c r="B4071" s="1724"/>
      <c r="D4071" s="2" t="str">
        <f t="shared" si="62"/>
        <v>OK</v>
      </c>
    </row>
    <row r="4072" spans="1:4">
      <c r="A4072" s="10">
        <v>4011</v>
      </c>
      <c r="B4072" s="1724"/>
      <c r="D4072" s="2" t="str">
        <f t="shared" si="62"/>
        <v>OK</v>
      </c>
    </row>
    <row r="4073" spans="1:4">
      <c r="A4073" s="10">
        <v>4012</v>
      </c>
      <c r="B4073" s="1724"/>
      <c r="D4073" s="2" t="str">
        <f t="shared" si="62"/>
        <v>OK</v>
      </c>
    </row>
    <row r="4074" spans="1:4">
      <c r="A4074" s="5">
        <v>4013</v>
      </c>
      <c r="B4074" s="1724">
        <f>'Expenditures 15-22'!C120</f>
        <v>0</v>
      </c>
      <c r="D4074" s="2" t="str">
        <f t="shared" si="62"/>
        <v>Error?</v>
      </c>
    </row>
    <row r="4075" spans="1:4">
      <c r="A4075" s="5">
        <v>4014</v>
      </c>
      <c r="B4075" s="1724">
        <f>'Expenditures 15-22'!D120</f>
        <v>0</v>
      </c>
      <c r="D4075" s="2" t="str">
        <f t="shared" si="62"/>
        <v>Error?</v>
      </c>
    </row>
    <row r="4076" spans="1:4">
      <c r="A4076" s="5">
        <v>4015</v>
      </c>
      <c r="B4076" s="1724">
        <f>'Expenditures 15-22'!E120</f>
        <v>0</v>
      </c>
      <c r="D4076" s="2" t="str">
        <f t="shared" si="62"/>
        <v>Error?</v>
      </c>
    </row>
    <row r="4077" spans="1:4">
      <c r="A4077" s="5">
        <v>4016</v>
      </c>
      <c r="B4077" s="1724">
        <f>'Expenditures 15-22'!F120</f>
        <v>0</v>
      </c>
      <c r="D4077" s="2" t="str">
        <f t="shared" si="62"/>
        <v>Error?</v>
      </c>
    </row>
    <row r="4078" spans="1:4">
      <c r="A4078" s="5">
        <v>4017</v>
      </c>
      <c r="B4078" s="1724">
        <f>'Expenditures 15-22'!G120</f>
        <v>0</v>
      </c>
      <c r="D4078" s="2" t="str">
        <f t="shared" si="62"/>
        <v>Error?</v>
      </c>
    </row>
    <row r="4079" spans="1:4">
      <c r="A4079" s="5">
        <v>4018</v>
      </c>
      <c r="B4079" s="1724">
        <f>'Expenditures 15-22'!H120</f>
        <v>0</v>
      </c>
      <c r="D4079" s="2" t="str">
        <f t="shared" si="62"/>
        <v>Error?</v>
      </c>
    </row>
    <row r="4080" spans="1:4">
      <c r="A4080" s="5">
        <v>4019</v>
      </c>
      <c r="B4080" s="1724">
        <f>'Expenditures 15-22'!K120</f>
        <v>0</v>
      </c>
      <c r="C4080" s="2" t="s">
        <v>569</v>
      </c>
      <c r="D4080" s="2" t="str">
        <f t="shared" si="62"/>
        <v>Error?</v>
      </c>
    </row>
    <row r="4081" spans="1:4">
      <c r="A4081" s="5">
        <v>4020</v>
      </c>
      <c r="B4081" s="1724">
        <f>'Expenditures 15-22'!C180</f>
        <v>0</v>
      </c>
      <c r="D4081" s="2" t="str">
        <f t="shared" si="62"/>
        <v>Error?</v>
      </c>
    </row>
    <row r="4082" spans="1:4">
      <c r="A4082" s="5">
        <v>4021</v>
      </c>
      <c r="B4082" s="1724">
        <f>'Expenditures 15-22'!D180</f>
        <v>0</v>
      </c>
      <c r="D4082" s="2" t="str">
        <f t="shared" si="62"/>
        <v>Error?</v>
      </c>
    </row>
    <row r="4083" spans="1:4">
      <c r="A4083" s="5">
        <v>4022</v>
      </c>
      <c r="B4083" s="1724">
        <f>'Expenditures 15-22'!E180</f>
        <v>0</v>
      </c>
      <c r="D4083" s="2" t="str">
        <f t="shared" si="62"/>
        <v>Error?</v>
      </c>
    </row>
    <row r="4084" spans="1:4">
      <c r="A4084" s="5">
        <v>4023</v>
      </c>
      <c r="B4084" s="1724">
        <f>'Expenditures 15-22'!F180</f>
        <v>0</v>
      </c>
      <c r="D4084" s="2" t="str">
        <f t="shared" si="62"/>
        <v>Error?</v>
      </c>
    </row>
    <row r="4085" spans="1:4">
      <c r="A4085" s="5">
        <v>4024</v>
      </c>
      <c r="B4085" s="1724">
        <f>'Expenditures 15-22'!G180</f>
        <v>0</v>
      </c>
      <c r="D4085" s="2" t="str">
        <f t="shared" si="62"/>
        <v>Error?</v>
      </c>
    </row>
    <row r="4086" spans="1:4">
      <c r="A4086" s="5">
        <v>4025</v>
      </c>
      <c r="B4086" s="1724">
        <f>'Expenditures 15-22'!H180</f>
        <v>0</v>
      </c>
      <c r="D4086" s="2" t="str">
        <f t="shared" si="62"/>
        <v>Error?</v>
      </c>
    </row>
    <row r="4087" spans="1:4">
      <c r="A4087" s="5">
        <v>4026</v>
      </c>
      <c r="B4087" s="1724">
        <f>'Expenditures 15-22'!K180</f>
        <v>0</v>
      </c>
      <c r="C4087" s="2" t="s">
        <v>569</v>
      </c>
      <c r="D4087" s="2" t="str">
        <f t="shared" si="62"/>
        <v>Error?</v>
      </c>
    </row>
    <row r="4088" spans="1:4">
      <c r="A4088" s="10">
        <v>4027</v>
      </c>
      <c r="B4088" s="1724"/>
      <c r="D4088" s="2" t="str">
        <f t="shared" si="62"/>
        <v>OK</v>
      </c>
    </row>
    <row r="4089" spans="1:4">
      <c r="A4089" s="10">
        <v>4028</v>
      </c>
      <c r="B4089" s="1724"/>
      <c r="D4089" s="2" t="str">
        <f t="shared" si="62"/>
        <v>OK</v>
      </c>
    </row>
    <row r="4090" spans="1:4">
      <c r="A4090" s="10">
        <v>4029</v>
      </c>
      <c r="B4090" s="1724"/>
      <c r="D4090" s="2" t="str">
        <f t="shared" si="62"/>
        <v>OK</v>
      </c>
    </row>
    <row r="4091" spans="1:4">
      <c r="A4091" s="10">
        <v>4030</v>
      </c>
      <c r="B4091" s="1724"/>
      <c r="D4091" s="2" t="str">
        <f t="shared" si="62"/>
        <v>OK</v>
      </c>
    </row>
    <row r="4092" spans="1:4">
      <c r="A4092" s="10">
        <v>4031</v>
      </c>
      <c r="B4092" s="1724"/>
      <c r="D4092" s="2" t="str">
        <f t="shared" si="62"/>
        <v>OK</v>
      </c>
    </row>
    <row r="4093" spans="1:4">
      <c r="A4093" s="10">
        <v>4032</v>
      </c>
      <c r="B4093" s="1724"/>
      <c r="D4093" s="2" t="str">
        <f t="shared" si="62"/>
        <v>OK</v>
      </c>
    </row>
    <row r="4094" spans="1:4">
      <c r="A4094" s="10">
        <v>4033</v>
      </c>
      <c r="B4094" s="1724"/>
      <c r="D4094" s="2" t="str">
        <f t="shared" si="62"/>
        <v>OK</v>
      </c>
    </row>
    <row r="4095" spans="1:4">
      <c r="A4095" s="10">
        <v>4034</v>
      </c>
      <c r="B4095" s="1724"/>
      <c r="D4095" s="2" t="str">
        <f t="shared" ref="D4095:D4158" si="63">IF(ISBLANK(B4095),"OK",IF(A4095-B4095=0,"OK","Error?"))</f>
        <v>OK</v>
      </c>
    </row>
    <row r="4096" spans="1:4">
      <c r="A4096" s="10">
        <v>4035</v>
      </c>
      <c r="B4096" s="1724"/>
      <c r="D4096" s="2" t="str">
        <f t="shared" si="63"/>
        <v>OK</v>
      </c>
    </row>
    <row r="4097" spans="1:4">
      <c r="A4097" s="10">
        <v>4036</v>
      </c>
      <c r="B4097" s="1724"/>
      <c r="D4097" s="2" t="str">
        <f t="shared" si="63"/>
        <v>OK</v>
      </c>
    </row>
    <row r="4098" spans="1:4">
      <c r="A4098" s="10">
        <v>4037</v>
      </c>
      <c r="B4098" s="1724"/>
      <c r="C4098" s="2" t="s">
        <v>569</v>
      </c>
      <c r="D4098" s="2" t="str">
        <f t="shared" si="63"/>
        <v>OK</v>
      </c>
    </row>
    <row r="4099" spans="1:4">
      <c r="A4099" s="5">
        <v>4038</v>
      </c>
      <c r="B4099" s="1724">
        <f>'Expenditures 15-22'!K307</f>
        <v>0</v>
      </c>
      <c r="C4099" s="2" t="s">
        <v>569</v>
      </c>
      <c r="D4099" s="2" t="str">
        <f t="shared" si="63"/>
        <v>Error?</v>
      </c>
    </row>
    <row r="4100" spans="1:4">
      <c r="A4100" s="5">
        <v>4039</v>
      </c>
      <c r="B4100" s="1724">
        <f>'Expenditures 15-22'!K308</f>
        <v>0</v>
      </c>
      <c r="C4100" s="2" t="s">
        <v>569</v>
      </c>
      <c r="D4100" s="2" t="str">
        <f t="shared" si="63"/>
        <v>Error?</v>
      </c>
    </row>
    <row r="4101" spans="1:4">
      <c r="A4101" s="10">
        <v>4040</v>
      </c>
      <c r="B4101" s="1724"/>
      <c r="C4101" s="2" t="s">
        <v>569</v>
      </c>
      <c r="D4101" s="2" t="str">
        <f t="shared" si="63"/>
        <v>OK</v>
      </c>
    </row>
    <row r="4102" spans="1:4">
      <c r="A4102" s="5">
        <v>4041</v>
      </c>
      <c r="B4102" s="1724">
        <f>'Tax Sched 23'!B17</f>
        <v>0</v>
      </c>
      <c r="C4102" s="2" t="s">
        <v>569</v>
      </c>
      <c r="D4102" s="2" t="str">
        <f t="shared" si="63"/>
        <v>Error?</v>
      </c>
    </row>
    <row r="4103" spans="1:4">
      <c r="A4103" s="5">
        <v>4042</v>
      </c>
      <c r="B4103" s="1724">
        <f>'Tax Sched 23'!B18</f>
        <v>0</v>
      </c>
      <c r="C4103" s="2" t="s">
        <v>569</v>
      </c>
      <c r="D4103" s="2" t="str">
        <f t="shared" si="63"/>
        <v>Error?</v>
      </c>
    </row>
    <row r="4104" spans="1:4">
      <c r="A4104" s="5">
        <v>4043</v>
      </c>
      <c r="B4104" s="1724">
        <f>'Tax Sched 23'!D17</f>
        <v>0</v>
      </c>
      <c r="C4104" s="2" t="s">
        <v>569</v>
      </c>
      <c r="D4104" s="2" t="str">
        <f t="shared" si="63"/>
        <v>Error?</v>
      </c>
    </row>
    <row r="4105" spans="1:4">
      <c r="A4105" s="5">
        <v>4044</v>
      </c>
      <c r="B4105" s="1724">
        <f>'Tax Sched 23'!D18</f>
        <v>0</v>
      </c>
      <c r="C4105" s="2" t="s">
        <v>569</v>
      </c>
      <c r="D4105" s="2" t="str">
        <f t="shared" si="63"/>
        <v>Error?</v>
      </c>
    </row>
    <row r="4106" spans="1:4">
      <c r="A4106" s="5">
        <v>4045</v>
      </c>
      <c r="B4106" s="1724">
        <f>'Tax Sched 23'!C17</f>
        <v>0</v>
      </c>
      <c r="D4106" s="2" t="str">
        <f t="shared" si="63"/>
        <v>Error?</v>
      </c>
    </row>
    <row r="4107" spans="1:4">
      <c r="A4107" s="5">
        <v>4046</v>
      </c>
      <c r="B4107" s="1724">
        <f>'Tax Sched 23'!C18</f>
        <v>0</v>
      </c>
      <c r="D4107" s="2" t="str">
        <f t="shared" si="63"/>
        <v>Error?</v>
      </c>
    </row>
    <row r="4108" spans="1:4">
      <c r="A4108" s="5">
        <v>4047</v>
      </c>
      <c r="B4108" s="1724">
        <f>'Tax Sched 23'!F17</f>
        <v>0</v>
      </c>
      <c r="C4108" s="2" t="s">
        <v>569</v>
      </c>
      <c r="D4108" s="2" t="str">
        <f t="shared" si="63"/>
        <v>Error?</v>
      </c>
    </row>
    <row r="4109" spans="1:4">
      <c r="A4109" s="5">
        <v>4048</v>
      </c>
      <c r="B4109" s="1724">
        <f>'Tax Sched 23'!F18</f>
        <v>0</v>
      </c>
      <c r="C4109" s="2" t="s">
        <v>569</v>
      </c>
      <c r="D4109" s="2" t="str">
        <f t="shared" si="63"/>
        <v>Error?</v>
      </c>
    </row>
    <row r="4110" spans="1:4">
      <c r="A4110" s="5">
        <v>4049</v>
      </c>
      <c r="B4110" s="1724">
        <f>'Tax Sched 23'!E17</f>
        <v>0</v>
      </c>
      <c r="C4110" s="2" t="s">
        <v>569</v>
      </c>
      <c r="D4110" s="2" t="str">
        <f t="shared" si="63"/>
        <v>Error?</v>
      </c>
    </row>
    <row r="4111" spans="1:4">
      <c r="A4111" s="5">
        <v>4050</v>
      </c>
      <c r="B4111" s="1724">
        <f>'Tax Sched 23'!E18</f>
        <v>0</v>
      </c>
      <c r="D4111" s="2" t="str">
        <f t="shared" si="63"/>
        <v>Error?</v>
      </c>
    </row>
    <row r="4112" spans="1:4">
      <c r="A4112" s="10">
        <v>4051</v>
      </c>
      <c r="B4112" s="1724"/>
      <c r="D4112" s="2" t="str">
        <f t="shared" si="63"/>
        <v>OK</v>
      </c>
    </row>
    <row r="4113" spans="1:4">
      <c r="A4113" s="5">
        <v>4052</v>
      </c>
      <c r="B4113" s="1724">
        <f>'Acct Summary 7-8'!C9</f>
        <v>54525059</v>
      </c>
      <c r="D4113" s="2" t="str">
        <f t="shared" si="63"/>
        <v>Error?</v>
      </c>
    </row>
    <row r="4114" spans="1:4">
      <c r="A4114" s="5">
        <v>4053</v>
      </c>
      <c r="B4114" s="1724">
        <f>'Acct Summary 7-8'!D9</f>
        <v>0</v>
      </c>
      <c r="D4114" s="2" t="str">
        <f t="shared" si="63"/>
        <v>Error?</v>
      </c>
    </row>
    <row r="4115" spans="1:4">
      <c r="A4115" s="5">
        <v>4054</v>
      </c>
      <c r="B4115" s="1724">
        <f>'Acct Summary 7-8'!E9</f>
        <v>0</v>
      </c>
      <c r="D4115" s="2" t="str">
        <f t="shared" si="63"/>
        <v>Error?</v>
      </c>
    </row>
    <row r="4116" spans="1:4">
      <c r="A4116" s="5">
        <v>4055</v>
      </c>
      <c r="B4116" s="1724">
        <f>'Acct Summary 7-8'!F9</f>
        <v>0</v>
      </c>
      <c r="D4116" s="2" t="str">
        <f t="shared" si="63"/>
        <v>Error?</v>
      </c>
    </row>
    <row r="4117" spans="1:4">
      <c r="A4117" s="5">
        <v>4056</v>
      </c>
      <c r="B4117" s="1724">
        <f>'Acct Summary 7-8'!G9</f>
        <v>0</v>
      </c>
      <c r="D4117" s="2" t="str">
        <f t="shared" si="63"/>
        <v>Error?</v>
      </c>
    </row>
    <row r="4118" spans="1:4">
      <c r="A4118" s="5">
        <v>4057</v>
      </c>
      <c r="B4118" s="1724">
        <f>'Acct Summary 7-8'!H9</f>
        <v>0</v>
      </c>
      <c r="D4118" s="2" t="str">
        <f t="shared" si="63"/>
        <v>Error?</v>
      </c>
    </row>
    <row r="4119" spans="1:4">
      <c r="A4119" s="10">
        <v>4058</v>
      </c>
      <c r="B4119" s="1724"/>
      <c r="D4119" s="2" t="str">
        <f t="shared" si="63"/>
        <v>OK</v>
      </c>
    </row>
    <row r="4120" spans="1:4">
      <c r="A4120" s="10">
        <v>4059</v>
      </c>
      <c r="B4120" s="1724"/>
      <c r="D4120" s="2" t="str">
        <f t="shared" si="63"/>
        <v>OK</v>
      </c>
    </row>
    <row r="4121" spans="1:4">
      <c r="A4121" s="5">
        <v>4060</v>
      </c>
      <c r="B4121" s="1724">
        <f>'Acct Summary 7-8'!K9</f>
        <v>0</v>
      </c>
      <c r="D4121" s="2" t="str">
        <f t="shared" si="63"/>
        <v>Error?</v>
      </c>
    </row>
    <row r="4122" spans="1:4">
      <c r="A4122" s="5">
        <v>4061</v>
      </c>
      <c r="B4122" s="1724">
        <f>'Acct Summary 7-8'!C10</f>
        <v>168109579</v>
      </c>
      <c r="C4122" s="2" t="s">
        <v>569</v>
      </c>
      <c r="D4122" s="2" t="str">
        <f t="shared" si="63"/>
        <v>Error?</v>
      </c>
    </row>
    <row r="4123" spans="1:4">
      <c r="A4123" s="5">
        <v>4062</v>
      </c>
      <c r="B4123" s="1724">
        <f>'Acct Summary 7-8'!D10</f>
        <v>11782601</v>
      </c>
      <c r="C4123" s="2" t="s">
        <v>569</v>
      </c>
      <c r="D4123" s="2" t="str">
        <f t="shared" si="63"/>
        <v>Error?</v>
      </c>
    </row>
    <row r="4124" spans="1:4">
      <c r="A4124" s="5">
        <v>4063</v>
      </c>
      <c r="B4124" s="1724">
        <f>'Acct Summary 7-8'!E10</f>
        <v>2918933</v>
      </c>
      <c r="C4124" s="2" t="s">
        <v>569</v>
      </c>
      <c r="D4124" s="2" t="str">
        <f t="shared" si="63"/>
        <v>Error?</v>
      </c>
    </row>
    <row r="4125" spans="1:4">
      <c r="A4125" s="5">
        <v>4064</v>
      </c>
      <c r="B4125" s="1724">
        <f>'Acct Summary 7-8'!F10</f>
        <v>10842510</v>
      </c>
      <c r="C4125" s="2" t="s">
        <v>569</v>
      </c>
      <c r="D4125" s="2" t="str">
        <f t="shared" si="63"/>
        <v>Error?</v>
      </c>
    </row>
    <row r="4126" spans="1:4">
      <c r="A4126" s="5">
        <v>4065</v>
      </c>
      <c r="B4126" s="1724">
        <f>'Acct Summary 7-8'!G10</f>
        <v>3017987</v>
      </c>
      <c r="C4126" s="2" t="s">
        <v>569</v>
      </c>
      <c r="D4126" s="2" t="str">
        <f t="shared" si="63"/>
        <v>Error?</v>
      </c>
    </row>
    <row r="4127" spans="1:4">
      <c r="A4127" s="5">
        <v>4066</v>
      </c>
      <c r="B4127" s="1724">
        <f>'Acct Summary 7-8'!H10</f>
        <v>56510</v>
      </c>
      <c r="C4127" s="2" t="s">
        <v>569</v>
      </c>
      <c r="D4127" s="2" t="str">
        <f t="shared" si="63"/>
        <v>Error?</v>
      </c>
    </row>
    <row r="4128" spans="1:4">
      <c r="A4128" s="5">
        <v>4067</v>
      </c>
      <c r="B4128" s="1724">
        <f>'Acct Summary 7-8'!I10</f>
        <v>534409</v>
      </c>
      <c r="C4128" s="2" t="s">
        <v>569</v>
      </c>
      <c r="D4128" s="2" t="str">
        <f t="shared" si="63"/>
        <v>Error?</v>
      </c>
    </row>
    <row r="4129" spans="1:4">
      <c r="A4129" s="10">
        <v>4068</v>
      </c>
      <c r="B4129" s="1724"/>
      <c r="C4129" s="2" t="s">
        <v>569</v>
      </c>
      <c r="D4129" s="2" t="str">
        <f t="shared" si="63"/>
        <v>OK</v>
      </c>
    </row>
    <row r="4130" spans="1:4">
      <c r="A4130" s="5">
        <v>4069</v>
      </c>
      <c r="B4130" s="1724">
        <f>'Acct Summary 7-8'!K10</f>
        <v>21</v>
      </c>
      <c r="C4130" s="2" t="s">
        <v>569</v>
      </c>
      <c r="D4130" s="2" t="str">
        <f t="shared" si="63"/>
        <v>Error?</v>
      </c>
    </row>
    <row r="4131" spans="1:4">
      <c r="A4131" s="5">
        <v>4070</v>
      </c>
      <c r="B4131" s="1724">
        <f>'Acct Summary 7-8'!C18</f>
        <v>54525059</v>
      </c>
      <c r="C4131" s="2" t="s">
        <v>569</v>
      </c>
      <c r="D4131" s="2" t="str">
        <f t="shared" si="63"/>
        <v>Error?</v>
      </c>
    </row>
    <row r="4132" spans="1:4">
      <c r="A4132" s="5">
        <v>4071</v>
      </c>
      <c r="B4132" s="1724">
        <f>'Acct Summary 7-8'!D18</f>
        <v>0</v>
      </c>
      <c r="C4132" s="2" t="s">
        <v>569</v>
      </c>
      <c r="D4132" s="2" t="str">
        <f t="shared" si="63"/>
        <v>Error?</v>
      </c>
    </row>
    <row r="4133" spans="1:4">
      <c r="A4133" s="5">
        <v>4072</v>
      </c>
      <c r="B4133" s="1724">
        <f>'Acct Summary 7-8'!F18</f>
        <v>0</v>
      </c>
      <c r="C4133" s="2" t="s">
        <v>569</v>
      </c>
      <c r="D4133" s="2" t="str">
        <f t="shared" si="63"/>
        <v>Error?</v>
      </c>
    </row>
    <row r="4134" spans="1:4">
      <c r="A4134" s="5">
        <v>4073</v>
      </c>
      <c r="B4134" s="1724">
        <f>'Acct Summary 7-8'!H18</f>
        <v>0</v>
      </c>
      <c r="C4134" s="2" t="s">
        <v>569</v>
      </c>
      <c r="D4134" s="2" t="str">
        <f t="shared" si="63"/>
        <v>Error?</v>
      </c>
    </row>
    <row r="4135" spans="1:4">
      <c r="A4135" s="5">
        <v>4074</v>
      </c>
      <c r="B4135" s="1724">
        <f>'Acct Summary 7-8'!K18</f>
        <v>0</v>
      </c>
      <c r="C4135" s="2" t="s">
        <v>569</v>
      </c>
      <c r="D4135" s="2" t="str">
        <f t="shared" si="63"/>
        <v>Error?</v>
      </c>
    </row>
    <row r="4136" spans="1:4">
      <c r="A4136" s="5">
        <v>4075</v>
      </c>
      <c r="B4136" s="1724">
        <f>'Acct Summary 7-8'!C19</f>
        <v>163514124</v>
      </c>
      <c r="C4136" s="2" t="s">
        <v>569</v>
      </c>
      <c r="D4136" s="2" t="str">
        <f t="shared" si="63"/>
        <v>Error?</v>
      </c>
    </row>
    <row r="4137" spans="1:4">
      <c r="A4137" s="5">
        <v>4076</v>
      </c>
      <c r="B4137" s="1724">
        <f>'Acct Summary 7-8'!D19</f>
        <v>12699102</v>
      </c>
      <c r="C4137" s="2" t="s">
        <v>569</v>
      </c>
      <c r="D4137" s="2" t="str">
        <f t="shared" si="63"/>
        <v>Error?</v>
      </c>
    </row>
    <row r="4138" spans="1:4">
      <c r="A4138" s="5">
        <v>4077</v>
      </c>
      <c r="B4138" s="1724">
        <f>'Acct Summary 7-8'!E19</f>
        <v>2895275</v>
      </c>
      <c r="C4138" s="2" t="s">
        <v>569</v>
      </c>
      <c r="D4138" s="2" t="str">
        <f t="shared" si="63"/>
        <v>Error?</v>
      </c>
    </row>
    <row r="4139" spans="1:4">
      <c r="A4139" s="5">
        <v>4078</v>
      </c>
      <c r="B4139" s="1724">
        <f>'Acct Summary 7-8'!F19</f>
        <v>9459071</v>
      </c>
      <c r="C4139" s="2" t="s">
        <v>569</v>
      </c>
      <c r="D4139" s="2" t="str">
        <f t="shared" si="63"/>
        <v>Error?</v>
      </c>
    </row>
    <row r="4140" spans="1:4">
      <c r="A4140" s="5">
        <v>4079</v>
      </c>
      <c r="B4140" s="1724">
        <f>'Acct Summary 7-8'!G19</f>
        <v>2965691</v>
      </c>
      <c r="C4140" s="2" t="s">
        <v>569</v>
      </c>
      <c r="D4140" s="2" t="str">
        <f t="shared" si="63"/>
        <v>Error?</v>
      </c>
    </row>
    <row r="4141" spans="1:4">
      <c r="A4141" s="5">
        <v>4080</v>
      </c>
      <c r="B4141" s="1724">
        <f>'Acct Summary 7-8'!H19</f>
        <v>5018039</v>
      </c>
      <c r="C4141" s="2" t="s">
        <v>569</v>
      </c>
      <c r="D4141" s="2" t="str">
        <f t="shared" si="63"/>
        <v>Error?</v>
      </c>
    </row>
    <row r="4142" spans="1:4">
      <c r="A4142" s="10">
        <v>4081</v>
      </c>
      <c r="B4142" s="1724"/>
      <c r="D4142" s="2" t="str">
        <f t="shared" si="63"/>
        <v>OK</v>
      </c>
    </row>
    <row r="4143" spans="1:4">
      <c r="A4143" s="10">
        <v>4082</v>
      </c>
      <c r="B4143" s="1724"/>
      <c r="C4143" s="2" t="s">
        <v>569</v>
      </c>
      <c r="D4143" s="2" t="str">
        <f t="shared" si="63"/>
        <v>OK</v>
      </c>
    </row>
    <row r="4144" spans="1:4">
      <c r="A4144" s="5">
        <v>4083</v>
      </c>
      <c r="B4144" s="1724">
        <f>'Acct Summary 7-8'!K19</f>
        <v>0</v>
      </c>
      <c r="C4144" s="2" t="s">
        <v>569</v>
      </c>
      <c r="D4144" s="2" t="str">
        <f t="shared" si="63"/>
        <v>Error?</v>
      </c>
    </row>
    <row r="4145" spans="1:4">
      <c r="A4145" s="10">
        <v>4084</v>
      </c>
      <c r="B4145" s="1724"/>
      <c r="C4145" s="2" t="s">
        <v>569</v>
      </c>
      <c r="D4145" s="2" t="str">
        <f t="shared" si="63"/>
        <v>OK</v>
      </c>
    </row>
    <row r="4146" spans="1:4">
      <c r="A4146" s="10">
        <v>4085</v>
      </c>
      <c r="B4146" s="1724"/>
      <c r="D4146" s="2" t="str">
        <f t="shared" si="63"/>
        <v>OK</v>
      </c>
    </row>
    <row r="4147" spans="1:4">
      <c r="A4147" s="10">
        <v>4086</v>
      </c>
      <c r="B4147" s="1724"/>
      <c r="D4147" s="2" t="str">
        <f t="shared" si="63"/>
        <v>OK</v>
      </c>
    </row>
    <row r="4148" spans="1:4">
      <c r="A4148" s="10">
        <v>4087</v>
      </c>
      <c r="B4148" s="1724"/>
      <c r="D4148" s="2" t="str">
        <f t="shared" si="63"/>
        <v>OK</v>
      </c>
    </row>
    <row r="4149" spans="1:4">
      <c r="A4149" s="10">
        <v>4088</v>
      </c>
      <c r="B4149" s="1724"/>
      <c r="D4149" s="2" t="str">
        <f t="shared" si="63"/>
        <v>OK</v>
      </c>
    </row>
    <row r="4150" spans="1:4">
      <c r="A4150" s="10">
        <v>4089</v>
      </c>
      <c r="B4150" s="1724"/>
      <c r="C4150" s="2" t="s">
        <v>569</v>
      </c>
      <c r="D4150" s="2" t="str">
        <f t="shared" si="63"/>
        <v>OK</v>
      </c>
    </row>
    <row r="4151" spans="1:4">
      <c r="A4151" s="10">
        <v>4090</v>
      </c>
      <c r="B4151" s="1724"/>
      <c r="C4151" s="2" t="s">
        <v>569</v>
      </c>
      <c r="D4151" s="2" t="str">
        <f t="shared" si="63"/>
        <v>OK</v>
      </c>
    </row>
    <row r="4152" spans="1:4">
      <c r="A4152" s="10">
        <v>4091</v>
      </c>
      <c r="B4152" s="1724"/>
      <c r="D4152" s="2" t="str">
        <f t="shared" si="63"/>
        <v>OK</v>
      </c>
    </row>
    <row r="4153" spans="1:4">
      <c r="A4153" s="10">
        <v>4092</v>
      </c>
      <c r="B4153" s="1724"/>
      <c r="D4153" s="2" t="str">
        <f t="shared" si="63"/>
        <v>OK</v>
      </c>
    </row>
    <row r="4154" spans="1:4">
      <c r="A4154" s="10">
        <v>4093</v>
      </c>
      <c r="B4154" s="1724"/>
      <c r="D4154" s="2" t="str">
        <f t="shared" si="63"/>
        <v>OK</v>
      </c>
    </row>
    <row r="4155" spans="1:4">
      <c r="A4155" s="10">
        <v>4094</v>
      </c>
      <c r="B4155" s="1724"/>
      <c r="D4155" s="2" t="str">
        <f t="shared" si="63"/>
        <v>OK</v>
      </c>
    </row>
    <row r="4156" spans="1:4">
      <c r="A4156" s="5">
        <v>4095</v>
      </c>
      <c r="B4156" s="1724">
        <f>'Expenditures 15-22'!H204</f>
        <v>0</v>
      </c>
      <c r="C4156" s="2" t="s">
        <v>569</v>
      </c>
      <c r="D4156" s="2" t="str">
        <f t="shared" si="63"/>
        <v>Error?</v>
      </c>
    </row>
    <row r="4157" spans="1:4">
      <c r="A4157" s="5">
        <v>4096</v>
      </c>
      <c r="B4157" s="1724">
        <f>'Expenditures 15-22'!K204</f>
        <v>0</v>
      </c>
      <c r="C4157" s="2" t="s">
        <v>569</v>
      </c>
      <c r="D4157" s="2" t="str">
        <f t="shared" si="63"/>
        <v>Error?</v>
      </c>
    </row>
    <row r="4158" spans="1:4">
      <c r="A4158" s="10">
        <v>4097</v>
      </c>
      <c r="B4158" s="1724"/>
      <c r="D4158" s="2" t="str">
        <f t="shared" si="63"/>
        <v>OK</v>
      </c>
    </row>
    <row r="4159" spans="1:4">
      <c r="A4159" s="10">
        <v>4098</v>
      </c>
      <c r="B4159" s="1724"/>
      <c r="D4159" s="2" t="str">
        <f t="shared" ref="D4159:D4222" si="64">IF(ISBLANK(B4159),"OK",IF(A4159-B4159=0,"OK","Error?"))</f>
        <v>OK</v>
      </c>
    </row>
    <row r="4160" spans="1:4">
      <c r="A4160" s="10">
        <v>4099</v>
      </c>
      <c r="B4160" s="1724"/>
      <c r="D4160" s="2" t="str">
        <f t="shared" si="64"/>
        <v>OK</v>
      </c>
    </row>
    <row r="4161" spans="1:4">
      <c r="A4161" s="10">
        <v>4100</v>
      </c>
      <c r="B4161" s="1724"/>
      <c r="D4161" s="2" t="str">
        <f t="shared" si="64"/>
        <v>OK</v>
      </c>
    </row>
    <row r="4162" spans="1:4">
      <c r="A4162" s="10">
        <v>4101</v>
      </c>
      <c r="B4162" s="1724"/>
      <c r="D4162" s="2" t="str">
        <f t="shared" si="64"/>
        <v>OK</v>
      </c>
    </row>
    <row r="4163" spans="1:4">
      <c r="A4163" s="10">
        <v>4102</v>
      </c>
      <c r="B4163" s="1724"/>
      <c r="C4163" s="2" t="s">
        <v>569</v>
      </c>
      <c r="D4163" s="2" t="str">
        <f t="shared" si="64"/>
        <v>OK</v>
      </c>
    </row>
    <row r="4164" spans="1:4">
      <c r="A4164" s="10">
        <v>4103</v>
      </c>
      <c r="B4164" s="1724"/>
      <c r="D4164" s="2" t="str">
        <f t="shared" si="64"/>
        <v>OK</v>
      </c>
    </row>
    <row r="4165" spans="1:4">
      <c r="A4165" s="5">
        <v>4104</v>
      </c>
      <c r="B4165" s="1724">
        <f>'Expenditures 15-22'!D284</f>
        <v>0</v>
      </c>
      <c r="D4165" s="2" t="str">
        <f t="shared" si="64"/>
        <v>Error?</v>
      </c>
    </row>
    <row r="4166" spans="1:4">
      <c r="A4166" s="5">
        <v>4105</v>
      </c>
      <c r="B4166" s="1724">
        <f>'Expenditures 15-22'!K284</f>
        <v>0</v>
      </c>
      <c r="C4166" s="2" t="s">
        <v>569</v>
      </c>
      <c r="D4166" s="2" t="str">
        <f t="shared" si="64"/>
        <v>Error?</v>
      </c>
    </row>
    <row r="4167" spans="1:4">
      <c r="A4167" s="10">
        <v>4106</v>
      </c>
      <c r="B4167" s="1724"/>
      <c r="D4167" s="2" t="str">
        <f t="shared" si="64"/>
        <v>OK</v>
      </c>
    </row>
    <row r="4168" spans="1:4">
      <c r="A4168" s="10">
        <v>4107</v>
      </c>
      <c r="B4168" s="1724"/>
      <c r="D4168" s="2" t="str">
        <f t="shared" si="64"/>
        <v>OK</v>
      </c>
    </row>
    <row r="4169" spans="1:4">
      <c r="A4169" s="10">
        <v>4108</v>
      </c>
      <c r="B4169" s="1724"/>
      <c r="D4169" s="2" t="str">
        <f t="shared" si="64"/>
        <v>OK</v>
      </c>
    </row>
    <row r="4170" spans="1:4">
      <c r="A4170" s="10">
        <v>4109</v>
      </c>
      <c r="B4170" s="1724"/>
      <c r="C4170" s="2" t="s">
        <v>569</v>
      </c>
      <c r="D4170" s="2" t="str">
        <f t="shared" si="64"/>
        <v>OK</v>
      </c>
    </row>
    <row r="4171" spans="1:4">
      <c r="A4171" s="5">
        <v>4110</v>
      </c>
      <c r="B4171" s="1724">
        <f>'Short-Term Long-Term Debt 24'!I49</f>
        <v>28785000</v>
      </c>
      <c r="C4171" s="2" t="s">
        <v>569</v>
      </c>
      <c r="D4171" s="2" t="str">
        <f t="shared" si="64"/>
        <v>Error?</v>
      </c>
    </row>
    <row r="4172" spans="1:4">
      <c r="A4172" s="5">
        <v>4111</v>
      </c>
      <c r="B4172" s="1724">
        <f>'Short-Term Long-Term Debt 24'!J49</f>
        <v>27326708</v>
      </c>
      <c r="C4172" s="2" t="s">
        <v>569</v>
      </c>
      <c r="D4172" s="2" t="str">
        <f t="shared" si="64"/>
        <v>Error?</v>
      </c>
    </row>
    <row r="4173" spans="1:4">
      <c r="A4173" s="5">
        <v>4112</v>
      </c>
      <c r="B4173" s="1724">
        <f>'Short-Term Long-Term Debt 24'!H49</f>
        <v>2660000</v>
      </c>
      <c r="C4173" s="2" t="s">
        <v>569</v>
      </c>
      <c r="D4173" s="2" t="str">
        <f t="shared" si="64"/>
        <v>Error?</v>
      </c>
    </row>
    <row r="4174" spans="1:4">
      <c r="A4174" s="10">
        <v>4113</v>
      </c>
      <c r="B4174" s="1724"/>
      <c r="C4174" s="2" t="s">
        <v>569</v>
      </c>
      <c r="D4174" s="2" t="str">
        <f t="shared" si="64"/>
        <v>OK</v>
      </c>
    </row>
    <row r="4175" spans="1:4">
      <c r="A4175" s="5">
        <v>4114</v>
      </c>
      <c r="B4175" s="1724">
        <f>'Acct Summary 7-8'!E18</f>
        <v>0</v>
      </c>
      <c r="C4175" s="2" t="s">
        <v>569</v>
      </c>
      <c r="D4175" s="2" t="str">
        <f t="shared" si="64"/>
        <v>Error?</v>
      </c>
    </row>
    <row r="4176" spans="1:4">
      <c r="A4176" s="5">
        <v>4115</v>
      </c>
      <c r="B4176" s="1724">
        <f>'Acct Summary 7-8'!G18</f>
        <v>0</v>
      </c>
      <c r="C4176" s="2" t="s">
        <v>569</v>
      </c>
      <c r="D4176" s="2" t="str">
        <f t="shared" si="64"/>
        <v>Error?</v>
      </c>
    </row>
    <row r="4177" spans="1:4">
      <c r="A4177" s="5">
        <v>4116</v>
      </c>
      <c r="B4177" s="1724">
        <f>'Short-Term Long-Term Debt 24'!G49</f>
        <v>0</v>
      </c>
      <c r="D4177" s="2" t="str">
        <f t="shared" si="64"/>
        <v>Error?</v>
      </c>
    </row>
    <row r="4178" spans="1:4">
      <c r="A4178" s="10">
        <v>4117</v>
      </c>
      <c r="B4178" s="1724"/>
      <c r="C4178" s="2" t="s">
        <v>569</v>
      </c>
      <c r="D4178" s="2" t="str">
        <f t="shared" si="64"/>
        <v>OK</v>
      </c>
    </row>
    <row r="4179" spans="1:4">
      <c r="A4179" s="5">
        <v>4118</v>
      </c>
      <c r="B4179" s="1724">
        <f>'Revenues 9-14'!D161</f>
        <v>0</v>
      </c>
      <c r="D4179" s="2" t="str">
        <f t="shared" si="64"/>
        <v>Error?</v>
      </c>
    </row>
    <row r="4180" spans="1:4">
      <c r="A4180" s="5">
        <v>4119</v>
      </c>
      <c r="B4180" s="1724">
        <f>'Revenues 9-14'!F161</f>
        <v>0</v>
      </c>
      <c r="D4180" s="2" t="str">
        <f t="shared" si="64"/>
        <v>Error?</v>
      </c>
    </row>
    <row r="4181" spans="1:4">
      <c r="A4181" s="5">
        <v>4120</v>
      </c>
      <c r="B4181" s="1724">
        <f>'Revenues 9-14'!G161</f>
        <v>0</v>
      </c>
      <c r="D4181" s="2" t="str">
        <f t="shared" si="64"/>
        <v>Error?</v>
      </c>
    </row>
    <row r="4182" spans="1:4">
      <c r="A4182" s="10">
        <v>4121</v>
      </c>
      <c r="B4182" s="1724"/>
      <c r="D4182" s="2" t="str">
        <f t="shared" si="64"/>
        <v>OK</v>
      </c>
    </row>
    <row r="4183" spans="1:4">
      <c r="A4183" s="10">
        <v>4122</v>
      </c>
      <c r="B4183" s="1724"/>
      <c r="D4183" s="2" t="str">
        <f t="shared" si="64"/>
        <v>OK</v>
      </c>
    </row>
    <row r="4184" spans="1:4">
      <c r="A4184" s="10">
        <v>4123</v>
      </c>
      <c r="B4184" s="1724"/>
      <c r="D4184" s="2" t="str">
        <f t="shared" si="64"/>
        <v>OK</v>
      </c>
    </row>
    <row r="4185" spans="1:4">
      <c r="A4185" s="10">
        <v>4124</v>
      </c>
      <c r="B4185" s="1724"/>
      <c r="D4185" s="2" t="str">
        <f t="shared" si="64"/>
        <v>OK</v>
      </c>
    </row>
    <row r="4186" spans="1:4">
      <c r="A4186" s="10">
        <v>4125</v>
      </c>
      <c r="B4186" s="1724"/>
      <c r="D4186" s="2" t="str">
        <f t="shared" si="64"/>
        <v>OK</v>
      </c>
    </row>
    <row r="4187" spans="1:4">
      <c r="A4187" s="10">
        <v>4126</v>
      </c>
      <c r="B4187" s="1724"/>
      <c r="D4187" s="2" t="str">
        <f t="shared" si="64"/>
        <v>OK</v>
      </c>
    </row>
    <row r="4188" spans="1:4">
      <c r="A4188" s="5">
        <v>4127</v>
      </c>
      <c r="B4188" s="1724"/>
      <c r="D4188" s="2" t="str">
        <f t="shared" si="64"/>
        <v>OK</v>
      </c>
    </row>
    <row r="4189" spans="1:4">
      <c r="A4189" s="5">
        <v>4128</v>
      </c>
      <c r="B4189" s="1724">
        <f>'Revenues 9-14'!C260</f>
        <v>0</v>
      </c>
      <c r="D4189" s="2" t="str">
        <f t="shared" si="64"/>
        <v>Error?</v>
      </c>
    </row>
    <row r="4190" spans="1:4">
      <c r="A4190" s="5">
        <v>4129</v>
      </c>
      <c r="B4190" s="1724">
        <f>'Revenues 9-14'!D260</f>
        <v>0</v>
      </c>
      <c r="D4190" s="2" t="str">
        <f t="shared" si="64"/>
        <v>Error?</v>
      </c>
    </row>
    <row r="4191" spans="1:4">
      <c r="A4191" s="5">
        <v>4130</v>
      </c>
      <c r="B4191" s="1724">
        <f>'Revenues 9-14'!F260</f>
        <v>0</v>
      </c>
      <c r="D4191" s="2" t="str">
        <f t="shared" si="64"/>
        <v>Error?</v>
      </c>
    </row>
    <row r="4192" spans="1:4">
      <c r="A4192" s="5">
        <v>4131</v>
      </c>
      <c r="B4192" s="1724">
        <f>'Revenues 9-14'!G260</f>
        <v>0</v>
      </c>
      <c r="D4192" s="2" t="str">
        <f t="shared" si="64"/>
        <v>Error?</v>
      </c>
    </row>
    <row r="4193" spans="1:4">
      <c r="A4193" s="10">
        <v>4132</v>
      </c>
      <c r="B4193" s="1724"/>
      <c r="D4193" s="2" t="str">
        <f t="shared" si="64"/>
        <v>OK</v>
      </c>
    </row>
    <row r="4194" spans="1:4">
      <c r="A4194" s="10">
        <v>4133</v>
      </c>
      <c r="B4194" s="1724"/>
      <c r="D4194" s="2" t="str">
        <f t="shared" si="64"/>
        <v>OK</v>
      </c>
    </row>
    <row r="4195" spans="1:4">
      <c r="A4195" s="10">
        <v>4134</v>
      </c>
      <c r="B4195" s="1724"/>
      <c r="D4195" s="2" t="str">
        <f t="shared" si="64"/>
        <v>OK</v>
      </c>
    </row>
    <row r="4196" spans="1:4">
      <c r="A4196" s="10">
        <v>4135</v>
      </c>
      <c r="B4196" s="1724"/>
      <c r="D4196" s="2" t="str">
        <f t="shared" si="64"/>
        <v>OK</v>
      </c>
    </row>
    <row r="4197" spans="1:4">
      <c r="A4197" s="10">
        <v>4136</v>
      </c>
      <c r="B4197" s="1724"/>
      <c r="D4197" s="2" t="str">
        <f t="shared" si="64"/>
        <v>OK</v>
      </c>
    </row>
    <row r="4198" spans="1:4">
      <c r="A4198" s="10">
        <v>4137</v>
      </c>
      <c r="B4198" s="1724"/>
      <c r="C4198" s="2" t="s">
        <v>569</v>
      </c>
      <c r="D4198" s="2" t="str">
        <f t="shared" si="64"/>
        <v>OK</v>
      </c>
    </row>
    <row r="4199" spans="1:4">
      <c r="A4199" s="5">
        <v>4138</v>
      </c>
      <c r="B4199" s="1724">
        <f>'Expenditures 15-22'!E134</f>
        <v>0</v>
      </c>
      <c r="D4199" s="2" t="str">
        <f t="shared" si="64"/>
        <v>Error?</v>
      </c>
    </row>
    <row r="4200" spans="1:4">
      <c r="A4200" s="5">
        <v>4139</v>
      </c>
      <c r="B4200" s="1724">
        <f>'Expenditures 15-22'!E135</f>
        <v>0</v>
      </c>
      <c r="D4200" s="2" t="str">
        <f t="shared" si="64"/>
        <v>Error?</v>
      </c>
    </row>
    <row r="4201" spans="1:4">
      <c r="A4201" s="5">
        <v>4140</v>
      </c>
      <c r="B4201" s="1724">
        <f>'Expenditures 15-22'!E136</f>
        <v>0</v>
      </c>
      <c r="D4201" s="2" t="str">
        <f t="shared" si="64"/>
        <v>Error?</v>
      </c>
    </row>
    <row r="4202" spans="1:4">
      <c r="A4202" s="5">
        <v>4141</v>
      </c>
      <c r="B4202" s="1724">
        <f>'Expenditures 15-22'!E137</f>
        <v>0</v>
      </c>
      <c r="C4202" s="2" t="s">
        <v>569</v>
      </c>
      <c r="D4202" s="2" t="str">
        <f t="shared" si="64"/>
        <v>Error?</v>
      </c>
    </row>
    <row r="4203" spans="1:4">
      <c r="A4203" s="5">
        <v>4142</v>
      </c>
      <c r="B4203" s="1724">
        <f>'Expenditures 15-22'!E139</f>
        <v>0</v>
      </c>
      <c r="C4203" s="2" t="s">
        <v>569</v>
      </c>
      <c r="D4203" s="2" t="str">
        <f t="shared" si="64"/>
        <v>Error?</v>
      </c>
    </row>
    <row r="4204" spans="1:4">
      <c r="A4204" s="10">
        <v>4143</v>
      </c>
      <c r="B4204" s="1724"/>
      <c r="D4204" s="2" t="str">
        <f t="shared" si="64"/>
        <v>OK</v>
      </c>
    </row>
    <row r="4205" spans="1:4">
      <c r="A4205" s="10">
        <v>4144</v>
      </c>
      <c r="B4205" s="1724"/>
      <c r="C4205" s="2" t="s">
        <v>569</v>
      </c>
      <c r="D4205" s="2" t="str">
        <f t="shared" si="64"/>
        <v>OK</v>
      </c>
    </row>
    <row r="4206" spans="1:4">
      <c r="A4206" s="10">
        <v>4145</v>
      </c>
      <c r="B4206" s="1724"/>
      <c r="D4206" s="2" t="str">
        <f t="shared" si="64"/>
        <v>OK</v>
      </c>
    </row>
    <row r="4207" spans="1:4">
      <c r="A4207" s="10">
        <v>4146</v>
      </c>
      <c r="B4207" s="1724"/>
      <c r="D4207" s="2" t="str">
        <f t="shared" si="64"/>
        <v>OK</v>
      </c>
    </row>
    <row r="4208" spans="1:4">
      <c r="A4208" s="10">
        <v>4147</v>
      </c>
      <c r="B4208" s="1724"/>
      <c r="D4208" s="2" t="str">
        <f t="shared" si="64"/>
        <v>OK</v>
      </c>
    </row>
    <row r="4209" spans="1:4">
      <c r="A4209" s="10">
        <v>4148</v>
      </c>
      <c r="B4209" s="1724"/>
      <c r="D4209" s="2" t="str">
        <f t="shared" si="64"/>
        <v>OK</v>
      </c>
    </row>
    <row r="4210" spans="1:4">
      <c r="A4210" s="5">
        <v>4149</v>
      </c>
      <c r="B4210" s="1724">
        <f>'Expenditures 15-22'!H206</f>
        <v>0</v>
      </c>
      <c r="D4210" s="2" t="str">
        <f t="shared" si="64"/>
        <v>Error?</v>
      </c>
    </row>
    <row r="4211" spans="1:4">
      <c r="A4211" s="5">
        <v>4150</v>
      </c>
      <c r="B4211" s="1724">
        <f>'Expenditures 15-22'!K206</f>
        <v>0</v>
      </c>
      <c r="C4211" s="2" t="s">
        <v>569</v>
      </c>
      <c r="D4211" s="2" t="str">
        <f t="shared" si="64"/>
        <v>Error?</v>
      </c>
    </row>
    <row r="4212" spans="1:4">
      <c r="A4212" s="10">
        <v>4151</v>
      </c>
      <c r="B4212" s="1724"/>
      <c r="D4212" s="2" t="str">
        <f t="shared" si="64"/>
        <v>OK</v>
      </c>
    </row>
    <row r="4213" spans="1:4">
      <c r="A4213" s="10">
        <v>4152</v>
      </c>
      <c r="B4213" s="1724"/>
      <c r="C4213" s="2" t="s">
        <v>569</v>
      </c>
      <c r="D4213" s="2" t="str">
        <f t="shared" si="64"/>
        <v>OK</v>
      </c>
    </row>
    <row r="4214" spans="1:4">
      <c r="A4214" s="10">
        <v>4153</v>
      </c>
      <c r="B4214" s="1724"/>
      <c r="C4214" s="2" t="s">
        <v>569</v>
      </c>
      <c r="D4214" s="2" t="str">
        <f t="shared" si="64"/>
        <v>OK</v>
      </c>
    </row>
    <row r="4215" spans="1:4">
      <c r="A4215" s="5">
        <v>4154</v>
      </c>
      <c r="B4215" s="1724">
        <f>'Revenues 9-14'!I168</f>
        <v>0</v>
      </c>
      <c r="D4215" s="2" t="str">
        <f t="shared" si="64"/>
        <v>Error?</v>
      </c>
    </row>
    <row r="4216" spans="1:4">
      <c r="A4216" s="5">
        <v>4155</v>
      </c>
      <c r="B4216" s="1724">
        <f>'Revenues 9-14'!I170</f>
        <v>0</v>
      </c>
      <c r="C4216" s="2" t="s">
        <v>569</v>
      </c>
      <c r="D4216" s="2" t="str">
        <f t="shared" si="64"/>
        <v>Error?</v>
      </c>
    </row>
    <row r="4217" spans="1:4">
      <c r="A4217" s="5">
        <v>4156</v>
      </c>
      <c r="B4217" s="1724">
        <f>'Acct Summary 7-8'!E36</f>
        <v>0</v>
      </c>
      <c r="D4217" s="2" t="str">
        <f t="shared" si="64"/>
        <v>Error?</v>
      </c>
    </row>
    <row r="4218" spans="1:4">
      <c r="A4218" s="10">
        <v>4157</v>
      </c>
      <c r="B4218" s="1724"/>
      <c r="D4218" s="2" t="str">
        <f t="shared" si="64"/>
        <v>OK</v>
      </c>
    </row>
    <row r="4219" spans="1:4">
      <c r="A4219" s="10">
        <v>4158</v>
      </c>
      <c r="B4219" s="1724"/>
      <c r="D4219" s="2" t="str">
        <f t="shared" si="64"/>
        <v>OK</v>
      </c>
    </row>
    <row r="4220" spans="1:4">
      <c r="A4220" s="10">
        <v>4159</v>
      </c>
      <c r="B4220" s="1724"/>
      <c r="D4220" s="2" t="str">
        <f t="shared" si="64"/>
        <v>OK</v>
      </c>
    </row>
    <row r="4221" spans="1:4">
      <c r="A4221" s="10">
        <v>4160</v>
      </c>
      <c r="B4221" s="1724"/>
      <c r="D4221" s="2" t="str">
        <f t="shared" si="64"/>
        <v>OK</v>
      </c>
    </row>
    <row r="4222" spans="1:4">
      <c r="A4222" s="10">
        <v>4161</v>
      </c>
      <c r="B4222" s="1724"/>
      <c r="D4222" s="2" t="str">
        <f t="shared" si="64"/>
        <v>OK</v>
      </c>
    </row>
    <row r="4223" spans="1:4">
      <c r="A4223" s="10">
        <v>4162</v>
      </c>
      <c r="B4223" s="1724"/>
      <c r="D4223" s="2" t="str">
        <f t="shared" ref="D4223:D4286" si="65">IF(ISBLANK(B4223),"OK",IF(A4223-B4223=0,"OK","Error?"))</f>
        <v>OK</v>
      </c>
    </row>
    <row r="4224" spans="1:4">
      <c r="A4224" s="10">
        <v>4163</v>
      </c>
      <c r="B4224" s="1724"/>
      <c r="D4224" s="2" t="str">
        <f t="shared" si="65"/>
        <v>OK</v>
      </c>
    </row>
    <row r="4225" spans="1:5">
      <c r="A4225" s="10">
        <v>4164</v>
      </c>
      <c r="B4225" s="1724"/>
      <c r="D4225" s="2" t="str">
        <f t="shared" si="65"/>
        <v>OK</v>
      </c>
    </row>
    <row r="4226" spans="1:5">
      <c r="A4226" s="10">
        <v>4165</v>
      </c>
      <c r="B4226" s="1724"/>
      <c r="D4226" s="2" t="str">
        <f t="shared" si="65"/>
        <v>OK</v>
      </c>
    </row>
    <row r="4227" spans="1:5">
      <c r="A4227" s="5">
        <v>4166</v>
      </c>
      <c r="B4227" s="1724">
        <f>'Revenues 9-14'!C140</f>
        <v>0</v>
      </c>
      <c r="D4227" s="2" t="str">
        <f t="shared" si="65"/>
        <v>Error?</v>
      </c>
    </row>
    <row r="4228" spans="1:5">
      <c r="A4228" s="5">
        <v>4167</v>
      </c>
      <c r="B4228" s="1724">
        <f>'Revenues 9-14'!D140</f>
        <v>0</v>
      </c>
      <c r="D4228" s="2" t="str">
        <f t="shared" si="65"/>
        <v>Error?</v>
      </c>
    </row>
    <row r="4229" spans="1:5">
      <c r="A4229" s="10">
        <v>4168</v>
      </c>
      <c r="B4229" s="1724"/>
      <c r="D4229" s="2" t="str">
        <f t="shared" si="65"/>
        <v>OK</v>
      </c>
    </row>
    <row r="4230" spans="1:5">
      <c r="A4230" s="5">
        <v>4169</v>
      </c>
      <c r="B4230" s="1724">
        <f>'Revenues 9-14'!G140</f>
        <v>0</v>
      </c>
      <c r="D4230" s="2" t="str">
        <f t="shared" si="65"/>
        <v>Error?</v>
      </c>
    </row>
    <row r="4231" spans="1:5">
      <c r="A4231" s="10">
        <v>4170</v>
      </c>
      <c r="B4231" s="1724"/>
      <c r="D4231" s="2" t="str">
        <f t="shared" si="65"/>
        <v>OK</v>
      </c>
    </row>
    <row r="4232" spans="1:5">
      <c r="A4232" s="10">
        <v>4171</v>
      </c>
      <c r="B4232" s="1724"/>
      <c r="D4232" s="2" t="str">
        <f t="shared" si="65"/>
        <v>OK</v>
      </c>
    </row>
    <row r="4233" spans="1:5">
      <c r="A4233" s="10">
        <v>4172</v>
      </c>
      <c r="B4233" s="1724"/>
      <c r="D4233" s="2" t="str">
        <f t="shared" si="65"/>
        <v>OK</v>
      </c>
    </row>
    <row r="4234" spans="1:5">
      <c r="A4234" s="10">
        <v>4173</v>
      </c>
      <c r="B4234" s="1724"/>
      <c r="D4234" s="2" t="str">
        <f t="shared" si="65"/>
        <v>OK</v>
      </c>
    </row>
    <row r="4235" spans="1:5">
      <c r="A4235" s="10">
        <v>4174</v>
      </c>
      <c r="B4235" s="1724"/>
      <c r="D4235" s="2" t="str">
        <f t="shared" si="65"/>
        <v>OK</v>
      </c>
      <c r="E4235" s="4" t="s">
        <v>1875</v>
      </c>
    </row>
    <row r="4236" spans="1:5">
      <c r="A4236" s="10">
        <v>4175</v>
      </c>
      <c r="B4236" s="1724"/>
      <c r="D4236" s="2" t="str">
        <f t="shared" si="65"/>
        <v>OK</v>
      </c>
      <c r="E4236" s="4" t="s">
        <v>1875</v>
      </c>
    </row>
    <row r="4237" spans="1:5">
      <c r="A4237" s="10">
        <v>4176</v>
      </c>
      <c r="B4237" s="1724"/>
      <c r="D4237" s="2" t="str">
        <f t="shared" si="65"/>
        <v>OK</v>
      </c>
      <c r="E4237" s="4" t="s">
        <v>1875</v>
      </c>
    </row>
    <row r="4238" spans="1:5">
      <c r="A4238" s="10">
        <v>4177</v>
      </c>
      <c r="B4238" s="1724"/>
      <c r="D4238" s="2" t="str">
        <f t="shared" si="65"/>
        <v>OK</v>
      </c>
      <c r="E4238" s="4" t="s">
        <v>1875</v>
      </c>
    </row>
    <row r="4239" spans="1:5">
      <c r="A4239" s="10">
        <v>4178</v>
      </c>
      <c r="B4239" s="1724"/>
      <c r="D4239" s="2" t="str">
        <f t="shared" si="65"/>
        <v>OK</v>
      </c>
    </row>
    <row r="4240" spans="1:5">
      <c r="A4240" s="10">
        <v>4179</v>
      </c>
      <c r="B4240" s="1724"/>
      <c r="D4240" s="2" t="str">
        <f t="shared" si="65"/>
        <v>OK</v>
      </c>
    </row>
    <row r="4241" spans="1:4">
      <c r="A4241" s="10">
        <v>4180</v>
      </c>
      <c r="B4241" s="1724"/>
      <c r="D4241" s="2" t="str">
        <f t="shared" si="65"/>
        <v>OK</v>
      </c>
    </row>
    <row r="4242" spans="1:4">
      <c r="A4242" s="10">
        <v>4181</v>
      </c>
      <c r="B4242" s="1724"/>
      <c r="D4242" s="2" t="str">
        <f t="shared" si="65"/>
        <v>OK</v>
      </c>
    </row>
    <row r="4243" spans="1:4">
      <c r="A4243" s="10">
        <v>4182</v>
      </c>
      <c r="B4243" s="1724"/>
      <c r="D4243" s="2" t="str">
        <f t="shared" si="65"/>
        <v>OK</v>
      </c>
    </row>
    <row r="4244" spans="1:4">
      <c r="A4244" s="10">
        <v>4183</v>
      </c>
      <c r="B4244" s="1724"/>
      <c r="D4244" s="2" t="str">
        <f t="shared" si="65"/>
        <v>OK</v>
      </c>
    </row>
    <row r="4245" spans="1:4">
      <c r="A4245" s="10">
        <v>4184</v>
      </c>
      <c r="B4245" s="1724"/>
      <c r="D4245" s="2" t="str">
        <f t="shared" si="65"/>
        <v>OK</v>
      </c>
    </row>
    <row r="4246" spans="1:4">
      <c r="A4246" s="10">
        <v>4185</v>
      </c>
      <c r="B4246" s="1724"/>
      <c r="D4246" s="2" t="str">
        <f t="shared" si="65"/>
        <v>OK</v>
      </c>
    </row>
    <row r="4247" spans="1:4">
      <c r="A4247" s="10">
        <v>4186</v>
      </c>
      <c r="B4247" s="1724"/>
      <c r="D4247" s="2" t="str">
        <f t="shared" si="65"/>
        <v>OK</v>
      </c>
    </row>
    <row r="4248" spans="1:4">
      <c r="A4248" s="10">
        <v>4187</v>
      </c>
      <c r="B4248" s="1724"/>
      <c r="D4248" s="2" t="str">
        <f t="shared" si="65"/>
        <v>OK</v>
      </c>
    </row>
    <row r="4249" spans="1:4">
      <c r="A4249" s="10">
        <v>4188</v>
      </c>
      <c r="B4249" s="1724"/>
      <c r="D4249" s="2" t="str">
        <f t="shared" si="65"/>
        <v>OK</v>
      </c>
    </row>
    <row r="4250" spans="1:4">
      <c r="A4250" s="10">
        <v>4189</v>
      </c>
      <c r="B4250" s="1724"/>
      <c r="D4250" s="2" t="str">
        <f t="shared" si="65"/>
        <v>OK</v>
      </c>
    </row>
    <row r="4251" spans="1:4">
      <c r="A4251" s="10">
        <v>4190</v>
      </c>
      <c r="B4251" s="1724"/>
      <c r="D4251" s="2" t="str">
        <f t="shared" si="65"/>
        <v>OK</v>
      </c>
    </row>
    <row r="4252" spans="1:4">
      <c r="A4252" s="10">
        <v>4191</v>
      </c>
      <c r="B4252" s="1724"/>
      <c r="D4252" s="2" t="str">
        <f t="shared" si="65"/>
        <v>OK</v>
      </c>
    </row>
    <row r="4253" spans="1:4">
      <c r="A4253" s="10">
        <v>4192</v>
      </c>
      <c r="B4253" s="1724"/>
      <c r="D4253" s="2" t="str">
        <f t="shared" si="65"/>
        <v>OK</v>
      </c>
    </row>
    <row r="4254" spans="1:4">
      <c r="A4254" s="10">
        <v>4193</v>
      </c>
      <c r="B4254" s="1724"/>
      <c r="D4254" s="2" t="str">
        <f t="shared" si="65"/>
        <v>OK</v>
      </c>
    </row>
    <row r="4255" spans="1:4">
      <c r="A4255" s="10">
        <v>4194</v>
      </c>
      <c r="B4255" s="1724"/>
      <c r="D4255" s="2" t="str">
        <f t="shared" si="65"/>
        <v>OK</v>
      </c>
    </row>
    <row r="4256" spans="1:4">
      <c r="A4256" s="10">
        <v>4195</v>
      </c>
      <c r="B4256" s="1724"/>
      <c r="D4256" s="2" t="str">
        <f t="shared" si="65"/>
        <v>OK</v>
      </c>
    </row>
    <row r="4257" spans="1:5">
      <c r="A4257" s="10">
        <v>4196</v>
      </c>
      <c r="B4257" s="1724"/>
      <c r="D4257" s="2" t="str">
        <f t="shared" si="65"/>
        <v>OK</v>
      </c>
    </row>
    <row r="4258" spans="1:5">
      <c r="A4258" s="10">
        <v>4197</v>
      </c>
      <c r="B4258" s="1724"/>
      <c r="D4258" s="2" t="str">
        <f t="shared" si="65"/>
        <v>OK</v>
      </c>
    </row>
    <row r="4259" spans="1:5">
      <c r="A4259" s="10">
        <v>4198</v>
      </c>
      <c r="B4259" s="1724"/>
      <c r="D4259" s="2" t="str">
        <f t="shared" si="65"/>
        <v>OK</v>
      </c>
    </row>
    <row r="4260" spans="1:5">
      <c r="A4260" s="10">
        <v>4199</v>
      </c>
      <c r="B4260" s="1724"/>
      <c r="D4260" s="2" t="str">
        <f t="shared" si="65"/>
        <v>OK</v>
      </c>
    </row>
    <row r="4261" spans="1:5">
      <c r="A4261" s="10">
        <v>4200</v>
      </c>
      <c r="B4261" s="1724"/>
      <c r="D4261" s="2" t="str">
        <f t="shared" si="65"/>
        <v>OK</v>
      </c>
    </row>
    <row r="4262" spans="1:5">
      <c r="A4262" s="10">
        <v>4201</v>
      </c>
      <c r="B4262" s="1724"/>
      <c r="D4262" s="2" t="str">
        <f t="shared" si="65"/>
        <v>OK</v>
      </c>
    </row>
    <row r="4263" spans="1:5">
      <c r="A4263" s="10">
        <v>4202</v>
      </c>
      <c r="B4263" s="1724"/>
      <c r="D4263" s="2" t="str">
        <f t="shared" si="65"/>
        <v>OK</v>
      </c>
    </row>
    <row r="4264" spans="1:5">
      <c r="A4264" s="10">
        <v>4203</v>
      </c>
      <c r="B4264" s="1724"/>
      <c r="D4264" s="2" t="str">
        <f t="shared" si="65"/>
        <v>OK</v>
      </c>
      <c r="E4264" s="125"/>
    </row>
    <row r="4265" spans="1:5">
      <c r="A4265" s="12">
        <v>4204</v>
      </c>
      <c r="B4265" s="1724">
        <f>('FP Info 3'!D10)*100000</f>
        <v>2012.6999999999998</v>
      </c>
      <c r="C4265" s="2" t="s">
        <v>569</v>
      </c>
      <c r="D4265" s="2" t="str">
        <f t="shared" si="65"/>
        <v>Error?</v>
      </c>
      <c r="E4265" s="125"/>
    </row>
    <row r="4266" spans="1:5">
      <c r="A4266" s="12">
        <v>4205</v>
      </c>
      <c r="B4266" s="1724">
        <f>('FP Info 3'!F10)*100000</f>
        <v>202.79999999999998</v>
      </c>
      <c r="C4266" s="2" t="s">
        <v>569</v>
      </c>
      <c r="D4266" s="2" t="str">
        <f t="shared" si="65"/>
        <v>Error?</v>
      </c>
      <c r="E4266" s="125"/>
    </row>
    <row r="4267" spans="1:5">
      <c r="A4267" s="12">
        <v>4206</v>
      </c>
      <c r="B4267" s="1724">
        <f>('FP Info 3'!H10)*100000</f>
        <v>114.9</v>
      </c>
      <c r="C4267" s="2" t="s">
        <v>569</v>
      </c>
      <c r="D4267" s="2" t="str">
        <f t="shared" si="65"/>
        <v>Error?</v>
      </c>
      <c r="E4267" s="125"/>
    </row>
    <row r="4268" spans="1:5">
      <c r="A4268" s="12">
        <v>4207</v>
      </c>
      <c r="B4268" s="1724">
        <f>('FP Info 3'!J10)*100000</f>
        <v>2330</v>
      </c>
      <c r="C4268" s="2" t="s">
        <v>569</v>
      </c>
      <c r="D4268" s="2" t="str">
        <f t="shared" si="65"/>
        <v>Error?</v>
      </c>
    </row>
    <row r="4269" spans="1:5">
      <c r="A4269" s="12">
        <v>4208</v>
      </c>
      <c r="B4269" s="1724">
        <f>'FP Info 3'!J16</f>
        <v>75100911</v>
      </c>
      <c r="C4269" s="2" t="s">
        <v>569</v>
      </c>
      <c r="D4269" s="2" t="str">
        <f t="shared" si="65"/>
        <v>Error?</v>
      </c>
    </row>
    <row r="4270" spans="1:5">
      <c r="A4270" s="12">
        <v>4209</v>
      </c>
      <c r="B4270" s="1724">
        <f>'FP Info 3'!D24</f>
        <v>0</v>
      </c>
      <c r="D4270" s="2" t="str">
        <f t="shared" si="65"/>
        <v>Error?</v>
      </c>
    </row>
    <row r="4271" spans="1:5">
      <c r="A4271" s="10">
        <v>4210</v>
      </c>
      <c r="B4271" s="1724"/>
      <c r="C4271" s="2" t="s">
        <v>569</v>
      </c>
      <c r="D4271" s="2" t="str">
        <f t="shared" si="65"/>
        <v>OK</v>
      </c>
    </row>
    <row r="4272" spans="1:5">
      <c r="A4272" s="10">
        <v>4211</v>
      </c>
      <c r="B4272" s="1724"/>
      <c r="D4272" s="2" t="str">
        <f t="shared" si="65"/>
        <v>OK</v>
      </c>
      <c r="E4272" s="2" t="s">
        <v>824</v>
      </c>
    </row>
    <row r="4273" spans="1:5">
      <c r="A4273" s="10">
        <v>4212</v>
      </c>
      <c r="B4273" s="1724"/>
      <c r="D4273" s="2" t="str">
        <f t="shared" si="65"/>
        <v>OK</v>
      </c>
      <c r="E4273" s="2" t="s">
        <v>915</v>
      </c>
    </row>
    <row r="4274" spans="1:5">
      <c r="A4274" s="10">
        <v>4213</v>
      </c>
      <c r="B4274" s="1724"/>
      <c r="C4274" s="2" t="s">
        <v>569</v>
      </c>
      <c r="D4274" s="2" t="str">
        <f t="shared" si="65"/>
        <v>OK</v>
      </c>
    </row>
    <row r="4275" spans="1:5">
      <c r="A4275" s="10">
        <v>4214</v>
      </c>
      <c r="B4275" s="1724"/>
      <c r="D4275" s="2" t="str">
        <f t="shared" si="65"/>
        <v>OK</v>
      </c>
    </row>
    <row r="4276" spans="1:5">
      <c r="A4276" s="10">
        <v>4215</v>
      </c>
      <c r="B4276" s="1724"/>
      <c r="D4276" s="2" t="str">
        <f t="shared" si="65"/>
        <v>OK</v>
      </c>
    </row>
    <row r="4277" spans="1:5">
      <c r="A4277" s="10">
        <v>4216</v>
      </c>
      <c r="B4277" s="1724"/>
      <c r="D4277" s="2" t="str">
        <f t="shared" si="65"/>
        <v>OK</v>
      </c>
    </row>
    <row r="4278" spans="1:5">
      <c r="A4278" s="10">
        <v>4217</v>
      </c>
      <c r="B4278" s="1724"/>
      <c r="D4278" s="2" t="str">
        <f t="shared" si="65"/>
        <v>OK</v>
      </c>
    </row>
    <row r="4279" spans="1:5">
      <c r="A4279" s="10">
        <v>4218</v>
      </c>
      <c r="B4279" s="1724"/>
      <c r="D4279" s="2" t="str">
        <f t="shared" si="65"/>
        <v>OK</v>
      </c>
    </row>
    <row r="4280" spans="1:5">
      <c r="A4280" s="10">
        <v>4219</v>
      </c>
      <c r="B4280" s="1724"/>
      <c r="D4280" s="2" t="str">
        <f t="shared" si="65"/>
        <v>OK</v>
      </c>
    </row>
    <row r="4281" spans="1:5">
      <c r="A4281" s="10">
        <v>4220</v>
      </c>
      <c r="B4281" s="1724"/>
      <c r="D4281" s="2" t="str">
        <f t="shared" si="65"/>
        <v>OK</v>
      </c>
    </row>
    <row r="4282" spans="1:5">
      <c r="A4282" s="10">
        <v>4221</v>
      </c>
      <c r="B4282" s="1724"/>
      <c r="D4282" s="2" t="str">
        <f t="shared" si="65"/>
        <v>OK</v>
      </c>
    </row>
    <row r="4283" spans="1:5">
      <c r="A4283" s="10">
        <v>4222</v>
      </c>
      <c r="B4283" s="1724"/>
      <c r="D4283" s="2" t="str">
        <f t="shared" si="65"/>
        <v>OK</v>
      </c>
    </row>
    <row r="4284" spans="1:5">
      <c r="A4284" s="10">
        <v>4223</v>
      </c>
      <c r="B4284" s="1724"/>
      <c r="D4284" s="2" t="str">
        <f t="shared" si="65"/>
        <v>OK</v>
      </c>
    </row>
    <row r="4285" spans="1:5">
      <c r="A4285" s="10">
        <v>4224</v>
      </c>
      <c r="B4285" s="1724"/>
      <c r="D4285" s="2" t="str">
        <f t="shared" si="65"/>
        <v>OK</v>
      </c>
    </row>
    <row r="4286" spans="1:5">
      <c r="A4286" s="10">
        <v>4225</v>
      </c>
      <c r="B4286" s="1724"/>
      <c r="D4286" s="2" t="str">
        <f t="shared" si="65"/>
        <v>OK</v>
      </c>
    </row>
    <row r="4287" spans="1:5">
      <c r="A4287" s="10">
        <v>4226</v>
      </c>
      <c r="B4287" s="1724"/>
      <c r="D4287" s="2" t="str">
        <f t="shared" ref="D4287:D4350" si="66">IF(ISBLANK(B4287),"OK",IF(A4287-B4287=0,"OK","Error?"))</f>
        <v>OK</v>
      </c>
    </row>
    <row r="4288" spans="1:5">
      <c r="A4288" s="10">
        <v>4227</v>
      </c>
      <c r="B4288" s="1724"/>
      <c r="D4288" s="2" t="str">
        <f t="shared" si="66"/>
        <v>OK</v>
      </c>
    </row>
    <row r="4289" spans="1:4">
      <c r="A4289" s="10">
        <v>4228</v>
      </c>
      <c r="B4289" s="1724"/>
      <c r="D4289" s="2" t="str">
        <f t="shared" si="66"/>
        <v>OK</v>
      </c>
    </row>
    <row r="4290" spans="1:4">
      <c r="A4290" s="10">
        <v>4229</v>
      </c>
      <c r="B4290" s="1724"/>
      <c r="D4290" s="2" t="str">
        <f t="shared" si="66"/>
        <v>OK</v>
      </c>
    </row>
    <row r="4291" spans="1:4">
      <c r="A4291" s="10">
        <v>4230</v>
      </c>
      <c r="B4291" s="1724"/>
      <c r="D4291" s="2" t="str">
        <f t="shared" si="66"/>
        <v>OK</v>
      </c>
    </row>
    <row r="4292" spans="1:4">
      <c r="A4292" s="10">
        <v>4231</v>
      </c>
      <c r="B4292" s="1724"/>
      <c r="D4292" s="2" t="str">
        <f t="shared" si="66"/>
        <v>OK</v>
      </c>
    </row>
    <row r="4293" spans="1:4">
      <c r="A4293" s="10">
        <v>4232</v>
      </c>
      <c r="B4293" s="1724"/>
      <c r="D4293" s="2" t="str">
        <f t="shared" si="66"/>
        <v>OK</v>
      </c>
    </row>
    <row r="4294" spans="1:4">
      <c r="A4294" s="10">
        <v>4233</v>
      </c>
      <c r="B4294" s="1724"/>
      <c r="D4294" s="2" t="str">
        <f t="shared" si="66"/>
        <v>OK</v>
      </c>
    </row>
    <row r="4295" spans="1:4">
      <c r="A4295" s="10">
        <v>4234</v>
      </c>
      <c r="B4295" s="1724"/>
      <c r="C4295" s="2" t="s">
        <v>569</v>
      </c>
      <c r="D4295" s="2" t="str">
        <f t="shared" si="66"/>
        <v>OK</v>
      </c>
    </row>
    <row r="4296" spans="1:4">
      <c r="A4296" s="10">
        <v>4235</v>
      </c>
      <c r="B4296" s="1724"/>
      <c r="C4296" s="2" t="s">
        <v>569</v>
      </c>
      <c r="D4296" s="2" t="str">
        <f t="shared" si="66"/>
        <v>OK</v>
      </c>
    </row>
    <row r="4297" spans="1:4">
      <c r="A4297" s="10">
        <v>4236</v>
      </c>
      <c r="B4297" s="1724"/>
      <c r="D4297" s="2" t="str">
        <f t="shared" si="66"/>
        <v>OK</v>
      </c>
    </row>
    <row r="4298" spans="1:4">
      <c r="A4298" s="5">
        <v>4237</v>
      </c>
      <c r="B4298" s="1724">
        <f>'Rest Tax Levies-Tort Im 25'!G31</f>
        <v>0</v>
      </c>
      <c r="D4298" s="2" t="str">
        <f t="shared" si="66"/>
        <v>Error?</v>
      </c>
    </row>
    <row r="4299" spans="1:4">
      <c r="A4299" s="5">
        <v>4238</v>
      </c>
      <c r="B4299" s="1724">
        <f>'Rest Tax Levies-Tort Im 25'!G32</f>
        <v>0</v>
      </c>
      <c r="D4299" s="2" t="str">
        <f t="shared" si="66"/>
        <v>Error?</v>
      </c>
    </row>
    <row r="4300" spans="1:4">
      <c r="A4300" s="5">
        <v>4239</v>
      </c>
      <c r="B4300" s="1724">
        <f>'Rest Tax Levies-Tort Im 25'!G36</f>
        <v>0</v>
      </c>
      <c r="D4300" s="2" t="str">
        <f t="shared" si="66"/>
        <v>Error?</v>
      </c>
    </row>
    <row r="4301" spans="1:4">
      <c r="A4301" s="5">
        <v>4240</v>
      </c>
      <c r="B4301" s="1724">
        <f>'Rest Tax Levies-Tort Im 25'!G37</f>
        <v>0</v>
      </c>
      <c r="D4301" s="2" t="str">
        <f t="shared" si="66"/>
        <v>Error?</v>
      </c>
    </row>
    <row r="4302" spans="1:4">
      <c r="A4302" s="5">
        <v>4241</v>
      </c>
      <c r="B4302" s="1724">
        <f>'Rest Tax Levies-Tort Im 25'!G38</f>
        <v>0</v>
      </c>
      <c r="D4302" s="2" t="str">
        <f t="shared" si="66"/>
        <v>Error?</v>
      </c>
    </row>
    <row r="4303" spans="1:4">
      <c r="A4303" s="5">
        <v>4242</v>
      </c>
      <c r="B4303" s="1724">
        <f>'Rest Tax Levies-Tort Im 25'!G39</f>
        <v>0</v>
      </c>
      <c r="D4303" s="2" t="str">
        <f t="shared" si="66"/>
        <v>Error?</v>
      </c>
    </row>
    <row r="4304" spans="1:4">
      <c r="A4304" s="5">
        <v>4243</v>
      </c>
      <c r="B4304" s="1724">
        <f>'Rest Tax Levies-Tort Im 25'!G40</f>
        <v>0</v>
      </c>
      <c r="D4304" s="2" t="str">
        <f t="shared" si="66"/>
        <v>Error?</v>
      </c>
    </row>
    <row r="4305" spans="1:4">
      <c r="A4305" s="5">
        <v>4244</v>
      </c>
      <c r="B4305" s="1724">
        <f>'Rest Tax Levies-Tort Im 25'!G41</f>
        <v>0</v>
      </c>
      <c r="D4305" s="2" t="str">
        <f t="shared" si="66"/>
        <v>Error?</v>
      </c>
    </row>
    <row r="4306" spans="1:4">
      <c r="A4306" s="5">
        <v>4245</v>
      </c>
      <c r="B4306" s="1724">
        <f>'Rest Tax Levies-Tort Im 25'!G42</f>
        <v>0</v>
      </c>
      <c r="D4306" s="2" t="str">
        <f t="shared" si="66"/>
        <v>Error?</v>
      </c>
    </row>
    <row r="4307" spans="1:4">
      <c r="A4307" s="5">
        <v>4246</v>
      </c>
      <c r="B4307" s="1724">
        <f>'Rest Tax Levies-Tort Im 25'!G43</f>
        <v>0</v>
      </c>
      <c r="D4307" s="2" t="str">
        <f t="shared" si="66"/>
        <v>Error?</v>
      </c>
    </row>
    <row r="4308" spans="1:4">
      <c r="A4308" s="5">
        <v>4247</v>
      </c>
      <c r="B4308" s="1724">
        <f>'Rest Tax Levies-Tort Im 25'!G44</f>
        <v>0</v>
      </c>
      <c r="D4308" s="2" t="str">
        <f t="shared" si="66"/>
        <v>Error?</v>
      </c>
    </row>
    <row r="4309" spans="1:4">
      <c r="A4309" s="5">
        <v>4248</v>
      </c>
      <c r="B4309" s="1724">
        <f>'Revenues 9-14'!C131</f>
        <v>0</v>
      </c>
      <c r="D4309" s="2" t="str">
        <f t="shared" si="66"/>
        <v>Error?</v>
      </c>
    </row>
    <row r="4310" spans="1:4">
      <c r="A4310" s="5">
        <v>4249</v>
      </c>
      <c r="B4310" s="1724">
        <f>'Revenues 9-14'!D131</f>
        <v>0</v>
      </c>
      <c r="D4310" s="2" t="str">
        <f t="shared" si="66"/>
        <v>Error?</v>
      </c>
    </row>
    <row r="4311" spans="1:4">
      <c r="A4311" s="5">
        <v>4250</v>
      </c>
      <c r="B4311" s="1724">
        <f>'Revenues 9-14'!F131</f>
        <v>0</v>
      </c>
      <c r="D4311" s="2" t="str">
        <f t="shared" si="66"/>
        <v>Error?</v>
      </c>
    </row>
    <row r="4312" spans="1:4">
      <c r="A4312" s="5">
        <v>4251</v>
      </c>
      <c r="B4312" s="1724">
        <f>'Revenues 9-14'!C150</f>
        <v>0</v>
      </c>
      <c r="D4312" s="2" t="str">
        <f t="shared" si="66"/>
        <v>Error?</v>
      </c>
    </row>
    <row r="4313" spans="1:4">
      <c r="A4313" s="5">
        <v>4252</v>
      </c>
      <c r="B4313" s="1724">
        <f>'Revenues 9-14'!D150</f>
        <v>0</v>
      </c>
      <c r="D4313" s="2" t="str">
        <f t="shared" si="66"/>
        <v>Error?</v>
      </c>
    </row>
    <row r="4314" spans="1:4">
      <c r="A4314" s="5">
        <v>4253</v>
      </c>
      <c r="B4314" s="1724">
        <f>'Revenues 9-14'!C154</f>
        <v>0</v>
      </c>
      <c r="D4314" s="2" t="str">
        <f t="shared" si="66"/>
        <v>Error?</v>
      </c>
    </row>
    <row r="4315" spans="1:4">
      <c r="A4315" s="5">
        <v>4254</v>
      </c>
      <c r="B4315" s="1724">
        <f>'Revenues 9-14'!D154</f>
        <v>0</v>
      </c>
      <c r="D4315" s="2" t="str">
        <f t="shared" si="66"/>
        <v>Error?</v>
      </c>
    </row>
    <row r="4316" spans="1:4">
      <c r="A4316" s="5">
        <v>4255</v>
      </c>
      <c r="B4316" s="1724">
        <f>'Revenues 9-14'!F154</f>
        <v>0</v>
      </c>
      <c r="D4316" s="2" t="str">
        <f t="shared" si="66"/>
        <v>Error?</v>
      </c>
    </row>
    <row r="4317" spans="1:4">
      <c r="A4317" s="5">
        <v>4256</v>
      </c>
      <c r="B4317" s="1724">
        <f>'Revenues 9-14'!C164</f>
        <v>0</v>
      </c>
      <c r="D4317" s="2" t="str">
        <f t="shared" si="66"/>
        <v>Error?</v>
      </c>
    </row>
    <row r="4318" spans="1:4">
      <c r="A4318" s="5">
        <v>4257</v>
      </c>
      <c r="B4318" s="1724">
        <f>'Revenues 9-14'!F164</f>
        <v>0</v>
      </c>
      <c r="D4318" s="2" t="str">
        <f t="shared" si="66"/>
        <v>Error?</v>
      </c>
    </row>
    <row r="4319" spans="1:4">
      <c r="A4319" s="10">
        <v>4258</v>
      </c>
      <c r="B4319" s="1724"/>
      <c r="D4319" s="2" t="str">
        <f t="shared" si="66"/>
        <v>OK</v>
      </c>
    </row>
    <row r="4320" spans="1:4">
      <c r="A4320" s="10">
        <v>4259</v>
      </c>
      <c r="B4320" s="1724"/>
      <c r="D4320" s="2" t="str">
        <f t="shared" si="66"/>
        <v>OK</v>
      </c>
    </row>
    <row r="4321" spans="1:4">
      <c r="A4321" s="5">
        <v>4260</v>
      </c>
      <c r="B4321" s="1724">
        <f>'Revenues 9-14'!C165</f>
        <v>0</v>
      </c>
      <c r="D4321" s="2" t="str">
        <f t="shared" si="66"/>
        <v>Error?</v>
      </c>
    </row>
    <row r="4322" spans="1:4">
      <c r="A4322" s="5">
        <v>4261</v>
      </c>
      <c r="B4322" s="1724">
        <f>'Revenues 9-14'!F165</f>
        <v>0</v>
      </c>
      <c r="D4322" s="2" t="str">
        <f t="shared" si="66"/>
        <v>Error?</v>
      </c>
    </row>
    <row r="4323" spans="1:4">
      <c r="A4323" s="10">
        <v>4262</v>
      </c>
      <c r="B4323" s="1724"/>
      <c r="D4323" s="2" t="str">
        <f t="shared" si="66"/>
        <v>OK</v>
      </c>
    </row>
    <row r="4324" spans="1:4">
      <c r="A4324" s="10">
        <v>4263</v>
      </c>
      <c r="B4324" s="1724"/>
      <c r="D4324" s="2" t="str">
        <f t="shared" si="66"/>
        <v>OK</v>
      </c>
    </row>
    <row r="4325" spans="1:4">
      <c r="A4325" s="10">
        <v>4264</v>
      </c>
      <c r="B4325" s="1724"/>
      <c r="D4325" s="2" t="str">
        <f t="shared" si="66"/>
        <v>OK</v>
      </c>
    </row>
    <row r="4326" spans="1:4">
      <c r="A4326" s="10">
        <v>4265</v>
      </c>
      <c r="B4326" s="1724"/>
      <c r="D4326" s="2" t="str">
        <f t="shared" si="66"/>
        <v>OK</v>
      </c>
    </row>
    <row r="4327" spans="1:4">
      <c r="A4327" s="5">
        <v>4266</v>
      </c>
      <c r="B4327" s="1724">
        <f>'Revenues 9-14'!D166</f>
        <v>0</v>
      </c>
      <c r="D4327" s="2" t="str">
        <f t="shared" si="66"/>
        <v>Error?</v>
      </c>
    </row>
    <row r="4328" spans="1:4">
      <c r="A4328" s="5">
        <v>4267</v>
      </c>
      <c r="B4328" s="1724">
        <f>'Revenues 9-14'!H166</f>
        <v>0</v>
      </c>
      <c r="D4328" s="2" t="str">
        <f t="shared" si="66"/>
        <v>Error?</v>
      </c>
    </row>
    <row r="4329" spans="1:4">
      <c r="A4329" s="5">
        <v>4268</v>
      </c>
      <c r="B4329" s="1724">
        <f>'Revenues 9-14'!D167</f>
        <v>0</v>
      </c>
      <c r="D4329" s="2" t="str">
        <f t="shared" si="66"/>
        <v>Error?</v>
      </c>
    </row>
    <row r="4330" spans="1:4">
      <c r="A4330" s="5">
        <v>4269</v>
      </c>
      <c r="B4330" s="1724">
        <f>'Revenues 9-14'!K167</f>
        <v>0</v>
      </c>
      <c r="D4330" s="2" t="str">
        <f t="shared" si="66"/>
        <v>Error?</v>
      </c>
    </row>
    <row r="4331" spans="1:4">
      <c r="A4331" s="5">
        <v>4270</v>
      </c>
      <c r="B4331" s="1724">
        <f>'Revenues 9-14'!C197</f>
        <v>0</v>
      </c>
      <c r="D4331" s="2" t="str">
        <f t="shared" si="66"/>
        <v>Error?</v>
      </c>
    </row>
    <row r="4332" spans="1:4">
      <c r="A4332" s="5">
        <v>4271</v>
      </c>
      <c r="B4332" s="1724">
        <f>'Revenues 9-14'!C203</f>
        <v>0</v>
      </c>
      <c r="D4332" s="2" t="str">
        <f t="shared" si="66"/>
        <v>Error?</v>
      </c>
    </row>
    <row r="4333" spans="1:4">
      <c r="A4333" s="5">
        <v>4272</v>
      </c>
      <c r="B4333" s="1724">
        <f>'Revenues 9-14'!D203</f>
        <v>0</v>
      </c>
      <c r="D4333" s="2" t="str">
        <f t="shared" si="66"/>
        <v>Error?</v>
      </c>
    </row>
    <row r="4334" spans="1:4">
      <c r="A4334" s="5">
        <v>4273</v>
      </c>
      <c r="B4334" s="1724">
        <f>'Revenues 9-14'!F203</f>
        <v>0</v>
      </c>
      <c r="D4334" s="2" t="str">
        <f t="shared" si="66"/>
        <v>Error?</v>
      </c>
    </row>
    <row r="4335" spans="1:4">
      <c r="A4335" s="5">
        <v>4274</v>
      </c>
      <c r="B4335" s="1724">
        <f>'Revenues 9-14'!G203</f>
        <v>0</v>
      </c>
      <c r="D4335" s="2" t="str">
        <f t="shared" si="66"/>
        <v>Error?</v>
      </c>
    </row>
    <row r="4336" spans="1:4">
      <c r="A4336" s="5">
        <v>4275</v>
      </c>
      <c r="B4336" s="1724">
        <f>'Revenues 9-14'!C208</f>
        <v>0</v>
      </c>
      <c r="D4336" s="2" t="str">
        <f t="shared" si="66"/>
        <v>Error?</v>
      </c>
    </row>
    <row r="4337" spans="1:4">
      <c r="A4337" s="5">
        <v>4276</v>
      </c>
      <c r="B4337" s="1724">
        <f>'Revenues 9-14'!D208</f>
        <v>0</v>
      </c>
      <c r="D4337" s="2" t="str">
        <f t="shared" si="66"/>
        <v>Error?</v>
      </c>
    </row>
    <row r="4338" spans="1:4">
      <c r="A4338" s="5">
        <v>4277</v>
      </c>
      <c r="B4338" s="1724">
        <f>'Revenues 9-14'!F208</f>
        <v>0</v>
      </c>
      <c r="D4338" s="2" t="str">
        <f t="shared" si="66"/>
        <v>Error?</v>
      </c>
    </row>
    <row r="4339" spans="1:4">
      <c r="A4339" s="5">
        <v>4278</v>
      </c>
      <c r="B4339" s="1724">
        <f>'Revenues 9-14'!G208</f>
        <v>0</v>
      </c>
      <c r="D4339" s="2" t="str">
        <f t="shared" si="66"/>
        <v>Error?</v>
      </c>
    </row>
    <row r="4340" spans="1:4">
      <c r="A4340" s="5">
        <v>4279</v>
      </c>
      <c r="B4340" s="1724">
        <f>'Revenues 9-14'!C216</f>
        <v>0</v>
      </c>
      <c r="D4340" s="2" t="str">
        <f t="shared" si="66"/>
        <v>Error?</v>
      </c>
    </row>
    <row r="4341" spans="1:4">
      <c r="A4341" s="5">
        <v>4280</v>
      </c>
      <c r="B4341" s="1724">
        <f>'Revenues 9-14'!D216</f>
        <v>0</v>
      </c>
      <c r="D4341" s="2" t="str">
        <f t="shared" si="66"/>
        <v>Error?</v>
      </c>
    </row>
    <row r="4342" spans="1:4">
      <c r="A4342" s="5">
        <v>4281</v>
      </c>
      <c r="B4342" s="1724">
        <f>'Revenues 9-14'!F216</f>
        <v>0</v>
      </c>
      <c r="D4342" s="2" t="str">
        <f t="shared" si="66"/>
        <v>Error?</v>
      </c>
    </row>
    <row r="4343" spans="1:4">
      <c r="A4343" s="5">
        <v>4282</v>
      </c>
      <c r="B4343" s="1724">
        <f>'Revenues 9-14'!G216</f>
        <v>0</v>
      </c>
      <c r="D4343" s="2" t="str">
        <f t="shared" si="66"/>
        <v>Error?</v>
      </c>
    </row>
    <row r="4344" spans="1:4">
      <c r="A4344" s="5">
        <v>4283</v>
      </c>
      <c r="B4344" s="1724">
        <f>'Revenues 9-14'!C220</f>
        <v>0</v>
      </c>
      <c r="D4344" s="2" t="str">
        <f t="shared" si="66"/>
        <v>Error?</v>
      </c>
    </row>
    <row r="4345" spans="1:4">
      <c r="A4345" s="5">
        <v>4284</v>
      </c>
      <c r="B4345" s="1724">
        <f>'Revenues 9-14'!D220</f>
        <v>0</v>
      </c>
      <c r="D4345" s="2" t="str">
        <f t="shared" si="66"/>
        <v>Error?</v>
      </c>
    </row>
    <row r="4346" spans="1:4">
      <c r="A4346" s="5">
        <v>4285</v>
      </c>
      <c r="B4346" s="1724">
        <f>'Revenues 9-14'!G220</f>
        <v>0</v>
      </c>
      <c r="D4346" s="2" t="str">
        <f t="shared" si="66"/>
        <v>Error?</v>
      </c>
    </row>
    <row r="4347" spans="1:4">
      <c r="A4347" s="10">
        <v>4286</v>
      </c>
      <c r="B4347" s="1724"/>
      <c r="D4347" s="2" t="str">
        <f t="shared" si="66"/>
        <v>OK</v>
      </c>
    </row>
    <row r="4348" spans="1:4">
      <c r="A4348" s="10">
        <v>4287</v>
      </c>
      <c r="B4348" s="1724"/>
      <c r="D4348" s="2" t="str">
        <f t="shared" si="66"/>
        <v>OK</v>
      </c>
    </row>
    <row r="4349" spans="1:4">
      <c r="A4349" s="10">
        <v>4288</v>
      </c>
      <c r="B4349" s="1724"/>
      <c r="D4349" s="2" t="str">
        <f t="shared" si="66"/>
        <v>OK</v>
      </c>
    </row>
    <row r="4350" spans="1:4">
      <c r="A4350" s="10">
        <v>4289</v>
      </c>
      <c r="B4350" s="1724"/>
      <c r="D4350" s="2" t="str">
        <f t="shared" si="66"/>
        <v>OK</v>
      </c>
    </row>
    <row r="4351" spans="1:4">
      <c r="A4351" s="5">
        <v>4290</v>
      </c>
      <c r="B4351" s="1724">
        <f>'Revenues 9-14'!C147</f>
        <v>0</v>
      </c>
      <c r="D4351" s="2" t="str">
        <f t="shared" ref="D4351:D4414" si="67">IF(ISBLANK(B4351),"OK",IF(A4351-B4351=0,"OK","Error?"))</f>
        <v>Error?</v>
      </c>
    </row>
    <row r="4352" spans="1:4">
      <c r="A4352" s="5">
        <v>4291</v>
      </c>
      <c r="B4352" s="1724">
        <f>'Revenues 9-14'!D147</f>
        <v>0</v>
      </c>
      <c r="D4352" s="2" t="str">
        <f t="shared" si="67"/>
        <v>Error?</v>
      </c>
    </row>
    <row r="4353" spans="1:4">
      <c r="A4353" s="5">
        <v>4292</v>
      </c>
      <c r="B4353" s="1724">
        <f>'Revenues 9-14'!G147</f>
        <v>0</v>
      </c>
      <c r="D4353" s="2" t="str">
        <f t="shared" si="67"/>
        <v>Error?</v>
      </c>
    </row>
    <row r="4354" spans="1:4">
      <c r="A4354" s="5">
        <v>4293</v>
      </c>
      <c r="B4354" s="1724">
        <f>'Revenues 9-14'!F150</f>
        <v>0</v>
      </c>
      <c r="D4354" s="2" t="str">
        <f t="shared" si="67"/>
        <v>Error?</v>
      </c>
    </row>
    <row r="4355" spans="1:4">
      <c r="A4355" s="5">
        <v>4294</v>
      </c>
      <c r="B4355" s="1724">
        <f>'Revenues 9-14'!G150</f>
        <v>0</v>
      </c>
      <c r="D4355" s="2" t="str">
        <f t="shared" si="67"/>
        <v>Error?</v>
      </c>
    </row>
    <row r="4356" spans="1:4">
      <c r="A4356" s="5">
        <v>4295</v>
      </c>
      <c r="B4356" s="1724">
        <f>'Revenues 9-14'!G154</f>
        <v>0</v>
      </c>
      <c r="D4356" s="2" t="str">
        <f t="shared" si="67"/>
        <v>Error?</v>
      </c>
    </row>
    <row r="4357" spans="1:4">
      <c r="A4357" s="5">
        <v>4296</v>
      </c>
      <c r="B4357" s="1724">
        <f>'Revenues 9-14'!G155</f>
        <v>0</v>
      </c>
      <c r="C4357" s="2" t="s">
        <v>569</v>
      </c>
      <c r="D4357" s="2" t="str">
        <f t="shared" si="67"/>
        <v>Error?</v>
      </c>
    </row>
    <row r="4358" spans="1:4">
      <c r="A4358" s="5">
        <v>4297</v>
      </c>
      <c r="B4358" s="1724">
        <f>'Revenues 9-14'!C263</f>
        <v>29593</v>
      </c>
      <c r="D4358" s="2" t="str">
        <f t="shared" si="67"/>
        <v>Error?</v>
      </c>
    </row>
    <row r="4359" spans="1:4">
      <c r="A4359" s="5">
        <v>4298</v>
      </c>
      <c r="B4359" s="1724">
        <f>'Revenues 9-14'!D263</f>
        <v>0</v>
      </c>
      <c r="D4359" s="2" t="str">
        <f t="shared" si="67"/>
        <v>Error?</v>
      </c>
    </row>
    <row r="4360" spans="1:4">
      <c r="A4360" s="5">
        <v>4299</v>
      </c>
      <c r="B4360" s="1724">
        <f>'Revenues 9-14'!F263</f>
        <v>0</v>
      </c>
      <c r="D4360" s="2" t="str">
        <f t="shared" si="67"/>
        <v>Error?</v>
      </c>
    </row>
    <row r="4361" spans="1:4">
      <c r="A4361" s="5">
        <v>4300</v>
      </c>
      <c r="B4361" s="1724">
        <f>'Revenues 9-14'!G263</f>
        <v>0</v>
      </c>
      <c r="D4361" s="2" t="str">
        <f t="shared" si="67"/>
        <v>Error?</v>
      </c>
    </row>
    <row r="4362" spans="1:4">
      <c r="A4362" s="5">
        <v>4301</v>
      </c>
      <c r="B4362" s="1724">
        <f>'Revenues 9-14'!C264</f>
        <v>233413</v>
      </c>
      <c r="D4362" s="2" t="str">
        <f t="shared" si="67"/>
        <v>Error?</v>
      </c>
    </row>
    <row r="4363" spans="1:4">
      <c r="A4363" s="5">
        <v>4302</v>
      </c>
      <c r="B4363" s="1724">
        <f>'Revenues 9-14'!I169</f>
        <v>0</v>
      </c>
      <c r="C4363" s="2" t="s">
        <v>569</v>
      </c>
      <c r="D4363" s="2" t="str">
        <f t="shared" si="67"/>
        <v>Error?</v>
      </c>
    </row>
    <row r="4364" spans="1:4">
      <c r="A4364" s="5">
        <v>4303</v>
      </c>
      <c r="B4364" s="1724">
        <f>'Revenues 9-14'!E173</f>
        <v>0</v>
      </c>
      <c r="D4364" s="2" t="str">
        <f t="shared" si="67"/>
        <v>Error?</v>
      </c>
    </row>
    <row r="4365" spans="1:4">
      <c r="A4365" s="5">
        <v>4304</v>
      </c>
      <c r="B4365" s="1724">
        <f>'Revenues 9-14'!H173</f>
        <v>0</v>
      </c>
      <c r="D4365" s="2" t="str">
        <f t="shared" si="67"/>
        <v>Error?</v>
      </c>
    </row>
    <row r="4366" spans="1:4">
      <c r="A4366" s="5">
        <v>4305</v>
      </c>
      <c r="B4366" s="1724">
        <f>'Revenues 9-14'!I173</f>
        <v>0</v>
      </c>
      <c r="D4366" s="2" t="str">
        <f t="shared" si="67"/>
        <v>Error?</v>
      </c>
    </row>
    <row r="4367" spans="1:4">
      <c r="A4367" s="10">
        <v>4306</v>
      </c>
      <c r="B4367" s="1724"/>
      <c r="D4367" s="2" t="str">
        <f t="shared" si="67"/>
        <v>OK</v>
      </c>
    </row>
    <row r="4368" spans="1:4">
      <c r="A4368" s="5">
        <v>4307</v>
      </c>
      <c r="B4368" s="1724">
        <f>'Revenues 9-14'!K173</f>
        <v>0</v>
      </c>
      <c r="D4368" s="2" t="str">
        <f t="shared" si="67"/>
        <v>Error?</v>
      </c>
    </row>
    <row r="4369" spans="1:4">
      <c r="A4369" s="5">
        <v>4308</v>
      </c>
      <c r="B4369" s="1724">
        <f>'Revenues 9-14'!E174</f>
        <v>0</v>
      </c>
      <c r="D4369" s="2" t="str">
        <f t="shared" si="67"/>
        <v>Error?</v>
      </c>
    </row>
    <row r="4370" spans="1:4">
      <c r="A4370" s="5">
        <v>4309</v>
      </c>
      <c r="B4370" s="1724">
        <f>'Revenues 9-14'!I174</f>
        <v>0</v>
      </c>
      <c r="D4370" s="2" t="str">
        <f t="shared" si="67"/>
        <v>Error?</v>
      </c>
    </row>
    <row r="4371" spans="1:4">
      <c r="A4371" s="10">
        <v>4310</v>
      </c>
      <c r="B4371" s="1724"/>
      <c r="D4371" s="2" t="str">
        <f t="shared" si="67"/>
        <v>OK</v>
      </c>
    </row>
    <row r="4372" spans="1:4">
      <c r="A4372" s="5">
        <v>4311</v>
      </c>
      <c r="B4372" s="1724">
        <f>'Revenues 9-14'!E175</f>
        <v>0</v>
      </c>
      <c r="C4372" s="2" t="s">
        <v>569</v>
      </c>
      <c r="D4372" s="2" t="str">
        <f t="shared" si="67"/>
        <v>Error?</v>
      </c>
    </row>
    <row r="4373" spans="1:4">
      <c r="A4373" s="5">
        <v>4312</v>
      </c>
      <c r="B4373" s="1724">
        <f>'Revenues 9-14'!I175</f>
        <v>0</v>
      </c>
      <c r="C4373" s="2" t="s">
        <v>569</v>
      </c>
      <c r="D4373" s="2" t="str">
        <f t="shared" si="67"/>
        <v>Error?</v>
      </c>
    </row>
    <row r="4374" spans="1:4">
      <c r="A4374" s="10">
        <v>4313</v>
      </c>
      <c r="B4374" s="1724"/>
      <c r="C4374" s="2" t="s">
        <v>569</v>
      </c>
      <c r="D4374" s="2" t="str">
        <f t="shared" si="67"/>
        <v>OK</v>
      </c>
    </row>
    <row r="4375" spans="1:4">
      <c r="A4375" s="5">
        <v>4314</v>
      </c>
      <c r="B4375" s="1724">
        <f>'Revenues 9-14'!C185</f>
        <v>0</v>
      </c>
      <c r="D4375" s="2" t="str">
        <f t="shared" si="67"/>
        <v>Error?</v>
      </c>
    </row>
    <row r="4376" spans="1:4">
      <c r="A4376" s="5">
        <v>4315</v>
      </c>
      <c r="B4376" s="1724">
        <f>'Revenues 9-14'!D185</f>
        <v>0</v>
      </c>
      <c r="D4376" s="2" t="str">
        <f t="shared" si="67"/>
        <v>Error?</v>
      </c>
    </row>
    <row r="4377" spans="1:4">
      <c r="A4377" s="5">
        <v>4316</v>
      </c>
      <c r="B4377" s="1724">
        <f>'Revenues 9-14'!F185</f>
        <v>0</v>
      </c>
      <c r="D4377" s="2" t="str">
        <f t="shared" si="67"/>
        <v>Error?</v>
      </c>
    </row>
    <row r="4378" spans="1:4">
      <c r="A4378" s="5">
        <v>4317</v>
      </c>
      <c r="B4378" s="1724">
        <f>'Revenues 9-14'!G185</f>
        <v>0</v>
      </c>
      <c r="D4378" s="2" t="str">
        <f t="shared" si="67"/>
        <v>Error?</v>
      </c>
    </row>
    <row r="4379" spans="1:4">
      <c r="A4379" s="5">
        <v>4318</v>
      </c>
      <c r="B4379" s="1724">
        <f>'Revenues 9-14'!C186</f>
        <v>0</v>
      </c>
      <c r="D4379" s="2" t="str">
        <f t="shared" si="67"/>
        <v>Error?</v>
      </c>
    </row>
    <row r="4380" spans="1:4">
      <c r="A4380" s="5">
        <v>4319</v>
      </c>
      <c r="B4380" s="1724">
        <f>'Revenues 9-14'!D186</f>
        <v>0</v>
      </c>
      <c r="D4380" s="2" t="str">
        <f t="shared" si="67"/>
        <v>Error?</v>
      </c>
    </row>
    <row r="4381" spans="1:4">
      <c r="A4381" s="5">
        <v>4320</v>
      </c>
      <c r="B4381" s="1724">
        <f>'Revenues 9-14'!F186</f>
        <v>0</v>
      </c>
      <c r="D4381" s="2" t="str">
        <f t="shared" si="67"/>
        <v>Error?</v>
      </c>
    </row>
    <row r="4382" spans="1:4">
      <c r="A4382" s="5">
        <v>4321</v>
      </c>
      <c r="B4382" s="1724">
        <f>'Revenues 9-14'!G186</f>
        <v>0</v>
      </c>
      <c r="D4382" s="2" t="str">
        <f t="shared" si="67"/>
        <v>Error?</v>
      </c>
    </row>
    <row r="4383" spans="1:4">
      <c r="A4383" s="10">
        <v>4322</v>
      </c>
      <c r="B4383" s="1724"/>
      <c r="D4383" s="2" t="str">
        <f t="shared" si="67"/>
        <v>OK</v>
      </c>
    </row>
    <row r="4384" spans="1:4">
      <c r="A4384" s="10">
        <v>4323</v>
      </c>
      <c r="B4384" s="1724"/>
      <c r="D4384" s="2" t="str">
        <f t="shared" si="67"/>
        <v>OK</v>
      </c>
    </row>
    <row r="4385" spans="1:5">
      <c r="A4385" s="10">
        <v>4324</v>
      </c>
      <c r="B4385" s="1724"/>
      <c r="D4385" s="2" t="str">
        <f t="shared" si="67"/>
        <v>OK</v>
      </c>
    </row>
    <row r="4386" spans="1:5">
      <c r="A4386" s="10">
        <v>4325</v>
      </c>
      <c r="B4386" s="1724"/>
      <c r="D4386" s="2" t="str">
        <f t="shared" si="67"/>
        <v>OK</v>
      </c>
    </row>
    <row r="4387" spans="1:5">
      <c r="A4387" s="10">
        <v>4326</v>
      </c>
      <c r="B4387" s="1724"/>
      <c r="D4387" s="2" t="str">
        <f t="shared" si="67"/>
        <v>OK</v>
      </c>
    </row>
    <row r="4388" spans="1:5">
      <c r="A4388" s="10">
        <v>4327</v>
      </c>
      <c r="B4388" s="1724"/>
      <c r="D4388" s="2" t="str">
        <f t="shared" si="67"/>
        <v>OK</v>
      </c>
    </row>
    <row r="4389" spans="1:5">
      <c r="A4389" s="10">
        <v>4328</v>
      </c>
      <c r="B4389" s="1724"/>
      <c r="D4389" s="2" t="str">
        <f t="shared" si="67"/>
        <v>OK</v>
      </c>
    </row>
    <row r="4390" spans="1:5">
      <c r="A4390" s="10">
        <v>4329</v>
      </c>
      <c r="B4390" s="1724"/>
      <c r="D4390" s="2" t="str">
        <f t="shared" si="67"/>
        <v>OK</v>
      </c>
    </row>
    <row r="4391" spans="1:5">
      <c r="A4391" s="5">
        <v>4330</v>
      </c>
      <c r="B4391" s="1724">
        <f>'Revenues 9-14'!C187</f>
        <v>0</v>
      </c>
      <c r="D4391" s="2" t="str">
        <f t="shared" si="67"/>
        <v>Error?</v>
      </c>
    </row>
    <row r="4392" spans="1:5">
      <c r="A4392" s="5">
        <v>4331</v>
      </c>
      <c r="B4392" s="1724">
        <f>'Revenues 9-14'!D187</f>
        <v>0</v>
      </c>
      <c r="D4392" s="2" t="str">
        <f t="shared" si="67"/>
        <v>Error?</v>
      </c>
    </row>
    <row r="4393" spans="1:5">
      <c r="A4393" s="5">
        <v>4332</v>
      </c>
      <c r="B4393" s="1724">
        <f>'Revenues 9-14'!F187</f>
        <v>0</v>
      </c>
      <c r="D4393" s="2" t="str">
        <f t="shared" si="67"/>
        <v>Error?</v>
      </c>
    </row>
    <row r="4394" spans="1:5">
      <c r="A4394" s="5">
        <v>4333</v>
      </c>
      <c r="B4394" s="1724">
        <f>'Revenues 9-14'!G187</f>
        <v>0</v>
      </c>
      <c r="D4394" s="2" t="str">
        <f t="shared" si="67"/>
        <v>Error?</v>
      </c>
    </row>
    <row r="4395" spans="1:5">
      <c r="A4395" s="5">
        <v>4334</v>
      </c>
      <c r="B4395" s="1724">
        <f>'Revenues 9-14'!C188</f>
        <v>0</v>
      </c>
      <c r="C4395" s="2" t="s">
        <v>569</v>
      </c>
      <c r="D4395" s="2" t="str">
        <f t="shared" si="67"/>
        <v>Error?</v>
      </c>
    </row>
    <row r="4396" spans="1:5">
      <c r="A4396" s="5">
        <v>4335</v>
      </c>
      <c r="B4396" s="1724">
        <f>'Revenues 9-14'!D188</f>
        <v>0</v>
      </c>
      <c r="C4396" s="2" t="s">
        <v>569</v>
      </c>
      <c r="D4396" s="2" t="str">
        <f t="shared" si="67"/>
        <v>Error?</v>
      </c>
    </row>
    <row r="4397" spans="1:5">
      <c r="A4397" s="5">
        <v>4336</v>
      </c>
      <c r="B4397" s="1724">
        <f>'Revenues 9-14'!F188</f>
        <v>0</v>
      </c>
      <c r="C4397" s="2" t="s">
        <v>569</v>
      </c>
      <c r="D4397" s="2" t="str">
        <f t="shared" si="67"/>
        <v>Error?</v>
      </c>
    </row>
    <row r="4398" spans="1:5">
      <c r="A4398" s="5">
        <v>4337</v>
      </c>
      <c r="B4398" s="1724">
        <f>'Revenues 9-14'!G188</f>
        <v>0</v>
      </c>
      <c r="C4398" s="2" t="s">
        <v>569</v>
      </c>
      <c r="D4398" s="2" t="str">
        <f t="shared" si="67"/>
        <v>Error?</v>
      </c>
    </row>
    <row r="4399" spans="1:5">
      <c r="A4399" s="10">
        <v>4338</v>
      </c>
      <c r="B4399" s="1724"/>
      <c r="D4399" s="2" t="str">
        <f t="shared" si="67"/>
        <v>OK</v>
      </c>
      <c r="E4399" s="4" t="s">
        <v>1875</v>
      </c>
    </row>
    <row r="4400" spans="1:5">
      <c r="A4400" s="10">
        <v>4339</v>
      </c>
      <c r="B4400" s="1724"/>
      <c r="D4400" s="2" t="str">
        <f t="shared" si="67"/>
        <v>OK</v>
      </c>
      <c r="E4400" s="4" t="s">
        <v>1875</v>
      </c>
    </row>
    <row r="4401" spans="1:5">
      <c r="A4401" s="10">
        <v>4340</v>
      </c>
      <c r="B4401" s="1724"/>
      <c r="D4401" s="2" t="str">
        <f t="shared" si="67"/>
        <v>OK</v>
      </c>
      <c r="E4401" s="4" t="s">
        <v>1875</v>
      </c>
    </row>
    <row r="4402" spans="1:5">
      <c r="A4402" s="10">
        <v>4341</v>
      </c>
      <c r="B4402" s="1724"/>
      <c r="D4402" s="2" t="str">
        <f t="shared" si="67"/>
        <v>OK</v>
      </c>
      <c r="E4402" s="4" t="s">
        <v>1875</v>
      </c>
    </row>
    <row r="4403" spans="1:5">
      <c r="A4403" s="10">
        <v>4342</v>
      </c>
      <c r="B4403" s="1724"/>
      <c r="D4403" s="2" t="str">
        <f t="shared" si="67"/>
        <v>OK</v>
      </c>
    </row>
    <row r="4404" spans="1:5">
      <c r="A4404" s="10">
        <v>4343</v>
      </c>
      <c r="B4404" s="1724"/>
      <c r="D4404" s="2" t="str">
        <f t="shared" si="67"/>
        <v>OK</v>
      </c>
    </row>
    <row r="4405" spans="1:5">
      <c r="A4405" s="10">
        <v>4344</v>
      </c>
      <c r="B4405" s="1724"/>
      <c r="D4405" s="2" t="str">
        <f t="shared" si="67"/>
        <v>OK</v>
      </c>
    </row>
    <row r="4406" spans="1:5">
      <c r="A4406" s="10">
        <v>4345</v>
      </c>
      <c r="B4406" s="1724"/>
      <c r="D4406" s="2" t="str">
        <f t="shared" si="67"/>
        <v>OK</v>
      </c>
    </row>
    <row r="4407" spans="1:5">
      <c r="A4407" s="5">
        <v>4346</v>
      </c>
      <c r="B4407" s="1724">
        <f>'Revenues 9-14'!C207</f>
        <v>0</v>
      </c>
      <c r="D4407" s="2" t="str">
        <f t="shared" si="67"/>
        <v>Error?</v>
      </c>
    </row>
    <row r="4408" spans="1:5">
      <c r="A4408" s="5">
        <v>4347</v>
      </c>
      <c r="B4408" s="1724">
        <f>'Revenues 9-14'!D207</f>
        <v>0</v>
      </c>
      <c r="D4408" s="2" t="str">
        <f t="shared" si="67"/>
        <v>Error?</v>
      </c>
    </row>
    <row r="4409" spans="1:5">
      <c r="A4409" s="5">
        <v>4348</v>
      </c>
      <c r="B4409" s="1724">
        <f>'Revenues 9-14'!F207</f>
        <v>0</v>
      </c>
      <c r="D4409" s="2" t="str">
        <f t="shared" si="67"/>
        <v>Error?</v>
      </c>
    </row>
    <row r="4410" spans="1:5">
      <c r="A4410" s="5">
        <v>4349</v>
      </c>
      <c r="B4410" s="1724">
        <f>'Revenues 9-14'!G207</f>
        <v>0</v>
      </c>
      <c r="D4410" s="2" t="str">
        <f t="shared" si="67"/>
        <v>Error?</v>
      </c>
    </row>
    <row r="4411" spans="1:5">
      <c r="A4411" s="5">
        <v>4350</v>
      </c>
      <c r="B4411" s="1724">
        <f>'Revenues 9-14'!C209</f>
        <v>0</v>
      </c>
      <c r="C4411" s="2" t="s">
        <v>569</v>
      </c>
      <c r="D4411" s="2" t="str">
        <f t="shared" si="67"/>
        <v>Error?</v>
      </c>
    </row>
    <row r="4412" spans="1:5">
      <c r="A4412" s="5">
        <v>4351</v>
      </c>
      <c r="B4412" s="1724">
        <f>'Revenues 9-14'!D209</f>
        <v>0</v>
      </c>
      <c r="C4412" s="2" t="s">
        <v>569</v>
      </c>
      <c r="D4412" s="2" t="str">
        <f t="shared" si="67"/>
        <v>Error?</v>
      </c>
    </row>
    <row r="4413" spans="1:5">
      <c r="A4413" s="5">
        <v>4352</v>
      </c>
      <c r="B4413" s="1724">
        <f>'Revenues 9-14'!F209</f>
        <v>0</v>
      </c>
      <c r="C4413" s="2" t="s">
        <v>569</v>
      </c>
      <c r="D4413" s="2" t="str">
        <f t="shared" si="67"/>
        <v>Error?</v>
      </c>
    </row>
    <row r="4414" spans="1:5">
      <c r="A4414" s="5">
        <v>4353</v>
      </c>
      <c r="B4414" s="1724">
        <f>'Revenues 9-14'!G209</f>
        <v>0</v>
      </c>
      <c r="C4414" s="2" t="s">
        <v>569</v>
      </c>
      <c r="D4414" s="2" t="str">
        <f t="shared" si="67"/>
        <v>Error?</v>
      </c>
    </row>
    <row r="4415" spans="1:5">
      <c r="A4415" s="5">
        <v>4354</v>
      </c>
      <c r="B4415" s="1724">
        <f>'Revenues 9-14'!C256</f>
        <v>45807</v>
      </c>
      <c r="D4415" s="2" t="str">
        <f t="shared" ref="D4415:D4478" si="68">IF(ISBLANK(B4415),"OK",IF(A4415-B4415=0,"OK","Error?"))</f>
        <v>Error?</v>
      </c>
    </row>
    <row r="4416" spans="1:5">
      <c r="A4416" s="5">
        <v>4355</v>
      </c>
      <c r="B4416" s="1724">
        <f>'Revenues 9-14'!F256</f>
        <v>0</v>
      </c>
      <c r="D4416" s="2" t="str">
        <f t="shared" si="68"/>
        <v>Error?</v>
      </c>
    </row>
    <row r="4417" spans="1:4">
      <c r="A4417" s="5">
        <v>4356</v>
      </c>
      <c r="B4417" s="1724">
        <f>'Revenues 9-14'!G256</f>
        <v>0</v>
      </c>
      <c r="D4417" s="2" t="str">
        <f t="shared" si="68"/>
        <v>Error?</v>
      </c>
    </row>
    <row r="4418" spans="1:4">
      <c r="A4418" s="5">
        <v>4357</v>
      </c>
      <c r="B4418" s="1724">
        <f>'Revenues 9-14'!C259</f>
        <v>348586</v>
      </c>
      <c r="D4418" s="2" t="str">
        <f t="shared" si="68"/>
        <v>Error?</v>
      </c>
    </row>
    <row r="4419" spans="1:4">
      <c r="A4419" s="5">
        <v>4358</v>
      </c>
      <c r="B4419" s="1724">
        <f>'Revenues 9-14'!D259</f>
        <v>0</v>
      </c>
      <c r="D4419" s="2" t="str">
        <f t="shared" si="68"/>
        <v>Error?</v>
      </c>
    </row>
    <row r="4420" spans="1:4">
      <c r="A4420" s="5">
        <v>4359</v>
      </c>
      <c r="B4420" s="1724">
        <f>'Revenues 9-14'!F259</f>
        <v>0</v>
      </c>
      <c r="D4420" s="2" t="str">
        <f t="shared" si="68"/>
        <v>Error?</v>
      </c>
    </row>
    <row r="4421" spans="1:4">
      <c r="A4421" s="5">
        <v>4360</v>
      </c>
      <c r="B4421" s="1724">
        <f>'Revenues 9-14'!G259</f>
        <v>0</v>
      </c>
      <c r="D4421" s="2" t="str">
        <f t="shared" si="68"/>
        <v>Error?</v>
      </c>
    </row>
    <row r="4422" spans="1:4">
      <c r="A4422" s="10">
        <v>4361</v>
      </c>
      <c r="B4422" s="1724"/>
      <c r="D4422" s="2" t="str">
        <f t="shared" si="68"/>
        <v>OK</v>
      </c>
    </row>
    <row r="4423" spans="1:4">
      <c r="A4423" s="10">
        <v>4362</v>
      </c>
      <c r="B4423" s="1724"/>
      <c r="D4423" s="2" t="str">
        <f t="shared" si="68"/>
        <v>OK</v>
      </c>
    </row>
    <row r="4424" spans="1:4">
      <c r="A4424" s="10">
        <v>4363</v>
      </c>
      <c r="B4424" s="1724"/>
      <c r="D4424" s="2" t="str">
        <f t="shared" si="68"/>
        <v>OK</v>
      </c>
    </row>
    <row r="4425" spans="1:4">
      <c r="A4425" s="10">
        <v>4364</v>
      </c>
      <c r="B4425" s="1724"/>
      <c r="D4425" s="2" t="str">
        <f t="shared" si="68"/>
        <v>OK</v>
      </c>
    </row>
    <row r="4426" spans="1:4">
      <c r="A4426" s="10">
        <v>4365</v>
      </c>
      <c r="B4426" s="1724"/>
      <c r="D4426" s="2" t="str">
        <f t="shared" si="68"/>
        <v>OK</v>
      </c>
    </row>
    <row r="4427" spans="1:4">
      <c r="A4427" s="10">
        <v>4366</v>
      </c>
      <c r="B4427" s="1724"/>
      <c r="D4427" s="2" t="str">
        <f t="shared" si="68"/>
        <v>OK</v>
      </c>
    </row>
    <row r="4428" spans="1:4">
      <c r="A4428" s="10">
        <v>4367</v>
      </c>
      <c r="B4428" s="1724"/>
      <c r="D4428" s="2" t="str">
        <f t="shared" si="68"/>
        <v>OK</v>
      </c>
    </row>
    <row r="4429" spans="1:4">
      <c r="A4429" s="10">
        <v>4368</v>
      </c>
      <c r="B4429" s="1724"/>
      <c r="D4429" s="2" t="str">
        <f t="shared" si="68"/>
        <v>OK</v>
      </c>
    </row>
    <row r="4430" spans="1:4">
      <c r="A4430" s="10">
        <v>4369</v>
      </c>
      <c r="B4430" s="1724"/>
      <c r="D4430" s="2" t="str">
        <f t="shared" si="68"/>
        <v>OK</v>
      </c>
    </row>
    <row r="4431" spans="1:4">
      <c r="A4431" s="10">
        <v>4370</v>
      </c>
      <c r="B4431" s="1724"/>
      <c r="D4431" s="2" t="str">
        <f t="shared" si="68"/>
        <v>OK</v>
      </c>
    </row>
    <row r="4432" spans="1:4">
      <c r="A4432" s="10">
        <v>4371</v>
      </c>
      <c r="B4432" s="1724"/>
      <c r="D4432" s="2" t="str">
        <f t="shared" si="68"/>
        <v>OK</v>
      </c>
    </row>
    <row r="4433" spans="1:5">
      <c r="A4433" s="10">
        <v>4372</v>
      </c>
      <c r="B4433" s="1724"/>
      <c r="D4433" s="2" t="str">
        <f t="shared" si="68"/>
        <v>OK</v>
      </c>
    </row>
    <row r="4434" spans="1:5">
      <c r="A4434" s="5">
        <v>4373</v>
      </c>
      <c r="B4434" s="1724">
        <f>'Revenues 9-14'!E267</f>
        <v>0</v>
      </c>
      <c r="C4434" s="2" t="s">
        <v>569</v>
      </c>
      <c r="D4434" s="2" t="str">
        <f t="shared" si="68"/>
        <v>Error?</v>
      </c>
    </row>
    <row r="4435" spans="1:5">
      <c r="A4435" s="5">
        <v>4374</v>
      </c>
      <c r="B4435" s="1724">
        <f>'Revenues 9-14'!I267</f>
        <v>0</v>
      </c>
      <c r="C4435" s="2" t="s">
        <v>569</v>
      </c>
      <c r="D4435" s="2" t="str">
        <f t="shared" si="68"/>
        <v>Error?</v>
      </c>
    </row>
    <row r="4436" spans="1:5">
      <c r="A4436" s="10">
        <v>4375</v>
      </c>
      <c r="B4436" s="1724"/>
      <c r="C4436" s="2" t="s">
        <v>569</v>
      </c>
      <c r="D4436" s="2" t="str">
        <f t="shared" si="68"/>
        <v>OK</v>
      </c>
      <c r="E4436" s="125"/>
    </row>
    <row r="4437" spans="1:5">
      <c r="A4437" s="12">
        <v>4376</v>
      </c>
      <c r="B4437" s="1724">
        <f>('FP Info 3'!L10)*100000</f>
        <v>1.0999999999999999</v>
      </c>
      <c r="D4437" s="2" t="str">
        <f t="shared" si="68"/>
        <v>Error?</v>
      </c>
    </row>
    <row r="4438" spans="1:5">
      <c r="A4438" s="10">
        <v>4377</v>
      </c>
      <c r="B4438" s="1724"/>
      <c r="D4438" s="2" t="str">
        <f t="shared" si="68"/>
        <v>OK</v>
      </c>
    </row>
    <row r="4439" spans="1:5">
      <c r="A4439" s="10">
        <v>4378</v>
      </c>
      <c r="B4439" s="1724"/>
      <c r="D4439" s="2" t="str">
        <f t="shared" si="68"/>
        <v>OK</v>
      </c>
    </row>
    <row r="4440" spans="1:5">
      <c r="A4440" s="10">
        <v>4379</v>
      </c>
      <c r="B4440" s="1724"/>
      <c r="D4440" s="2" t="str">
        <f t="shared" si="68"/>
        <v>OK</v>
      </c>
    </row>
    <row r="4441" spans="1:5">
      <c r="A4441" s="5">
        <v>4380</v>
      </c>
      <c r="B4441" s="1724">
        <f>'Revenues 9-14'!H266</f>
        <v>0</v>
      </c>
      <c r="C4441" s="2" t="s">
        <v>569</v>
      </c>
      <c r="D4441" s="2" t="str">
        <f t="shared" si="68"/>
        <v>Error?</v>
      </c>
    </row>
    <row r="4442" spans="1:5">
      <c r="A4442" s="5">
        <v>4381</v>
      </c>
      <c r="B4442" s="1724">
        <f>'Revenues 9-14'!K266</f>
        <v>0</v>
      </c>
      <c r="C4442" s="2" t="s">
        <v>569</v>
      </c>
      <c r="D4442" s="2" t="str">
        <f t="shared" si="68"/>
        <v>Error?</v>
      </c>
    </row>
    <row r="4443" spans="1:5">
      <c r="A4443" s="5">
        <v>4382</v>
      </c>
      <c r="B4443" s="1724">
        <f>'Acct Summary 7-8'!E7</f>
        <v>0</v>
      </c>
      <c r="C4443" s="2" t="s">
        <v>569</v>
      </c>
      <c r="D4443" s="2" t="str">
        <f t="shared" si="68"/>
        <v>Error?</v>
      </c>
    </row>
    <row r="4444" spans="1:5">
      <c r="A4444" s="5">
        <v>4383</v>
      </c>
      <c r="B4444" s="1724">
        <f>'Acct Summary 7-8'!I7</f>
        <v>0</v>
      </c>
      <c r="C4444" s="2" t="s">
        <v>569</v>
      </c>
      <c r="D4444" s="2" t="str">
        <f t="shared" si="68"/>
        <v>Error?</v>
      </c>
    </row>
    <row r="4445" spans="1:5">
      <c r="A4445" s="10">
        <v>4384</v>
      </c>
      <c r="B4445" s="1724"/>
      <c r="C4445" s="2" t="s">
        <v>569</v>
      </c>
      <c r="D4445" s="2" t="str">
        <f t="shared" si="68"/>
        <v>OK</v>
      </c>
    </row>
    <row r="4446" spans="1:5">
      <c r="A4446" s="5">
        <v>4385</v>
      </c>
      <c r="B4446" s="1724">
        <f>'Revenues 9-14'!D264</f>
        <v>0</v>
      </c>
      <c r="D4446" s="2" t="str">
        <f t="shared" si="68"/>
        <v>Error?</v>
      </c>
    </row>
    <row r="4447" spans="1:5">
      <c r="A4447" s="5">
        <v>4386</v>
      </c>
      <c r="B4447" s="1724">
        <f>'Revenues 9-14'!F264</f>
        <v>0</v>
      </c>
      <c r="D4447" s="2" t="str">
        <f t="shared" si="68"/>
        <v>Error?</v>
      </c>
    </row>
    <row r="4448" spans="1:5">
      <c r="A4448" s="5">
        <v>4387</v>
      </c>
      <c r="B4448" s="1724">
        <f>'Revenues 9-14'!G264</f>
        <v>0</v>
      </c>
      <c r="D4448" s="2" t="str">
        <f t="shared" si="68"/>
        <v>Error?</v>
      </c>
    </row>
    <row r="4449" spans="1:4">
      <c r="A4449" s="10">
        <v>4388</v>
      </c>
      <c r="B4449" s="1724"/>
      <c r="D4449" s="2" t="str">
        <f t="shared" si="68"/>
        <v>OK</v>
      </c>
    </row>
    <row r="4450" spans="1:4">
      <c r="A4450" s="10">
        <v>4389</v>
      </c>
      <c r="B4450" s="1724"/>
      <c r="D4450" s="2" t="str">
        <f t="shared" si="68"/>
        <v>OK</v>
      </c>
    </row>
    <row r="4451" spans="1:4">
      <c r="A4451" s="10">
        <v>4390</v>
      </c>
      <c r="B4451" s="1724"/>
      <c r="D4451" s="2" t="str">
        <f t="shared" si="68"/>
        <v>OK</v>
      </c>
    </row>
    <row r="4452" spans="1:4">
      <c r="A4452" s="10">
        <v>4391</v>
      </c>
      <c r="B4452" s="1724"/>
      <c r="D4452" s="2" t="str">
        <f t="shared" si="68"/>
        <v>OK</v>
      </c>
    </row>
    <row r="4453" spans="1:4">
      <c r="A4453" s="10">
        <v>4392</v>
      </c>
      <c r="B4453" s="1724"/>
      <c r="D4453" s="2" t="str">
        <f t="shared" si="68"/>
        <v>OK</v>
      </c>
    </row>
    <row r="4454" spans="1:4">
      <c r="A4454" s="10">
        <v>4393</v>
      </c>
      <c r="B4454" s="1724"/>
      <c r="D4454" s="2" t="str">
        <f t="shared" si="68"/>
        <v>OK</v>
      </c>
    </row>
    <row r="4455" spans="1:4">
      <c r="A4455" s="10">
        <v>4394</v>
      </c>
      <c r="B4455" s="1724"/>
      <c r="D4455" s="2" t="str">
        <f t="shared" si="68"/>
        <v>OK</v>
      </c>
    </row>
    <row r="4456" spans="1:4">
      <c r="A4456" s="10">
        <v>4395</v>
      </c>
      <c r="B4456" s="1724"/>
      <c r="D4456" s="2" t="str">
        <f t="shared" si="68"/>
        <v>OK</v>
      </c>
    </row>
    <row r="4457" spans="1:4">
      <c r="A4457" s="10">
        <v>4396</v>
      </c>
      <c r="B4457" s="1724"/>
      <c r="D4457" s="2" t="str">
        <f t="shared" si="68"/>
        <v>OK</v>
      </c>
    </row>
    <row r="4458" spans="1:4">
      <c r="A4458" s="10">
        <v>4397</v>
      </c>
      <c r="B4458" s="1724"/>
      <c r="D4458" s="2" t="str">
        <f t="shared" si="68"/>
        <v>OK</v>
      </c>
    </row>
    <row r="4459" spans="1:4">
      <c r="A4459" s="10">
        <v>4398</v>
      </c>
      <c r="B4459" s="1724"/>
      <c r="D4459" s="2" t="str">
        <f t="shared" si="68"/>
        <v>OK</v>
      </c>
    </row>
    <row r="4460" spans="1:4">
      <c r="A4460" s="10">
        <v>4399</v>
      </c>
      <c r="B4460" s="1724"/>
      <c r="D4460" s="2" t="str">
        <f t="shared" si="68"/>
        <v>OK</v>
      </c>
    </row>
    <row r="4461" spans="1:4">
      <c r="A4461" s="10">
        <v>4400</v>
      </c>
      <c r="B4461" s="1724"/>
      <c r="D4461" s="2" t="str">
        <f t="shared" si="68"/>
        <v>OK</v>
      </c>
    </row>
    <row r="4462" spans="1:4">
      <c r="A4462" s="10">
        <v>4401</v>
      </c>
      <c r="B4462" s="1724"/>
      <c r="D4462" s="2" t="str">
        <f t="shared" si="68"/>
        <v>OK</v>
      </c>
    </row>
    <row r="4463" spans="1:4">
      <c r="A4463" s="10">
        <v>4402</v>
      </c>
      <c r="B4463" s="1724"/>
      <c r="D4463" s="2" t="str">
        <f t="shared" si="68"/>
        <v>OK</v>
      </c>
    </row>
    <row r="4464" spans="1:4">
      <c r="A4464" s="10">
        <v>4403</v>
      </c>
      <c r="B4464" s="1724"/>
      <c r="D4464" s="2" t="str">
        <f t="shared" si="68"/>
        <v>OK</v>
      </c>
    </row>
    <row r="4465" spans="1:4">
      <c r="A4465" s="10">
        <v>4404</v>
      </c>
      <c r="B4465" s="1724"/>
      <c r="D4465" s="2" t="str">
        <f t="shared" si="68"/>
        <v>OK</v>
      </c>
    </row>
    <row r="4466" spans="1:4">
      <c r="A4466" s="10">
        <v>4405</v>
      </c>
      <c r="B4466" s="1724"/>
      <c r="D4466" s="2" t="str">
        <f t="shared" si="68"/>
        <v>OK</v>
      </c>
    </row>
    <row r="4467" spans="1:4">
      <c r="A4467" s="10">
        <v>4406</v>
      </c>
      <c r="B4467" s="1724"/>
      <c r="D4467" s="2" t="str">
        <f t="shared" si="68"/>
        <v>OK</v>
      </c>
    </row>
    <row r="4468" spans="1:4">
      <c r="A4468" s="10">
        <v>4407</v>
      </c>
      <c r="B4468" s="1724"/>
      <c r="D4468" s="2" t="str">
        <f t="shared" si="68"/>
        <v>OK</v>
      </c>
    </row>
    <row r="4469" spans="1:4">
      <c r="A4469" s="10">
        <v>4408</v>
      </c>
      <c r="B4469" s="1724"/>
      <c r="D4469" s="2" t="str">
        <f t="shared" si="68"/>
        <v>OK</v>
      </c>
    </row>
    <row r="4470" spans="1:4">
      <c r="A4470" s="10">
        <v>4409</v>
      </c>
      <c r="B4470" s="1724"/>
      <c r="D4470" s="2" t="str">
        <f t="shared" si="68"/>
        <v>OK</v>
      </c>
    </row>
    <row r="4471" spans="1:4">
      <c r="A4471" s="10">
        <v>4410</v>
      </c>
      <c r="B4471" s="1724"/>
      <c r="D4471" s="2" t="str">
        <f t="shared" si="68"/>
        <v>OK</v>
      </c>
    </row>
    <row r="4472" spans="1:4">
      <c r="A4472" s="10">
        <v>4411</v>
      </c>
      <c r="B4472" s="1724"/>
      <c r="D4472" s="2" t="str">
        <f t="shared" si="68"/>
        <v>OK</v>
      </c>
    </row>
    <row r="4473" spans="1:4">
      <c r="A4473" s="10">
        <v>4412</v>
      </c>
      <c r="B4473" s="1724"/>
      <c r="D4473" s="2" t="str">
        <f t="shared" si="68"/>
        <v>OK</v>
      </c>
    </row>
    <row r="4474" spans="1:4">
      <c r="A4474" s="10">
        <v>4413</v>
      </c>
      <c r="B4474" s="1724"/>
      <c r="D4474" s="2" t="str">
        <f t="shared" si="68"/>
        <v>OK</v>
      </c>
    </row>
    <row r="4475" spans="1:4">
      <c r="A4475" s="10">
        <v>4414</v>
      </c>
      <c r="B4475" s="1724"/>
      <c r="D4475" s="2" t="str">
        <f t="shared" si="68"/>
        <v>OK</v>
      </c>
    </row>
    <row r="4476" spans="1:4">
      <c r="A4476" s="10">
        <v>4415</v>
      </c>
      <c r="B4476" s="1724"/>
      <c r="D4476" s="2" t="str">
        <f t="shared" si="68"/>
        <v>OK</v>
      </c>
    </row>
    <row r="4477" spans="1:4">
      <c r="A4477" s="10">
        <v>4416</v>
      </c>
      <c r="B4477" s="1724"/>
      <c r="D4477" s="2" t="str">
        <f t="shared" si="68"/>
        <v>OK</v>
      </c>
    </row>
    <row r="4478" spans="1:4">
      <c r="A4478" s="10">
        <v>4417</v>
      </c>
      <c r="B4478" s="1724"/>
      <c r="D4478" s="2" t="str">
        <f t="shared" si="68"/>
        <v>OK</v>
      </c>
    </row>
    <row r="4479" spans="1:4">
      <c r="A4479" s="10">
        <v>4418</v>
      </c>
      <c r="B4479" s="1724"/>
      <c r="D4479" s="2" t="str">
        <f t="shared" ref="D4479:D4542" si="69">IF(ISBLANK(B4479),"OK",IF(A4479-B4479=0,"OK","Error?"))</f>
        <v>OK</v>
      </c>
    </row>
    <row r="4480" spans="1:4">
      <c r="A4480" s="10">
        <v>4419</v>
      </c>
      <c r="B4480" s="1724"/>
      <c r="D4480" s="2" t="str">
        <f t="shared" si="69"/>
        <v>OK</v>
      </c>
    </row>
    <row r="4481" spans="1:4">
      <c r="A4481" s="10">
        <v>4420</v>
      </c>
      <c r="B4481" s="1724"/>
      <c r="D4481" s="2" t="str">
        <f t="shared" si="69"/>
        <v>OK</v>
      </c>
    </row>
    <row r="4482" spans="1:4">
      <c r="A4482" s="10">
        <v>4421</v>
      </c>
      <c r="B4482" s="1724"/>
      <c r="D4482" s="2" t="str">
        <f t="shared" si="69"/>
        <v>OK</v>
      </c>
    </row>
    <row r="4483" spans="1:4">
      <c r="A4483" s="10">
        <v>4422</v>
      </c>
      <c r="B4483" s="1724"/>
      <c r="D4483" s="2" t="str">
        <f t="shared" si="69"/>
        <v>OK</v>
      </c>
    </row>
    <row r="4484" spans="1:4">
      <c r="A4484" s="10">
        <v>4423</v>
      </c>
      <c r="B4484" s="1724"/>
      <c r="D4484" s="2" t="str">
        <f t="shared" si="69"/>
        <v>OK</v>
      </c>
    </row>
    <row r="4485" spans="1:4">
      <c r="A4485" s="10">
        <v>4424</v>
      </c>
      <c r="B4485" s="1724"/>
      <c r="D4485" s="2" t="str">
        <f t="shared" si="69"/>
        <v>OK</v>
      </c>
    </row>
    <row r="4486" spans="1:4">
      <c r="A4486" s="10">
        <v>4425</v>
      </c>
      <c r="B4486" s="1724"/>
      <c r="D4486" s="2" t="str">
        <f t="shared" si="69"/>
        <v>OK</v>
      </c>
    </row>
    <row r="4487" spans="1:4">
      <c r="A4487" s="10">
        <v>4426</v>
      </c>
      <c r="B4487" s="1724"/>
      <c r="D4487" s="2" t="str">
        <f t="shared" si="69"/>
        <v>OK</v>
      </c>
    </row>
    <row r="4488" spans="1:4">
      <c r="A4488" s="10">
        <v>4427</v>
      </c>
      <c r="B4488" s="1724"/>
      <c r="D4488" s="2" t="str">
        <f t="shared" si="69"/>
        <v>OK</v>
      </c>
    </row>
    <row r="4489" spans="1:4">
      <c r="A4489" s="10">
        <v>4428</v>
      </c>
      <c r="B4489" s="1724"/>
      <c r="D4489" s="2" t="str">
        <f t="shared" si="69"/>
        <v>OK</v>
      </c>
    </row>
    <row r="4490" spans="1:4">
      <c r="A4490" s="10">
        <v>4429</v>
      </c>
      <c r="B4490" s="1724"/>
      <c r="D4490" s="2" t="str">
        <f t="shared" si="69"/>
        <v>OK</v>
      </c>
    </row>
    <row r="4491" spans="1:4">
      <c r="A4491" s="10">
        <v>4430</v>
      </c>
      <c r="B4491" s="1724"/>
      <c r="D4491" s="2" t="str">
        <f t="shared" si="69"/>
        <v>OK</v>
      </c>
    </row>
    <row r="4492" spans="1:4">
      <c r="A4492" s="10">
        <v>4431</v>
      </c>
      <c r="B4492" s="1724"/>
      <c r="D4492" s="2" t="str">
        <f t="shared" si="69"/>
        <v>OK</v>
      </c>
    </row>
    <row r="4493" spans="1:4">
      <c r="A4493" s="10">
        <v>4432</v>
      </c>
      <c r="B4493" s="1724"/>
      <c r="D4493" s="2" t="str">
        <f t="shared" si="69"/>
        <v>OK</v>
      </c>
    </row>
    <row r="4494" spans="1:4">
      <c r="A4494" s="10">
        <v>4433</v>
      </c>
      <c r="B4494" s="1724"/>
      <c r="D4494" s="2" t="str">
        <f t="shared" si="69"/>
        <v>OK</v>
      </c>
    </row>
    <row r="4495" spans="1:4">
      <c r="A4495" s="10">
        <v>4434</v>
      </c>
      <c r="B4495" s="1724"/>
      <c r="D4495" s="2" t="str">
        <f t="shared" si="69"/>
        <v>OK</v>
      </c>
    </row>
    <row r="4496" spans="1:4">
      <c r="A4496" s="10">
        <v>4435</v>
      </c>
      <c r="B4496" s="1724"/>
      <c r="D4496" s="2" t="str">
        <f t="shared" si="69"/>
        <v>OK</v>
      </c>
    </row>
    <row r="4497" spans="1:4">
      <c r="A4497" s="10">
        <v>4436</v>
      </c>
      <c r="B4497" s="1724"/>
      <c r="D4497" s="2" t="str">
        <f t="shared" si="69"/>
        <v>OK</v>
      </c>
    </row>
    <row r="4498" spans="1:4">
      <c r="A4498" s="10">
        <v>4437</v>
      </c>
      <c r="B4498" s="1724"/>
      <c r="D4498" s="2" t="str">
        <f t="shared" si="69"/>
        <v>OK</v>
      </c>
    </row>
    <row r="4499" spans="1:4">
      <c r="A4499" s="10">
        <v>4438</v>
      </c>
      <c r="B4499" s="1724"/>
      <c r="D4499" s="2" t="str">
        <f t="shared" si="69"/>
        <v>OK</v>
      </c>
    </row>
    <row r="4500" spans="1:4">
      <c r="A4500" s="10">
        <v>4439</v>
      </c>
      <c r="B4500" s="1724"/>
      <c r="D4500" s="2" t="str">
        <f t="shared" si="69"/>
        <v>OK</v>
      </c>
    </row>
    <row r="4501" spans="1:4">
      <c r="A4501" s="10">
        <v>4440</v>
      </c>
      <c r="B4501" s="1724"/>
      <c r="D4501" s="2" t="str">
        <f t="shared" si="69"/>
        <v>OK</v>
      </c>
    </row>
    <row r="4502" spans="1:4">
      <c r="A4502" s="10">
        <v>4441</v>
      </c>
      <c r="B4502" s="1724"/>
      <c r="D4502" s="2" t="str">
        <f t="shared" si="69"/>
        <v>OK</v>
      </c>
    </row>
    <row r="4503" spans="1:4">
      <c r="A4503" s="10">
        <v>4442</v>
      </c>
      <c r="B4503" s="1724"/>
      <c r="D4503" s="2" t="str">
        <f t="shared" si="69"/>
        <v>OK</v>
      </c>
    </row>
    <row r="4504" spans="1:4">
      <c r="A4504" s="10">
        <v>4443</v>
      </c>
      <c r="B4504" s="1724"/>
      <c r="D4504" s="2" t="str">
        <f t="shared" si="69"/>
        <v>OK</v>
      </c>
    </row>
    <row r="4505" spans="1:4">
      <c r="A4505" s="10">
        <v>4444</v>
      </c>
      <c r="B4505" s="1724"/>
      <c r="D4505" s="2" t="str">
        <f t="shared" si="69"/>
        <v>OK</v>
      </c>
    </row>
    <row r="4506" spans="1:4">
      <c r="A4506" s="10">
        <v>4445</v>
      </c>
      <c r="B4506" s="1724"/>
      <c r="D4506" s="2" t="str">
        <f t="shared" si="69"/>
        <v>OK</v>
      </c>
    </row>
    <row r="4507" spans="1:4">
      <c r="A4507" s="10">
        <v>4446</v>
      </c>
      <c r="B4507" s="1724"/>
      <c r="D4507" s="2" t="str">
        <f t="shared" si="69"/>
        <v>OK</v>
      </c>
    </row>
    <row r="4508" spans="1:4">
      <c r="A4508" s="10">
        <v>4447</v>
      </c>
      <c r="B4508" s="1724"/>
      <c r="D4508" s="2" t="str">
        <f t="shared" si="69"/>
        <v>OK</v>
      </c>
    </row>
    <row r="4509" spans="1:4">
      <c r="A4509" s="10">
        <v>4448</v>
      </c>
      <c r="B4509" s="1724"/>
      <c r="D4509" s="2" t="str">
        <f t="shared" si="69"/>
        <v>OK</v>
      </c>
    </row>
    <row r="4510" spans="1:4">
      <c r="A4510" s="10">
        <v>4449</v>
      </c>
      <c r="B4510" s="1724"/>
      <c r="D4510" s="2" t="str">
        <f t="shared" si="69"/>
        <v>OK</v>
      </c>
    </row>
    <row r="4511" spans="1:4">
      <c r="A4511" s="10">
        <v>4450</v>
      </c>
      <c r="B4511" s="1724"/>
      <c r="D4511" s="2" t="str">
        <f t="shared" si="69"/>
        <v>OK</v>
      </c>
    </row>
    <row r="4512" spans="1:4">
      <c r="A4512" s="10">
        <v>4451</v>
      </c>
      <c r="B4512" s="1724"/>
      <c r="D4512" s="2" t="str">
        <f t="shared" si="69"/>
        <v>OK</v>
      </c>
    </row>
    <row r="4513" spans="1:4">
      <c r="A4513" s="10">
        <v>4452</v>
      </c>
      <c r="B4513" s="1724"/>
      <c r="D4513" s="2" t="str">
        <f t="shared" si="69"/>
        <v>OK</v>
      </c>
    </row>
    <row r="4514" spans="1:4">
      <c r="A4514" s="10">
        <v>4453</v>
      </c>
      <c r="B4514" s="1724"/>
      <c r="D4514" s="2" t="str">
        <f t="shared" si="69"/>
        <v>OK</v>
      </c>
    </row>
    <row r="4515" spans="1:4">
      <c r="A4515" s="10">
        <v>4454</v>
      </c>
      <c r="B4515" s="1724"/>
      <c r="D4515" s="2" t="str">
        <f t="shared" si="69"/>
        <v>OK</v>
      </c>
    </row>
    <row r="4516" spans="1:4">
      <c r="A4516" s="10">
        <v>4455</v>
      </c>
      <c r="B4516" s="1724"/>
      <c r="D4516" s="2" t="str">
        <f t="shared" si="69"/>
        <v>OK</v>
      </c>
    </row>
    <row r="4517" spans="1:4">
      <c r="A4517" s="10">
        <v>4456</v>
      </c>
      <c r="B4517" s="1724"/>
      <c r="D4517" s="2" t="str">
        <f t="shared" si="69"/>
        <v>OK</v>
      </c>
    </row>
    <row r="4518" spans="1:4">
      <c r="A4518" s="10">
        <v>4457</v>
      </c>
      <c r="B4518" s="1724"/>
      <c r="D4518" s="2" t="str">
        <f t="shared" si="69"/>
        <v>OK</v>
      </c>
    </row>
    <row r="4519" spans="1:4">
      <c r="A4519" s="10">
        <v>4458</v>
      </c>
      <c r="B4519" s="1724"/>
      <c r="D4519" s="2" t="str">
        <f t="shared" si="69"/>
        <v>OK</v>
      </c>
    </row>
    <row r="4520" spans="1:4">
      <c r="A4520" s="10">
        <v>4459</v>
      </c>
      <c r="B4520" s="1724"/>
      <c r="D4520" s="2" t="str">
        <f t="shared" si="69"/>
        <v>OK</v>
      </c>
    </row>
    <row r="4521" spans="1:4">
      <c r="A4521" s="10">
        <v>4460</v>
      </c>
      <c r="B4521" s="1724"/>
      <c r="D4521" s="2" t="str">
        <f t="shared" si="69"/>
        <v>OK</v>
      </c>
    </row>
    <row r="4522" spans="1:4">
      <c r="A4522" s="10">
        <v>4461</v>
      </c>
      <c r="B4522" s="1724"/>
      <c r="D4522" s="2" t="str">
        <f t="shared" si="69"/>
        <v>OK</v>
      </c>
    </row>
    <row r="4523" spans="1:4">
      <c r="A4523" s="10">
        <v>4462</v>
      </c>
      <c r="B4523" s="1724"/>
      <c r="D4523" s="2" t="str">
        <f t="shared" si="69"/>
        <v>OK</v>
      </c>
    </row>
    <row r="4524" spans="1:4">
      <c r="A4524" s="10">
        <v>4463</v>
      </c>
      <c r="B4524" s="1724"/>
      <c r="D4524" s="2" t="str">
        <f t="shared" si="69"/>
        <v>OK</v>
      </c>
    </row>
    <row r="4525" spans="1:4">
      <c r="A4525" s="10">
        <v>4464</v>
      </c>
      <c r="B4525" s="1724"/>
      <c r="D4525" s="2" t="str">
        <f t="shared" si="69"/>
        <v>OK</v>
      </c>
    </row>
    <row r="4526" spans="1:4">
      <c r="A4526" s="10">
        <v>4465</v>
      </c>
      <c r="B4526" s="1724"/>
      <c r="D4526" s="2" t="str">
        <f t="shared" si="69"/>
        <v>OK</v>
      </c>
    </row>
    <row r="4527" spans="1:4">
      <c r="A4527" s="10">
        <v>4466</v>
      </c>
      <c r="B4527" s="1724"/>
      <c r="D4527" s="2" t="str">
        <f t="shared" si="69"/>
        <v>OK</v>
      </c>
    </row>
    <row r="4528" spans="1:4">
      <c r="A4528" s="10">
        <v>4467</v>
      </c>
      <c r="B4528" s="1724"/>
      <c r="D4528" s="2" t="str">
        <f t="shared" si="69"/>
        <v>OK</v>
      </c>
    </row>
    <row r="4529" spans="1:4">
      <c r="A4529" s="10">
        <v>4468</v>
      </c>
      <c r="B4529" s="1724"/>
      <c r="D4529" s="2" t="str">
        <f t="shared" si="69"/>
        <v>OK</v>
      </c>
    </row>
    <row r="4530" spans="1:4">
      <c r="A4530" s="10">
        <v>4469</v>
      </c>
      <c r="B4530" s="1724"/>
      <c r="D4530" s="2" t="str">
        <f t="shared" si="69"/>
        <v>OK</v>
      </c>
    </row>
    <row r="4531" spans="1:4">
      <c r="A4531" s="10">
        <v>4470</v>
      </c>
      <c r="B4531" s="1724"/>
      <c r="D4531" s="2" t="str">
        <f t="shared" si="69"/>
        <v>OK</v>
      </c>
    </row>
    <row r="4532" spans="1:4">
      <c r="A4532" s="10">
        <v>4471</v>
      </c>
      <c r="B4532" s="1724"/>
      <c r="D4532" s="2" t="str">
        <f t="shared" si="69"/>
        <v>OK</v>
      </c>
    </row>
    <row r="4533" spans="1:4">
      <c r="A4533" s="10">
        <v>4472</v>
      </c>
      <c r="B4533" s="1724"/>
      <c r="D4533" s="2" t="str">
        <f t="shared" si="69"/>
        <v>OK</v>
      </c>
    </row>
    <row r="4534" spans="1:4">
      <c r="A4534" s="10">
        <v>4473</v>
      </c>
      <c r="B4534" s="1724"/>
      <c r="D4534" s="2" t="str">
        <f t="shared" si="69"/>
        <v>OK</v>
      </c>
    </row>
    <row r="4535" spans="1:4">
      <c r="A4535" s="10">
        <v>4474</v>
      </c>
      <c r="B4535" s="1724"/>
      <c r="D4535" s="2" t="str">
        <f t="shared" si="69"/>
        <v>OK</v>
      </c>
    </row>
    <row r="4536" spans="1:4">
      <c r="A4536" s="10">
        <v>4475</v>
      </c>
      <c r="B4536" s="1724"/>
      <c r="D4536" s="2" t="str">
        <f t="shared" si="69"/>
        <v>OK</v>
      </c>
    </row>
    <row r="4537" spans="1:4">
      <c r="A4537" s="10">
        <v>4476</v>
      </c>
      <c r="B4537" s="1724"/>
      <c r="D4537" s="2" t="str">
        <f t="shared" si="69"/>
        <v>OK</v>
      </c>
    </row>
    <row r="4538" spans="1:4">
      <c r="A4538" s="10">
        <v>4477</v>
      </c>
      <c r="B4538" s="1724"/>
      <c r="D4538" s="2" t="str">
        <f t="shared" si="69"/>
        <v>OK</v>
      </c>
    </row>
    <row r="4539" spans="1:4">
      <c r="A4539" s="10">
        <v>4478</v>
      </c>
      <c r="B4539" s="1724"/>
      <c r="D4539" s="2" t="str">
        <f t="shared" si="69"/>
        <v>OK</v>
      </c>
    </row>
    <row r="4540" spans="1:4">
      <c r="A4540" s="10">
        <v>4479</v>
      </c>
      <c r="B4540" s="1724"/>
      <c r="D4540" s="2" t="str">
        <f t="shared" si="69"/>
        <v>OK</v>
      </c>
    </row>
    <row r="4541" spans="1:4">
      <c r="A4541" s="10">
        <v>4480</v>
      </c>
      <c r="B4541" s="1724"/>
      <c r="D4541" s="2" t="str">
        <f t="shared" si="69"/>
        <v>OK</v>
      </c>
    </row>
    <row r="4542" spans="1:4">
      <c r="A4542" s="10">
        <v>4481</v>
      </c>
      <c r="B4542" s="1724"/>
      <c r="D4542" s="2" t="str">
        <f t="shared" si="69"/>
        <v>OK</v>
      </c>
    </row>
    <row r="4543" spans="1:4">
      <c r="A4543" s="10">
        <v>4482</v>
      </c>
      <c r="B4543" s="1724"/>
      <c r="D4543" s="2" t="str">
        <f t="shared" ref="D4543:D4606" si="70">IF(ISBLANK(B4543),"OK",IF(A4543-B4543=0,"OK","Error?"))</f>
        <v>OK</v>
      </c>
    </row>
    <row r="4544" spans="1:4">
      <c r="A4544" s="10">
        <v>4483</v>
      </c>
      <c r="B4544" s="1724"/>
      <c r="D4544" s="2" t="str">
        <f t="shared" si="70"/>
        <v>OK</v>
      </c>
    </row>
    <row r="4545" spans="1:4">
      <c r="A4545" s="10">
        <v>4484</v>
      </c>
      <c r="B4545" s="1724"/>
      <c r="D4545" s="2" t="str">
        <f t="shared" si="70"/>
        <v>OK</v>
      </c>
    </row>
    <row r="4546" spans="1:4">
      <c r="A4546" s="10">
        <v>4485</v>
      </c>
      <c r="B4546" s="1724"/>
      <c r="D4546" s="2" t="str">
        <f t="shared" si="70"/>
        <v>OK</v>
      </c>
    </row>
    <row r="4547" spans="1:4">
      <c r="A4547" s="10">
        <v>4486</v>
      </c>
      <c r="B4547" s="1724"/>
      <c r="D4547" s="2" t="str">
        <f t="shared" si="70"/>
        <v>OK</v>
      </c>
    </row>
    <row r="4548" spans="1:4">
      <c r="A4548" s="10">
        <v>4487</v>
      </c>
      <c r="B4548" s="1724"/>
      <c r="D4548" s="2" t="str">
        <f t="shared" si="70"/>
        <v>OK</v>
      </c>
    </row>
    <row r="4549" spans="1:4">
      <c r="A4549" s="10">
        <v>4488</v>
      </c>
      <c r="B4549" s="1724"/>
      <c r="D4549" s="2" t="str">
        <f t="shared" si="70"/>
        <v>OK</v>
      </c>
    </row>
    <row r="4550" spans="1:4">
      <c r="A4550" s="10">
        <v>4489</v>
      </c>
      <c r="B4550" s="1724"/>
      <c r="D4550" s="2" t="str">
        <f t="shared" si="70"/>
        <v>OK</v>
      </c>
    </row>
    <row r="4551" spans="1:4">
      <c r="A4551" s="10">
        <v>4490</v>
      </c>
      <c r="B4551" s="1724"/>
      <c r="D4551" s="2" t="str">
        <f t="shared" si="70"/>
        <v>OK</v>
      </c>
    </row>
    <row r="4552" spans="1:4">
      <c r="A4552" s="10">
        <v>4491</v>
      </c>
      <c r="B4552" s="1724"/>
      <c r="D4552" s="2" t="str">
        <f t="shared" si="70"/>
        <v>OK</v>
      </c>
    </row>
    <row r="4553" spans="1:4">
      <c r="A4553" s="10">
        <v>4492</v>
      </c>
      <c r="B4553" s="1724"/>
      <c r="D4553" s="2" t="str">
        <f t="shared" si="70"/>
        <v>OK</v>
      </c>
    </row>
    <row r="4554" spans="1:4">
      <c r="A4554" s="10">
        <v>4493</v>
      </c>
      <c r="B4554" s="1724"/>
      <c r="D4554" s="2" t="str">
        <f t="shared" si="70"/>
        <v>OK</v>
      </c>
    </row>
    <row r="4555" spans="1:4">
      <c r="A4555" s="10">
        <v>4494</v>
      </c>
      <c r="B4555" s="1724"/>
      <c r="D4555" s="2" t="str">
        <f t="shared" si="70"/>
        <v>OK</v>
      </c>
    </row>
    <row r="4556" spans="1:4">
      <c r="A4556" s="10">
        <v>4495</v>
      </c>
      <c r="B4556" s="1724"/>
      <c r="D4556" s="2" t="str">
        <f t="shared" si="70"/>
        <v>OK</v>
      </c>
    </row>
    <row r="4557" spans="1:4">
      <c r="A4557" s="10">
        <v>4496</v>
      </c>
      <c r="B4557" s="1724"/>
      <c r="D4557" s="2" t="str">
        <f t="shared" si="70"/>
        <v>OK</v>
      </c>
    </row>
    <row r="4558" spans="1:4">
      <c r="A4558" s="10">
        <v>4497</v>
      </c>
      <c r="B4558" s="1724"/>
      <c r="D4558" s="2" t="str">
        <f t="shared" si="70"/>
        <v>OK</v>
      </c>
    </row>
    <row r="4559" spans="1:4">
      <c r="A4559" s="10">
        <v>4498</v>
      </c>
      <c r="B4559" s="1724"/>
      <c r="D4559" s="2" t="str">
        <f t="shared" si="70"/>
        <v>OK</v>
      </c>
    </row>
    <row r="4560" spans="1:4">
      <c r="A4560" s="10">
        <v>4499</v>
      </c>
      <c r="B4560" s="1724"/>
      <c r="D4560" s="2" t="str">
        <f t="shared" si="70"/>
        <v>OK</v>
      </c>
    </row>
    <row r="4561" spans="1:4">
      <c r="A4561" s="10">
        <v>4500</v>
      </c>
      <c r="B4561" s="1724"/>
      <c r="D4561" s="2" t="str">
        <f t="shared" si="70"/>
        <v>OK</v>
      </c>
    </row>
    <row r="4562" spans="1:4">
      <c r="A4562" s="10">
        <v>4501</v>
      </c>
      <c r="B4562" s="1724"/>
      <c r="D4562" s="2" t="str">
        <f t="shared" si="70"/>
        <v>OK</v>
      </c>
    </row>
    <row r="4563" spans="1:4">
      <c r="A4563" s="10">
        <v>4502</v>
      </c>
      <c r="B4563" s="1724"/>
      <c r="D4563" s="2" t="str">
        <f t="shared" si="70"/>
        <v>OK</v>
      </c>
    </row>
    <row r="4564" spans="1:4">
      <c r="A4564" s="10">
        <v>4503</v>
      </c>
      <c r="B4564" s="1724"/>
      <c r="D4564" s="2" t="str">
        <f t="shared" si="70"/>
        <v>OK</v>
      </c>
    </row>
    <row r="4565" spans="1:4">
      <c r="A4565" s="10">
        <v>4504</v>
      </c>
      <c r="B4565" s="1724"/>
      <c r="D4565" s="2" t="str">
        <f t="shared" si="70"/>
        <v>OK</v>
      </c>
    </row>
    <row r="4566" spans="1:4">
      <c r="A4566" s="10">
        <v>4505</v>
      </c>
      <c r="B4566" s="1724"/>
      <c r="D4566" s="2" t="str">
        <f t="shared" si="70"/>
        <v>OK</v>
      </c>
    </row>
    <row r="4567" spans="1:4">
      <c r="A4567" s="10">
        <v>4506</v>
      </c>
      <c r="B4567" s="1724"/>
      <c r="D4567" s="2" t="str">
        <f t="shared" si="70"/>
        <v>OK</v>
      </c>
    </row>
    <row r="4568" spans="1:4">
      <c r="A4568" s="10">
        <v>4507</v>
      </c>
      <c r="B4568" s="1724"/>
      <c r="D4568" s="2" t="str">
        <f t="shared" si="70"/>
        <v>OK</v>
      </c>
    </row>
    <row r="4569" spans="1:4">
      <c r="A4569" s="10">
        <v>4508</v>
      </c>
      <c r="B4569" s="1724"/>
      <c r="D4569" s="2" t="str">
        <f t="shared" si="70"/>
        <v>OK</v>
      </c>
    </row>
    <row r="4570" spans="1:4">
      <c r="A4570" s="10">
        <v>4509</v>
      </c>
      <c r="B4570" s="1724"/>
      <c r="D4570" s="2" t="str">
        <f t="shared" si="70"/>
        <v>OK</v>
      </c>
    </row>
    <row r="4571" spans="1:4">
      <c r="A4571" s="10">
        <v>4510</v>
      </c>
      <c r="B4571" s="1724"/>
      <c r="D4571" s="2" t="str">
        <f t="shared" si="70"/>
        <v>OK</v>
      </c>
    </row>
    <row r="4572" spans="1:4">
      <c r="A4572" s="10">
        <v>4511</v>
      </c>
      <c r="B4572" s="1724"/>
      <c r="D4572" s="2" t="str">
        <f t="shared" si="70"/>
        <v>OK</v>
      </c>
    </row>
    <row r="4573" spans="1:4">
      <c r="A4573" s="10">
        <v>4512</v>
      </c>
      <c r="B4573" s="1724"/>
      <c r="D4573" s="2" t="str">
        <f t="shared" si="70"/>
        <v>OK</v>
      </c>
    </row>
    <row r="4574" spans="1:4">
      <c r="A4574" s="10">
        <v>4513</v>
      </c>
      <c r="B4574" s="1724"/>
      <c r="D4574" s="2" t="str">
        <f t="shared" si="70"/>
        <v>OK</v>
      </c>
    </row>
    <row r="4575" spans="1:4">
      <c r="A4575" s="10">
        <v>4514</v>
      </c>
      <c r="B4575" s="1724"/>
      <c r="D4575" s="2" t="str">
        <f t="shared" si="70"/>
        <v>OK</v>
      </c>
    </row>
    <row r="4576" spans="1:4">
      <c r="A4576" s="10">
        <v>4515</v>
      </c>
      <c r="B4576" s="1724"/>
      <c r="D4576" s="2" t="str">
        <f t="shared" si="70"/>
        <v>OK</v>
      </c>
    </row>
    <row r="4577" spans="1:4">
      <c r="A4577" s="10">
        <v>4516</v>
      </c>
      <c r="B4577" s="1724"/>
      <c r="D4577" s="2" t="str">
        <f t="shared" si="70"/>
        <v>OK</v>
      </c>
    </row>
    <row r="4578" spans="1:4">
      <c r="A4578" s="10">
        <v>4517</v>
      </c>
      <c r="B4578" s="1724"/>
      <c r="D4578" s="2" t="str">
        <f t="shared" si="70"/>
        <v>OK</v>
      </c>
    </row>
    <row r="4579" spans="1:4">
      <c r="A4579" s="10">
        <v>4518</v>
      </c>
      <c r="B4579" s="1724"/>
      <c r="D4579" s="2" t="str">
        <f t="shared" si="70"/>
        <v>OK</v>
      </c>
    </row>
    <row r="4580" spans="1:4">
      <c r="A4580" s="10">
        <v>4519</v>
      </c>
      <c r="B4580" s="1724"/>
      <c r="D4580" s="2" t="str">
        <f t="shared" si="70"/>
        <v>OK</v>
      </c>
    </row>
    <row r="4581" spans="1:4">
      <c r="A4581" s="10">
        <v>4520</v>
      </c>
      <c r="B4581" s="1724"/>
      <c r="D4581" s="2" t="str">
        <f t="shared" si="70"/>
        <v>OK</v>
      </c>
    </row>
    <row r="4582" spans="1:4">
      <c r="A4582" s="10">
        <v>4521</v>
      </c>
      <c r="B4582" s="1724"/>
      <c r="D4582" s="2" t="str">
        <f t="shared" si="70"/>
        <v>OK</v>
      </c>
    </row>
    <row r="4583" spans="1:4">
      <c r="A4583" s="10">
        <v>4522</v>
      </c>
      <c r="B4583" s="1724"/>
      <c r="D4583" s="2" t="str">
        <f t="shared" si="70"/>
        <v>OK</v>
      </c>
    </row>
    <row r="4584" spans="1:4">
      <c r="A4584" s="10">
        <v>4523</v>
      </c>
      <c r="B4584" s="1724"/>
      <c r="D4584" s="2" t="str">
        <f t="shared" si="70"/>
        <v>OK</v>
      </c>
    </row>
    <row r="4585" spans="1:4">
      <c r="A4585" s="10">
        <v>4524</v>
      </c>
      <c r="B4585" s="1724"/>
      <c r="D4585" s="2" t="str">
        <f t="shared" si="70"/>
        <v>OK</v>
      </c>
    </row>
    <row r="4586" spans="1:4">
      <c r="A4586" s="10">
        <v>4525</v>
      </c>
      <c r="B4586" s="1724"/>
      <c r="D4586" s="2" t="str">
        <f t="shared" si="70"/>
        <v>OK</v>
      </c>
    </row>
    <row r="4587" spans="1:4">
      <c r="A4587" s="10">
        <v>4526</v>
      </c>
      <c r="B4587" s="1724"/>
      <c r="D4587" s="2" t="str">
        <f t="shared" si="70"/>
        <v>OK</v>
      </c>
    </row>
    <row r="4588" spans="1:4">
      <c r="A4588" s="10">
        <v>4527</v>
      </c>
      <c r="B4588" s="1724"/>
      <c r="D4588" s="2" t="str">
        <f t="shared" si="70"/>
        <v>OK</v>
      </c>
    </row>
    <row r="4589" spans="1:4">
      <c r="A4589" s="10">
        <v>4528</v>
      </c>
      <c r="B4589" s="1724"/>
      <c r="D4589" s="2" t="str">
        <f t="shared" si="70"/>
        <v>OK</v>
      </c>
    </row>
    <row r="4590" spans="1:4">
      <c r="A4590" s="10">
        <v>4529</v>
      </c>
      <c r="B4590" s="1724"/>
      <c r="D4590" s="2" t="str">
        <f t="shared" si="70"/>
        <v>OK</v>
      </c>
    </row>
    <row r="4591" spans="1:4">
      <c r="A4591" s="10">
        <v>4530</v>
      </c>
      <c r="B4591" s="1724"/>
      <c r="D4591" s="2" t="str">
        <f t="shared" si="70"/>
        <v>OK</v>
      </c>
    </row>
    <row r="4592" spans="1:4">
      <c r="A4592" s="10">
        <v>4531</v>
      </c>
      <c r="B4592" s="1724"/>
      <c r="D4592" s="2" t="str">
        <f t="shared" si="70"/>
        <v>OK</v>
      </c>
    </row>
    <row r="4593" spans="1:4">
      <c r="A4593" s="10">
        <v>4532</v>
      </c>
      <c r="B4593" s="1724"/>
      <c r="D4593" s="2" t="str">
        <f t="shared" si="70"/>
        <v>OK</v>
      </c>
    </row>
    <row r="4594" spans="1:4">
      <c r="A4594" s="10">
        <v>4533</v>
      </c>
      <c r="B4594" s="1724"/>
      <c r="D4594" s="2" t="str">
        <f t="shared" si="70"/>
        <v>OK</v>
      </c>
    </row>
    <row r="4595" spans="1:4">
      <c r="A4595" s="10">
        <v>4534</v>
      </c>
      <c r="B4595" s="1724"/>
      <c r="D4595" s="2" t="str">
        <f t="shared" si="70"/>
        <v>OK</v>
      </c>
    </row>
    <row r="4596" spans="1:4">
      <c r="A4596" s="10">
        <v>4535</v>
      </c>
      <c r="B4596" s="1724"/>
      <c r="D4596" s="2" t="str">
        <f t="shared" si="70"/>
        <v>OK</v>
      </c>
    </row>
    <row r="4597" spans="1:4">
      <c r="A4597" s="10">
        <v>4536</v>
      </c>
      <c r="B4597" s="1724"/>
      <c r="D4597" s="2" t="str">
        <f t="shared" si="70"/>
        <v>OK</v>
      </c>
    </row>
    <row r="4598" spans="1:4">
      <c r="A4598" s="10">
        <v>4537</v>
      </c>
      <c r="B4598" s="1724"/>
      <c r="D4598" s="2" t="str">
        <f t="shared" si="70"/>
        <v>OK</v>
      </c>
    </row>
    <row r="4599" spans="1:4">
      <c r="A4599" s="10">
        <v>4538</v>
      </c>
      <c r="B4599" s="1724"/>
      <c r="D4599" s="2" t="str">
        <f t="shared" si="70"/>
        <v>OK</v>
      </c>
    </row>
    <row r="4600" spans="1:4">
      <c r="A4600" s="10">
        <v>4539</v>
      </c>
      <c r="B4600" s="1724"/>
      <c r="D4600" s="2" t="str">
        <f t="shared" si="70"/>
        <v>OK</v>
      </c>
    </row>
    <row r="4601" spans="1:4">
      <c r="A4601" s="10">
        <v>4540</v>
      </c>
      <c r="B4601" s="1724"/>
      <c r="D4601" s="2" t="str">
        <f t="shared" si="70"/>
        <v>OK</v>
      </c>
    </row>
    <row r="4602" spans="1:4">
      <c r="A4602" s="10">
        <v>4541</v>
      </c>
      <c r="B4602" s="1724"/>
      <c r="D4602" s="2" t="str">
        <f t="shared" si="70"/>
        <v>OK</v>
      </c>
    </row>
    <row r="4603" spans="1:4">
      <c r="A4603" s="10">
        <v>4542</v>
      </c>
      <c r="B4603" s="1724"/>
      <c r="D4603" s="2" t="str">
        <f t="shared" si="70"/>
        <v>OK</v>
      </c>
    </row>
    <row r="4604" spans="1:4">
      <c r="A4604" s="10">
        <v>4543</v>
      </c>
      <c r="B4604" s="1724"/>
      <c r="D4604" s="2" t="str">
        <f t="shared" si="70"/>
        <v>OK</v>
      </c>
    </row>
    <row r="4605" spans="1:4">
      <c r="A4605" s="10">
        <v>4544</v>
      </c>
      <c r="B4605" s="1724"/>
      <c r="D4605" s="2" t="str">
        <f t="shared" si="70"/>
        <v>OK</v>
      </c>
    </row>
    <row r="4606" spans="1:4">
      <c r="A4606" s="10">
        <v>4545</v>
      </c>
      <c r="B4606" s="1724"/>
      <c r="D4606" s="2" t="str">
        <f t="shared" si="70"/>
        <v>OK</v>
      </c>
    </row>
    <row r="4607" spans="1:4">
      <c r="A4607" s="10">
        <v>4546</v>
      </c>
      <c r="B4607" s="1724"/>
      <c r="D4607" s="2" t="str">
        <f t="shared" ref="D4607:D4670" si="71">IF(ISBLANK(B4607),"OK",IF(A4607-B4607=0,"OK","Error?"))</f>
        <v>OK</v>
      </c>
    </row>
    <row r="4608" spans="1:4">
      <c r="A4608" s="10">
        <v>4547</v>
      </c>
      <c r="B4608" s="1724"/>
      <c r="D4608" s="2" t="str">
        <f t="shared" si="71"/>
        <v>OK</v>
      </c>
    </row>
    <row r="4609" spans="1:4">
      <c r="A4609" s="10">
        <v>4548</v>
      </c>
      <c r="B4609" s="1724"/>
      <c r="D4609" s="2" t="str">
        <f t="shared" si="71"/>
        <v>OK</v>
      </c>
    </row>
    <row r="4610" spans="1:4">
      <c r="A4610" s="10">
        <v>4549</v>
      </c>
      <c r="B4610" s="1724"/>
      <c r="D4610" s="2" t="str">
        <f t="shared" si="71"/>
        <v>OK</v>
      </c>
    </row>
    <row r="4611" spans="1:4">
      <c r="A4611" s="10">
        <v>4550</v>
      </c>
      <c r="B4611" s="1724"/>
      <c r="D4611" s="2" t="str">
        <f t="shared" si="71"/>
        <v>OK</v>
      </c>
    </row>
    <row r="4612" spans="1:4">
      <c r="A4612" s="10">
        <v>4551</v>
      </c>
      <c r="B4612" s="1724"/>
      <c r="D4612" s="2" t="str">
        <f t="shared" si="71"/>
        <v>OK</v>
      </c>
    </row>
    <row r="4613" spans="1:4">
      <c r="A4613" s="10">
        <v>4552</v>
      </c>
      <c r="B4613" s="1724"/>
      <c r="D4613" s="2" t="str">
        <f t="shared" si="71"/>
        <v>OK</v>
      </c>
    </row>
    <row r="4614" spans="1:4">
      <c r="A4614" s="10">
        <v>4553</v>
      </c>
      <c r="B4614" s="1724"/>
      <c r="D4614" s="2" t="str">
        <f t="shared" si="71"/>
        <v>OK</v>
      </c>
    </row>
    <row r="4615" spans="1:4">
      <c r="A4615" s="10">
        <v>4554</v>
      </c>
      <c r="B4615" s="1724"/>
      <c r="D4615" s="2" t="str">
        <f t="shared" si="71"/>
        <v>OK</v>
      </c>
    </row>
    <row r="4616" spans="1:4">
      <c r="A4616" s="10">
        <v>4555</v>
      </c>
      <c r="B4616" s="1724"/>
      <c r="D4616" s="2" t="str">
        <f t="shared" si="71"/>
        <v>OK</v>
      </c>
    </row>
    <row r="4617" spans="1:4">
      <c r="A4617" s="10">
        <v>4556</v>
      </c>
      <c r="B4617" s="1724"/>
      <c r="D4617" s="2" t="str">
        <f t="shared" si="71"/>
        <v>OK</v>
      </c>
    </row>
    <row r="4618" spans="1:4">
      <c r="A4618" s="10">
        <v>4557</v>
      </c>
      <c r="B4618" s="1724"/>
      <c r="D4618" s="2" t="str">
        <f t="shared" si="71"/>
        <v>OK</v>
      </c>
    </row>
    <row r="4619" spans="1:4">
      <c r="A4619" s="10">
        <v>4558</v>
      </c>
      <c r="B4619" s="1724"/>
      <c r="D4619" s="2" t="str">
        <f t="shared" si="71"/>
        <v>OK</v>
      </c>
    </row>
    <row r="4620" spans="1:4">
      <c r="A4620" s="10">
        <v>4559</v>
      </c>
      <c r="B4620" s="1724"/>
      <c r="D4620" s="2" t="str">
        <f t="shared" si="71"/>
        <v>OK</v>
      </c>
    </row>
    <row r="4621" spans="1:4">
      <c r="A4621" s="10">
        <v>4560</v>
      </c>
      <c r="B4621" s="1724"/>
      <c r="D4621" s="2" t="str">
        <f t="shared" si="71"/>
        <v>OK</v>
      </c>
    </row>
    <row r="4622" spans="1:4">
      <c r="A4622" s="10">
        <v>4561</v>
      </c>
      <c r="B4622" s="1724"/>
      <c r="D4622" s="2" t="str">
        <f t="shared" si="71"/>
        <v>OK</v>
      </c>
    </row>
    <row r="4623" spans="1:4">
      <c r="A4623" s="10">
        <v>4562</v>
      </c>
      <c r="B4623" s="1724"/>
      <c r="D4623" s="2" t="str">
        <f t="shared" si="71"/>
        <v>OK</v>
      </c>
    </row>
    <row r="4624" spans="1:4">
      <c r="A4624" s="10">
        <v>4563</v>
      </c>
      <c r="B4624" s="1724"/>
      <c r="D4624" s="2" t="str">
        <f t="shared" si="71"/>
        <v>OK</v>
      </c>
    </row>
    <row r="4625" spans="1:4">
      <c r="A4625" s="10">
        <v>4564</v>
      </c>
      <c r="B4625" s="1724"/>
      <c r="D4625" s="2" t="str">
        <f t="shared" si="71"/>
        <v>OK</v>
      </c>
    </row>
    <row r="4626" spans="1:4">
      <c r="A4626" s="10">
        <v>4565</v>
      </c>
      <c r="B4626" s="1724"/>
      <c r="D4626" s="2" t="str">
        <f t="shared" si="71"/>
        <v>OK</v>
      </c>
    </row>
    <row r="4627" spans="1:4">
      <c r="A4627" s="10">
        <v>4566</v>
      </c>
      <c r="B4627" s="1724"/>
      <c r="D4627" s="2" t="str">
        <f t="shared" si="71"/>
        <v>OK</v>
      </c>
    </row>
    <row r="4628" spans="1:4">
      <c r="A4628" s="10">
        <v>4567</v>
      </c>
      <c r="B4628" s="1724"/>
      <c r="D4628" s="2" t="str">
        <f t="shared" si="71"/>
        <v>OK</v>
      </c>
    </row>
    <row r="4629" spans="1:4">
      <c r="A4629" s="10">
        <v>4568</v>
      </c>
      <c r="B4629" s="1724"/>
      <c r="D4629" s="2" t="str">
        <f t="shared" si="71"/>
        <v>OK</v>
      </c>
    </row>
    <row r="4630" spans="1:4">
      <c r="A4630" s="10">
        <v>4569</v>
      </c>
      <c r="B4630" s="1724"/>
      <c r="D4630" s="2" t="str">
        <f t="shared" si="71"/>
        <v>OK</v>
      </c>
    </row>
    <row r="4631" spans="1:4">
      <c r="A4631" s="10">
        <v>4570</v>
      </c>
      <c r="B4631" s="1724"/>
      <c r="D4631" s="2" t="str">
        <f t="shared" si="71"/>
        <v>OK</v>
      </c>
    </row>
    <row r="4632" spans="1:4">
      <c r="A4632" s="10">
        <v>4571</v>
      </c>
      <c r="B4632" s="1724"/>
      <c r="D4632" s="2" t="str">
        <f t="shared" si="71"/>
        <v>OK</v>
      </c>
    </row>
    <row r="4633" spans="1:4">
      <c r="A4633" s="10">
        <v>4572</v>
      </c>
      <c r="B4633" s="1724"/>
      <c r="D4633" s="2" t="str">
        <f t="shared" si="71"/>
        <v>OK</v>
      </c>
    </row>
    <row r="4634" spans="1:4">
      <c r="A4634" s="10">
        <v>4573</v>
      </c>
      <c r="B4634" s="1724"/>
      <c r="D4634" s="2" t="str">
        <f t="shared" si="71"/>
        <v>OK</v>
      </c>
    </row>
    <row r="4635" spans="1:4">
      <c r="A4635" s="10">
        <v>4574</v>
      </c>
      <c r="B4635" s="1724"/>
      <c r="D4635" s="2" t="str">
        <f t="shared" si="71"/>
        <v>OK</v>
      </c>
    </row>
    <row r="4636" spans="1:4">
      <c r="A4636" s="10">
        <v>4575</v>
      </c>
      <c r="B4636" s="1724"/>
      <c r="D4636" s="2" t="str">
        <f t="shared" si="71"/>
        <v>OK</v>
      </c>
    </row>
    <row r="4637" spans="1:4">
      <c r="A4637" s="10">
        <v>4576</v>
      </c>
      <c r="B4637" s="1724"/>
      <c r="D4637" s="2" t="str">
        <f t="shared" si="71"/>
        <v>OK</v>
      </c>
    </row>
    <row r="4638" spans="1:4">
      <c r="A4638" s="10">
        <v>4577</v>
      </c>
      <c r="B4638" s="1724"/>
      <c r="D4638" s="2" t="str">
        <f t="shared" si="71"/>
        <v>OK</v>
      </c>
    </row>
    <row r="4639" spans="1:4">
      <c r="A4639" s="10">
        <v>4578</v>
      </c>
      <c r="B4639" s="1724"/>
      <c r="D4639" s="2" t="str">
        <f t="shared" si="71"/>
        <v>OK</v>
      </c>
    </row>
    <row r="4640" spans="1:4">
      <c r="A4640" s="10">
        <v>4579</v>
      </c>
      <c r="B4640" s="1724"/>
      <c r="D4640" s="2" t="str">
        <f t="shared" si="71"/>
        <v>OK</v>
      </c>
    </row>
    <row r="4641" spans="1:4">
      <c r="A4641" s="10">
        <v>4580</v>
      </c>
      <c r="B4641" s="1724"/>
      <c r="D4641" s="2" t="str">
        <f t="shared" si="71"/>
        <v>OK</v>
      </c>
    </row>
    <row r="4642" spans="1:4">
      <c r="A4642" s="10">
        <v>4581</v>
      </c>
      <c r="B4642" s="1724"/>
      <c r="D4642" s="2" t="str">
        <f t="shared" si="71"/>
        <v>OK</v>
      </c>
    </row>
    <row r="4643" spans="1:4">
      <c r="A4643" s="10">
        <v>4582</v>
      </c>
      <c r="B4643" s="1724"/>
      <c r="D4643" s="2" t="str">
        <f t="shared" si="71"/>
        <v>OK</v>
      </c>
    </row>
    <row r="4644" spans="1:4">
      <c r="A4644" s="10">
        <v>4583</v>
      </c>
      <c r="B4644" s="1724"/>
      <c r="D4644" s="2" t="str">
        <f t="shared" si="71"/>
        <v>OK</v>
      </c>
    </row>
    <row r="4645" spans="1:4">
      <c r="A4645" s="10">
        <v>4584</v>
      </c>
      <c r="B4645" s="1724"/>
      <c r="D4645" s="2" t="str">
        <f t="shared" si="71"/>
        <v>OK</v>
      </c>
    </row>
    <row r="4646" spans="1:4">
      <c r="A4646" s="10">
        <v>4585</v>
      </c>
      <c r="B4646" s="1724"/>
      <c r="D4646" s="2" t="str">
        <f t="shared" si="71"/>
        <v>OK</v>
      </c>
    </row>
    <row r="4647" spans="1:4">
      <c r="A4647" s="10">
        <v>4586</v>
      </c>
      <c r="B4647" s="1724"/>
      <c r="D4647" s="2" t="str">
        <f t="shared" si="71"/>
        <v>OK</v>
      </c>
    </row>
    <row r="4648" spans="1:4">
      <c r="A4648" s="10">
        <v>4587</v>
      </c>
      <c r="B4648" s="1724"/>
      <c r="D4648" s="2" t="str">
        <f t="shared" si="71"/>
        <v>OK</v>
      </c>
    </row>
    <row r="4649" spans="1:4">
      <c r="A4649" s="10">
        <v>4588</v>
      </c>
      <c r="B4649" s="1724"/>
      <c r="D4649" s="2" t="str">
        <f t="shared" si="71"/>
        <v>OK</v>
      </c>
    </row>
    <row r="4650" spans="1:4">
      <c r="A4650" s="10">
        <v>4589</v>
      </c>
      <c r="B4650" s="1724"/>
      <c r="D4650" s="2" t="str">
        <f t="shared" si="71"/>
        <v>OK</v>
      </c>
    </row>
    <row r="4651" spans="1:4">
      <c r="A4651" s="10">
        <v>4590</v>
      </c>
      <c r="B4651" s="1724"/>
      <c r="D4651" s="2" t="str">
        <f t="shared" si="71"/>
        <v>OK</v>
      </c>
    </row>
    <row r="4652" spans="1:4">
      <c r="A4652" s="10">
        <v>4591</v>
      </c>
      <c r="B4652" s="1724"/>
      <c r="D4652" s="2" t="str">
        <f t="shared" si="71"/>
        <v>OK</v>
      </c>
    </row>
    <row r="4653" spans="1:4">
      <c r="A4653" s="10">
        <v>4592</v>
      </c>
      <c r="B4653" s="1724"/>
      <c r="D4653" s="2" t="str">
        <f t="shared" si="71"/>
        <v>OK</v>
      </c>
    </row>
    <row r="4654" spans="1:4">
      <c r="A4654" s="10">
        <v>4593</v>
      </c>
      <c r="B4654" s="1724"/>
      <c r="D4654" s="2" t="str">
        <f t="shared" si="71"/>
        <v>OK</v>
      </c>
    </row>
    <row r="4655" spans="1:4">
      <c r="A4655" s="10">
        <v>4594</v>
      </c>
      <c r="B4655" s="1724"/>
      <c r="D4655" s="2" t="str">
        <f t="shared" si="71"/>
        <v>OK</v>
      </c>
    </row>
    <row r="4656" spans="1:4">
      <c r="A4656" s="10">
        <v>4595</v>
      </c>
      <c r="B4656" s="1724"/>
      <c r="D4656" s="2" t="str">
        <f t="shared" si="71"/>
        <v>OK</v>
      </c>
    </row>
    <row r="4657" spans="1:4">
      <c r="A4657" s="10">
        <v>4596</v>
      </c>
      <c r="B4657" s="1724"/>
      <c r="D4657" s="2" t="str">
        <f t="shared" si="71"/>
        <v>OK</v>
      </c>
    </row>
    <row r="4658" spans="1:4">
      <c r="A4658" s="10">
        <v>4597</v>
      </c>
      <c r="B4658" s="1724"/>
      <c r="D4658" s="2" t="str">
        <f t="shared" si="71"/>
        <v>OK</v>
      </c>
    </row>
    <row r="4659" spans="1:4">
      <c r="A4659" s="10">
        <v>4598</v>
      </c>
      <c r="B4659" s="1724"/>
      <c r="D4659" s="2" t="str">
        <f t="shared" si="71"/>
        <v>OK</v>
      </c>
    </row>
    <row r="4660" spans="1:4">
      <c r="A4660" s="10">
        <v>4599</v>
      </c>
      <c r="B4660" s="1724"/>
      <c r="D4660" s="2" t="str">
        <f t="shared" si="71"/>
        <v>OK</v>
      </c>
    </row>
    <row r="4661" spans="1:4">
      <c r="A4661" s="10">
        <v>4600</v>
      </c>
      <c r="B4661" s="1724"/>
      <c r="D4661" s="2" t="str">
        <f t="shared" si="71"/>
        <v>OK</v>
      </c>
    </row>
    <row r="4662" spans="1:4">
      <c r="A4662" s="10">
        <v>4601</v>
      </c>
      <c r="B4662" s="1724"/>
      <c r="D4662" s="2" t="str">
        <f t="shared" si="71"/>
        <v>OK</v>
      </c>
    </row>
    <row r="4663" spans="1:4">
      <c r="A4663" s="10">
        <v>4602</v>
      </c>
      <c r="B4663" s="1724"/>
      <c r="D4663" s="2" t="str">
        <f t="shared" si="71"/>
        <v>OK</v>
      </c>
    </row>
    <row r="4664" spans="1:4">
      <c r="A4664" s="10">
        <v>4603</v>
      </c>
      <c r="B4664" s="1724"/>
      <c r="D4664" s="2" t="str">
        <f t="shared" si="71"/>
        <v>OK</v>
      </c>
    </row>
    <row r="4665" spans="1:4">
      <c r="A4665" s="10">
        <v>4604</v>
      </c>
      <c r="B4665" s="1724"/>
      <c r="D4665" s="2" t="str">
        <f t="shared" si="71"/>
        <v>OK</v>
      </c>
    </row>
    <row r="4666" spans="1:4">
      <c r="A4666" s="10">
        <v>4605</v>
      </c>
      <c r="B4666" s="1724"/>
      <c r="D4666" s="2" t="str">
        <f t="shared" si="71"/>
        <v>OK</v>
      </c>
    </row>
    <row r="4667" spans="1:4">
      <c r="A4667" s="10">
        <v>4606</v>
      </c>
      <c r="B4667" s="1724"/>
      <c r="D4667" s="2" t="str">
        <f t="shared" si="71"/>
        <v>OK</v>
      </c>
    </row>
    <row r="4668" spans="1:4">
      <c r="A4668" s="10">
        <v>4607</v>
      </c>
      <c r="B4668" s="1724"/>
      <c r="D4668" s="2" t="str">
        <f t="shared" si="71"/>
        <v>OK</v>
      </c>
    </row>
    <row r="4669" spans="1:4">
      <c r="A4669" s="10">
        <v>4608</v>
      </c>
      <c r="B4669" s="1724"/>
      <c r="D4669" s="2" t="str">
        <f t="shared" si="71"/>
        <v>OK</v>
      </c>
    </row>
    <row r="4670" spans="1:4">
      <c r="A4670" s="10">
        <v>4609</v>
      </c>
      <c r="B4670" s="1724"/>
      <c r="D4670" s="2" t="str">
        <f t="shared" si="71"/>
        <v>OK</v>
      </c>
    </row>
    <row r="4671" spans="1:4">
      <c r="A4671" s="10">
        <v>4610</v>
      </c>
      <c r="B4671" s="1724"/>
      <c r="D4671" s="2" t="str">
        <f t="shared" ref="D4671:D4734" si="72">IF(ISBLANK(B4671),"OK",IF(A4671-B4671=0,"OK","Error?"))</f>
        <v>OK</v>
      </c>
    </row>
    <row r="4672" spans="1:4">
      <c r="A4672" s="10">
        <v>4611</v>
      </c>
      <c r="B4672" s="1724"/>
      <c r="D4672" s="2" t="str">
        <f t="shared" si="72"/>
        <v>OK</v>
      </c>
    </row>
    <row r="4673" spans="1:4">
      <c r="A4673" s="10">
        <v>4612</v>
      </c>
      <c r="B4673" s="1724"/>
      <c r="D4673" s="2" t="str">
        <f t="shared" si="72"/>
        <v>OK</v>
      </c>
    </row>
    <row r="4674" spans="1:4">
      <c r="A4674" s="10">
        <v>4613</v>
      </c>
      <c r="B4674" s="1724"/>
      <c r="D4674" s="2" t="str">
        <f t="shared" si="72"/>
        <v>OK</v>
      </c>
    </row>
    <row r="4675" spans="1:4">
      <c r="A4675" s="10">
        <v>4614</v>
      </c>
      <c r="B4675" s="1724"/>
      <c r="D4675" s="2" t="str">
        <f t="shared" si="72"/>
        <v>OK</v>
      </c>
    </row>
    <row r="4676" spans="1:4">
      <c r="A4676" s="10">
        <v>4615</v>
      </c>
      <c r="B4676" s="1724"/>
      <c r="D4676" s="2" t="str">
        <f t="shared" si="72"/>
        <v>OK</v>
      </c>
    </row>
    <row r="4677" spans="1:4">
      <c r="A4677" s="10">
        <v>4616</v>
      </c>
      <c r="B4677" s="1724"/>
      <c r="D4677" s="2" t="str">
        <f t="shared" si="72"/>
        <v>OK</v>
      </c>
    </row>
    <row r="4678" spans="1:4">
      <c r="A4678" s="10">
        <v>4617</v>
      </c>
      <c r="B4678" s="1724"/>
      <c r="D4678" s="2" t="str">
        <f t="shared" si="72"/>
        <v>OK</v>
      </c>
    </row>
    <row r="4679" spans="1:4">
      <c r="A4679" s="10">
        <v>4618</v>
      </c>
      <c r="B4679" s="1724"/>
      <c r="D4679" s="2" t="str">
        <f t="shared" si="72"/>
        <v>OK</v>
      </c>
    </row>
    <row r="4680" spans="1:4">
      <c r="A4680" s="10">
        <v>4619</v>
      </c>
      <c r="B4680" s="1724"/>
      <c r="D4680" s="2" t="str">
        <f t="shared" si="72"/>
        <v>OK</v>
      </c>
    </row>
    <row r="4681" spans="1:4">
      <c r="A4681" s="10">
        <v>4620</v>
      </c>
      <c r="B4681" s="1724"/>
      <c r="D4681" s="2" t="str">
        <f t="shared" si="72"/>
        <v>OK</v>
      </c>
    </row>
    <row r="4682" spans="1:4">
      <c r="A4682" s="10">
        <v>4621</v>
      </c>
      <c r="B4682" s="1724"/>
      <c r="D4682" s="2" t="str">
        <f t="shared" si="72"/>
        <v>OK</v>
      </c>
    </row>
    <row r="4683" spans="1:4">
      <c r="A4683" s="10">
        <v>4622</v>
      </c>
      <c r="B4683" s="1724"/>
      <c r="D4683" s="2" t="str">
        <f t="shared" si="72"/>
        <v>OK</v>
      </c>
    </row>
    <row r="4684" spans="1:4">
      <c r="A4684" s="10">
        <v>4623</v>
      </c>
      <c r="B4684" s="1724"/>
      <c r="D4684" s="2" t="str">
        <f t="shared" si="72"/>
        <v>OK</v>
      </c>
    </row>
    <row r="4685" spans="1:4">
      <c r="A4685" s="10">
        <v>4624</v>
      </c>
      <c r="B4685" s="1724"/>
      <c r="D4685" s="2" t="str">
        <f t="shared" si="72"/>
        <v>OK</v>
      </c>
    </row>
    <row r="4686" spans="1:4">
      <c r="A4686" s="10">
        <v>4625</v>
      </c>
      <c r="B4686" s="1724"/>
      <c r="D4686" s="2" t="str">
        <f t="shared" si="72"/>
        <v>OK</v>
      </c>
    </row>
    <row r="4687" spans="1:4">
      <c r="A4687" s="10">
        <v>4626</v>
      </c>
      <c r="B4687" s="1724"/>
      <c r="D4687" s="2" t="str">
        <f t="shared" si="72"/>
        <v>OK</v>
      </c>
    </row>
    <row r="4688" spans="1:4">
      <c r="A4688" s="10">
        <v>4627</v>
      </c>
      <c r="B4688" s="1724"/>
      <c r="D4688" s="2" t="str">
        <f t="shared" si="72"/>
        <v>OK</v>
      </c>
    </row>
    <row r="4689" spans="1:4">
      <c r="A4689" s="10">
        <v>4628</v>
      </c>
      <c r="B4689" s="1724"/>
      <c r="D4689" s="2" t="str">
        <f t="shared" si="72"/>
        <v>OK</v>
      </c>
    </row>
    <row r="4690" spans="1:4">
      <c r="A4690" s="10">
        <v>4629</v>
      </c>
      <c r="B4690" s="1724"/>
      <c r="D4690" s="2" t="str">
        <f t="shared" si="72"/>
        <v>OK</v>
      </c>
    </row>
    <row r="4691" spans="1:4">
      <c r="A4691" s="10">
        <v>4630</v>
      </c>
      <c r="B4691" s="1724"/>
      <c r="D4691" s="2" t="str">
        <f t="shared" si="72"/>
        <v>OK</v>
      </c>
    </row>
    <row r="4692" spans="1:4">
      <c r="A4692" s="10">
        <v>4631</v>
      </c>
      <c r="B4692" s="1724"/>
      <c r="D4692" s="2" t="str">
        <f t="shared" si="72"/>
        <v>OK</v>
      </c>
    </row>
    <row r="4693" spans="1:4">
      <c r="A4693" s="10">
        <v>4632</v>
      </c>
      <c r="B4693" s="1724"/>
      <c r="D4693" s="2" t="str">
        <f t="shared" si="72"/>
        <v>OK</v>
      </c>
    </row>
    <row r="4694" spans="1:4">
      <c r="A4694" s="10">
        <v>4633</v>
      </c>
      <c r="B4694" s="1724"/>
      <c r="D4694" s="2" t="str">
        <f t="shared" si="72"/>
        <v>OK</v>
      </c>
    </row>
    <row r="4695" spans="1:4">
      <c r="A4695" s="10">
        <v>4634</v>
      </c>
      <c r="B4695" s="1724"/>
      <c r="D4695" s="2" t="str">
        <f t="shared" si="72"/>
        <v>OK</v>
      </c>
    </row>
    <row r="4696" spans="1:4">
      <c r="A4696" s="10">
        <v>4635</v>
      </c>
      <c r="B4696" s="1724"/>
      <c r="D4696" s="2" t="str">
        <f t="shared" si="72"/>
        <v>OK</v>
      </c>
    </row>
    <row r="4697" spans="1:4">
      <c r="A4697" s="10">
        <v>4636</v>
      </c>
      <c r="B4697" s="1724"/>
      <c r="D4697" s="2" t="str">
        <f t="shared" si="72"/>
        <v>OK</v>
      </c>
    </row>
    <row r="4698" spans="1:4">
      <c r="A4698" s="10">
        <v>4637</v>
      </c>
      <c r="B4698" s="1724"/>
      <c r="D4698" s="2" t="str">
        <f t="shared" si="72"/>
        <v>OK</v>
      </c>
    </row>
    <row r="4699" spans="1:4">
      <c r="A4699" s="10">
        <v>4638</v>
      </c>
      <c r="B4699" s="1724"/>
      <c r="D4699" s="2" t="str">
        <f t="shared" si="72"/>
        <v>OK</v>
      </c>
    </row>
    <row r="4700" spans="1:4">
      <c r="A4700" s="10">
        <v>4639</v>
      </c>
      <c r="B4700" s="1724"/>
      <c r="D4700" s="2" t="str">
        <f t="shared" si="72"/>
        <v>OK</v>
      </c>
    </row>
    <row r="4701" spans="1:4">
      <c r="A4701" s="10">
        <v>4640</v>
      </c>
      <c r="B4701" s="1724"/>
      <c r="D4701" s="2" t="str">
        <f t="shared" si="72"/>
        <v>OK</v>
      </c>
    </row>
    <row r="4702" spans="1:4">
      <c r="A4702" s="10">
        <v>4641</v>
      </c>
      <c r="B4702" s="1724"/>
      <c r="D4702" s="2" t="str">
        <f t="shared" si="72"/>
        <v>OK</v>
      </c>
    </row>
    <row r="4703" spans="1:4">
      <c r="A4703" s="10">
        <v>4642</v>
      </c>
      <c r="B4703" s="1724"/>
      <c r="D4703" s="2" t="str">
        <f t="shared" si="72"/>
        <v>OK</v>
      </c>
    </row>
    <row r="4704" spans="1:4">
      <c r="A4704" s="10">
        <v>4643</v>
      </c>
      <c r="B4704" s="1724"/>
      <c r="D4704" s="2" t="str">
        <f t="shared" si="72"/>
        <v>OK</v>
      </c>
    </row>
    <row r="4705" spans="1:4">
      <c r="A4705" s="10">
        <v>4644</v>
      </c>
      <c r="B4705" s="1724"/>
      <c r="D4705" s="2" t="str">
        <f t="shared" si="72"/>
        <v>OK</v>
      </c>
    </row>
    <row r="4706" spans="1:4">
      <c r="A4706" s="10">
        <v>4645</v>
      </c>
      <c r="B4706" s="1724"/>
      <c r="D4706" s="2" t="str">
        <f t="shared" si="72"/>
        <v>OK</v>
      </c>
    </row>
    <row r="4707" spans="1:4">
      <c r="A4707" s="10">
        <v>4646</v>
      </c>
      <c r="B4707" s="1724"/>
      <c r="D4707" s="2" t="str">
        <f t="shared" si="72"/>
        <v>OK</v>
      </c>
    </row>
    <row r="4708" spans="1:4">
      <c r="A4708" s="10">
        <v>4647</v>
      </c>
      <c r="B4708" s="1724"/>
      <c r="D4708" s="2" t="str">
        <f t="shared" si="72"/>
        <v>OK</v>
      </c>
    </row>
    <row r="4709" spans="1:4">
      <c r="A4709" s="10">
        <v>4648</v>
      </c>
      <c r="B4709" s="1724"/>
      <c r="D4709" s="2" t="str">
        <f t="shared" si="72"/>
        <v>OK</v>
      </c>
    </row>
    <row r="4710" spans="1:4">
      <c r="A4710" s="10">
        <v>4649</v>
      </c>
      <c r="B4710" s="1724"/>
      <c r="D4710" s="2" t="str">
        <f t="shared" si="72"/>
        <v>OK</v>
      </c>
    </row>
    <row r="4711" spans="1:4">
      <c r="A4711" s="10">
        <v>4650</v>
      </c>
      <c r="B4711" s="1724"/>
      <c r="D4711" s="2" t="str">
        <f t="shared" si="72"/>
        <v>OK</v>
      </c>
    </row>
    <row r="4712" spans="1:4">
      <c r="A4712" s="10">
        <v>4651</v>
      </c>
      <c r="B4712" s="1724"/>
      <c r="D4712" s="2" t="str">
        <f t="shared" si="72"/>
        <v>OK</v>
      </c>
    </row>
    <row r="4713" spans="1:4">
      <c r="A4713" s="10">
        <v>4652</v>
      </c>
      <c r="B4713" s="1724"/>
      <c r="D4713" s="2" t="str">
        <f t="shared" si="72"/>
        <v>OK</v>
      </c>
    </row>
    <row r="4714" spans="1:4">
      <c r="A4714" s="10">
        <v>4653</v>
      </c>
      <c r="B4714" s="1724"/>
      <c r="D4714" s="2" t="str">
        <f t="shared" si="72"/>
        <v>OK</v>
      </c>
    </row>
    <row r="4715" spans="1:4">
      <c r="A4715" s="10">
        <v>4654</v>
      </c>
      <c r="B4715" s="1724"/>
      <c r="D4715" s="2" t="str">
        <f t="shared" si="72"/>
        <v>OK</v>
      </c>
    </row>
    <row r="4716" spans="1:4">
      <c r="A4716" s="10">
        <v>4655</v>
      </c>
      <c r="B4716" s="1724"/>
      <c r="D4716" s="2" t="str">
        <f t="shared" si="72"/>
        <v>OK</v>
      </c>
    </row>
    <row r="4717" spans="1:4">
      <c r="A4717" s="10">
        <v>4656</v>
      </c>
      <c r="B4717" s="1724"/>
      <c r="D4717" s="2" t="str">
        <f t="shared" si="72"/>
        <v>OK</v>
      </c>
    </row>
    <row r="4718" spans="1:4">
      <c r="A4718" s="10">
        <v>4657</v>
      </c>
      <c r="B4718" s="1724"/>
      <c r="D4718" s="2" t="str">
        <f t="shared" si="72"/>
        <v>OK</v>
      </c>
    </row>
    <row r="4719" spans="1:4">
      <c r="A4719" s="10">
        <v>4658</v>
      </c>
      <c r="B4719" s="1724"/>
      <c r="D4719" s="2" t="str">
        <f t="shared" si="72"/>
        <v>OK</v>
      </c>
    </row>
    <row r="4720" spans="1:4">
      <c r="A4720" s="10">
        <v>4659</v>
      </c>
      <c r="B4720" s="1724"/>
      <c r="D4720" s="2" t="str">
        <f t="shared" si="72"/>
        <v>OK</v>
      </c>
    </row>
    <row r="4721" spans="1:4">
      <c r="A4721" s="10">
        <v>4660</v>
      </c>
      <c r="B4721" s="1724"/>
      <c r="D4721" s="2" t="str">
        <f t="shared" si="72"/>
        <v>OK</v>
      </c>
    </row>
    <row r="4722" spans="1:4">
      <c r="A4722" s="10">
        <v>4661</v>
      </c>
      <c r="B4722" s="1724"/>
      <c r="D4722" s="2" t="str">
        <f t="shared" si="72"/>
        <v>OK</v>
      </c>
    </row>
    <row r="4723" spans="1:4">
      <c r="A4723" s="10">
        <v>4662</v>
      </c>
      <c r="B4723" s="1724"/>
      <c r="D4723" s="2" t="str">
        <f t="shared" si="72"/>
        <v>OK</v>
      </c>
    </row>
    <row r="4724" spans="1:4">
      <c r="A4724" s="10">
        <v>4663</v>
      </c>
      <c r="B4724" s="1724"/>
      <c r="D4724" s="2" t="str">
        <f t="shared" si="72"/>
        <v>OK</v>
      </c>
    </row>
    <row r="4725" spans="1:4">
      <c r="A4725" s="10">
        <v>4664</v>
      </c>
      <c r="B4725" s="1724"/>
      <c r="D4725" s="2" t="str">
        <f t="shared" si="72"/>
        <v>OK</v>
      </c>
    </row>
    <row r="4726" spans="1:4">
      <c r="A4726" s="10">
        <v>4665</v>
      </c>
      <c r="B4726" s="1724"/>
      <c r="D4726" s="2" t="str">
        <f t="shared" si="72"/>
        <v>OK</v>
      </c>
    </row>
    <row r="4727" spans="1:4">
      <c r="A4727" s="10">
        <v>4666</v>
      </c>
      <c r="B4727" s="1724"/>
      <c r="D4727" s="2" t="str">
        <f t="shared" si="72"/>
        <v>OK</v>
      </c>
    </row>
    <row r="4728" spans="1:4">
      <c r="A4728" s="10">
        <v>4667</v>
      </c>
      <c r="B4728" s="1724"/>
      <c r="D4728" s="2" t="str">
        <f t="shared" si="72"/>
        <v>OK</v>
      </c>
    </row>
    <row r="4729" spans="1:4">
      <c r="A4729" s="10">
        <v>4668</v>
      </c>
      <c r="B4729" s="1724"/>
      <c r="D4729" s="2" t="str">
        <f t="shared" si="72"/>
        <v>OK</v>
      </c>
    </row>
    <row r="4730" spans="1:4">
      <c r="A4730" s="10">
        <v>4669</v>
      </c>
      <c r="B4730" s="1724"/>
      <c r="D4730" s="2" t="str">
        <f t="shared" si="72"/>
        <v>OK</v>
      </c>
    </row>
    <row r="4731" spans="1:4">
      <c r="A4731" s="10">
        <v>4670</v>
      </c>
      <c r="B4731" s="1724"/>
      <c r="D4731" s="2" t="str">
        <f t="shared" si="72"/>
        <v>OK</v>
      </c>
    </row>
    <row r="4732" spans="1:4">
      <c r="A4732" s="10">
        <v>4671</v>
      </c>
      <c r="B4732" s="1724"/>
      <c r="D4732" s="2" t="str">
        <f t="shared" si="72"/>
        <v>OK</v>
      </c>
    </row>
    <row r="4733" spans="1:4">
      <c r="A4733" s="10">
        <v>4672</v>
      </c>
      <c r="B4733" s="1724"/>
      <c r="D4733" s="2" t="str">
        <f t="shared" si="72"/>
        <v>OK</v>
      </c>
    </row>
    <row r="4734" spans="1:4">
      <c r="A4734" s="10">
        <v>4673</v>
      </c>
      <c r="B4734" s="1724"/>
      <c r="D4734" s="2" t="str">
        <f t="shared" si="72"/>
        <v>OK</v>
      </c>
    </row>
    <row r="4735" spans="1:4">
      <c r="A4735" s="10">
        <v>4674</v>
      </c>
      <c r="B4735" s="1724"/>
      <c r="D4735" s="2" t="str">
        <f t="shared" ref="D4735:D4798" si="73">IF(ISBLANK(B4735),"OK",IF(A4735-B4735=0,"OK","Error?"))</f>
        <v>OK</v>
      </c>
    </row>
    <row r="4736" spans="1:4">
      <c r="A4736" s="10">
        <v>4675</v>
      </c>
      <c r="B4736" s="1724"/>
      <c r="D4736" s="2" t="str">
        <f t="shared" si="73"/>
        <v>OK</v>
      </c>
    </row>
    <row r="4737" spans="1:4">
      <c r="A4737" s="10">
        <v>4676</v>
      </c>
      <c r="B4737" s="1724"/>
      <c r="D4737" s="2" t="str">
        <f t="shared" si="73"/>
        <v>OK</v>
      </c>
    </row>
    <row r="4738" spans="1:4">
      <c r="A4738" s="10">
        <v>4677</v>
      </c>
      <c r="B4738" s="1724"/>
      <c r="D4738" s="2" t="str">
        <f t="shared" si="73"/>
        <v>OK</v>
      </c>
    </row>
    <row r="4739" spans="1:4">
      <c r="A4739" s="10">
        <v>4678</v>
      </c>
      <c r="B4739" s="1724"/>
      <c r="D4739" s="2" t="str">
        <f t="shared" si="73"/>
        <v>OK</v>
      </c>
    </row>
    <row r="4740" spans="1:4">
      <c r="A4740" s="10">
        <v>4679</v>
      </c>
      <c r="B4740" s="1724"/>
      <c r="D4740" s="2" t="str">
        <f t="shared" si="73"/>
        <v>OK</v>
      </c>
    </row>
    <row r="4741" spans="1:4">
      <c r="A4741" s="10">
        <v>4680</v>
      </c>
      <c r="B4741" s="1724"/>
      <c r="D4741" s="2" t="str">
        <f t="shared" si="73"/>
        <v>OK</v>
      </c>
    </row>
    <row r="4742" spans="1:4">
      <c r="A4742" s="10">
        <v>4681</v>
      </c>
      <c r="B4742" s="1724"/>
      <c r="D4742" s="2" t="str">
        <f t="shared" si="73"/>
        <v>OK</v>
      </c>
    </row>
    <row r="4743" spans="1:4">
      <c r="A4743" s="10">
        <v>4682</v>
      </c>
      <c r="B4743" s="1724"/>
      <c r="D4743" s="2" t="str">
        <f t="shared" si="73"/>
        <v>OK</v>
      </c>
    </row>
    <row r="4744" spans="1:4">
      <c r="A4744" s="10">
        <v>4683</v>
      </c>
      <c r="B4744" s="1724"/>
      <c r="D4744" s="2" t="str">
        <f t="shared" si="73"/>
        <v>OK</v>
      </c>
    </row>
    <row r="4745" spans="1:4">
      <c r="A4745" s="10">
        <v>4684</v>
      </c>
      <c r="B4745" s="1724"/>
      <c r="D4745" s="2" t="str">
        <f t="shared" si="73"/>
        <v>OK</v>
      </c>
    </row>
    <row r="4746" spans="1:4">
      <c r="A4746" s="10">
        <v>4685</v>
      </c>
      <c r="B4746" s="1724"/>
      <c r="D4746" s="2" t="str">
        <f t="shared" si="73"/>
        <v>OK</v>
      </c>
    </row>
    <row r="4747" spans="1:4">
      <c r="A4747" s="10">
        <v>4686</v>
      </c>
      <c r="B4747" s="1724"/>
      <c r="D4747" s="2" t="str">
        <f t="shared" si="73"/>
        <v>OK</v>
      </c>
    </row>
    <row r="4748" spans="1:4">
      <c r="A4748" s="10">
        <v>4687</v>
      </c>
      <c r="B4748" s="1724"/>
      <c r="D4748" s="2" t="str">
        <f t="shared" si="73"/>
        <v>OK</v>
      </c>
    </row>
    <row r="4749" spans="1:4">
      <c r="A4749" s="10">
        <v>4688</v>
      </c>
      <c r="B4749" s="1724"/>
      <c r="D4749" s="2" t="str">
        <f t="shared" si="73"/>
        <v>OK</v>
      </c>
    </row>
    <row r="4750" spans="1:4">
      <c r="A4750" s="10">
        <v>4689</v>
      </c>
      <c r="B4750" s="1724"/>
      <c r="D4750" s="2" t="str">
        <f t="shared" si="73"/>
        <v>OK</v>
      </c>
    </row>
    <row r="4751" spans="1:4">
      <c r="A4751" s="10">
        <v>4690</v>
      </c>
      <c r="B4751" s="1724"/>
      <c r="D4751" s="2" t="str">
        <f t="shared" si="73"/>
        <v>OK</v>
      </c>
    </row>
    <row r="4752" spans="1:4">
      <c r="A4752" s="10">
        <v>4691</v>
      </c>
      <c r="B4752" s="1724"/>
      <c r="D4752" s="2" t="str">
        <f t="shared" si="73"/>
        <v>OK</v>
      </c>
    </row>
    <row r="4753" spans="1:4">
      <c r="A4753" s="10">
        <v>4692</v>
      </c>
      <c r="B4753" s="1724"/>
      <c r="D4753" s="2" t="str">
        <f t="shared" si="73"/>
        <v>OK</v>
      </c>
    </row>
    <row r="4754" spans="1:4">
      <c r="A4754" s="10">
        <v>4693</v>
      </c>
      <c r="B4754" s="1724"/>
      <c r="D4754" s="2" t="str">
        <f t="shared" si="73"/>
        <v>OK</v>
      </c>
    </row>
    <row r="4755" spans="1:4">
      <c r="A4755" s="10">
        <v>4694</v>
      </c>
      <c r="B4755" s="1724"/>
      <c r="D4755" s="2" t="str">
        <f t="shared" si="73"/>
        <v>OK</v>
      </c>
    </row>
    <row r="4756" spans="1:4">
      <c r="A4756" s="10">
        <v>4695</v>
      </c>
      <c r="B4756" s="1724"/>
      <c r="D4756" s="2" t="str">
        <f t="shared" si="73"/>
        <v>OK</v>
      </c>
    </row>
    <row r="4757" spans="1:4">
      <c r="A4757" s="10">
        <v>4696</v>
      </c>
      <c r="B4757" s="1724"/>
      <c r="D4757" s="2" t="str">
        <f t="shared" si="73"/>
        <v>OK</v>
      </c>
    </row>
    <row r="4758" spans="1:4">
      <c r="A4758" s="10">
        <v>4697</v>
      </c>
      <c r="B4758" s="1724"/>
      <c r="D4758" s="2" t="str">
        <f t="shared" si="73"/>
        <v>OK</v>
      </c>
    </row>
    <row r="4759" spans="1:4">
      <c r="A4759" s="10">
        <v>4698</v>
      </c>
      <c r="B4759" s="1724"/>
      <c r="D4759" s="2" t="str">
        <f t="shared" si="73"/>
        <v>OK</v>
      </c>
    </row>
    <row r="4760" spans="1:4">
      <c r="A4760" s="10">
        <v>4699</v>
      </c>
      <c r="B4760" s="1724"/>
      <c r="D4760" s="2" t="str">
        <f t="shared" si="73"/>
        <v>OK</v>
      </c>
    </row>
    <row r="4761" spans="1:4">
      <c r="A4761" s="5">
        <v>4700</v>
      </c>
      <c r="B4761" s="1724">
        <f>'Revenues 9-14'!C104</f>
        <v>0</v>
      </c>
      <c r="D4761" s="2" t="str">
        <f t="shared" si="73"/>
        <v>Error?</v>
      </c>
    </row>
    <row r="4762" spans="1:4">
      <c r="A4762" s="10">
        <v>4701</v>
      </c>
      <c r="B4762" s="1724"/>
      <c r="D4762" s="2" t="str">
        <f t="shared" si="73"/>
        <v>OK</v>
      </c>
    </row>
    <row r="4763" spans="1:4">
      <c r="A4763" s="10">
        <v>4702</v>
      </c>
      <c r="B4763" s="1724"/>
      <c r="D4763" s="2" t="str">
        <f t="shared" si="73"/>
        <v>OK</v>
      </c>
    </row>
    <row r="4764" spans="1:4">
      <c r="A4764" s="10">
        <v>4703</v>
      </c>
      <c r="B4764" s="1724"/>
      <c r="D4764" s="2" t="str">
        <f t="shared" si="73"/>
        <v>OK</v>
      </c>
    </row>
    <row r="4765" spans="1:4">
      <c r="A4765" s="10">
        <v>4704</v>
      </c>
      <c r="B4765" s="1724"/>
      <c r="D4765" s="2" t="str">
        <f t="shared" si="73"/>
        <v>OK</v>
      </c>
    </row>
    <row r="4766" spans="1:4">
      <c r="A4766" s="10">
        <v>4705</v>
      </c>
      <c r="B4766" s="1724"/>
      <c r="D4766" s="2" t="str">
        <f t="shared" si="73"/>
        <v>OK</v>
      </c>
    </row>
    <row r="4767" spans="1:4">
      <c r="A4767" s="10">
        <v>4706</v>
      </c>
      <c r="B4767" s="1724"/>
      <c r="D4767" s="2" t="str">
        <f t="shared" si="73"/>
        <v>OK</v>
      </c>
    </row>
    <row r="4768" spans="1:4">
      <c r="A4768" s="10">
        <v>4707</v>
      </c>
      <c r="B4768" s="1724"/>
      <c r="D4768" s="2" t="str">
        <f t="shared" si="73"/>
        <v>OK</v>
      </c>
    </row>
    <row r="4769" spans="1:4">
      <c r="A4769" s="10">
        <v>4708</v>
      </c>
      <c r="B4769" s="1724"/>
      <c r="C4769" s="2" t="s">
        <v>569</v>
      </c>
      <c r="D4769" s="2" t="str">
        <f t="shared" si="73"/>
        <v>OK</v>
      </c>
    </row>
    <row r="4770" spans="1:4">
      <c r="A4770" s="10">
        <v>4709</v>
      </c>
      <c r="B4770" s="1724"/>
      <c r="D4770" s="2" t="str">
        <f t="shared" si="73"/>
        <v>OK</v>
      </c>
    </row>
    <row r="4771" spans="1:4">
      <c r="A4771" s="5">
        <v>4710</v>
      </c>
      <c r="B4771" s="1724">
        <f>'Revenues 9-14'!G136</f>
        <v>0</v>
      </c>
      <c r="D4771" s="2" t="str">
        <f t="shared" si="73"/>
        <v>Error?</v>
      </c>
    </row>
    <row r="4772" spans="1:4">
      <c r="A4772" s="10">
        <v>4711</v>
      </c>
      <c r="B4772" s="1724"/>
      <c r="D4772" s="2" t="str">
        <f t="shared" si="73"/>
        <v>OK</v>
      </c>
    </row>
    <row r="4773" spans="1:4">
      <c r="A4773" s="10">
        <v>4712</v>
      </c>
      <c r="B4773" s="1724"/>
      <c r="D4773" s="2" t="str">
        <f t="shared" si="73"/>
        <v>OK</v>
      </c>
    </row>
    <row r="4774" spans="1:4">
      <c r="A4774" s="10">
        <v>4713</v>
      </c>
      <c r="B4774" s="1724"/>
      <c r="D4774" s="2" t="str">
        <f t="shared" si="73"/>
        <v>OK</v>
      </c>
    </row>
    <row r="4775" spans="1:4">
      <c r="A4775" s="10">
        <v>4714</v>
      </c>
      <c r="B4775" s="1724"/>
      <c r="D4775" s="2" t="str">
        <f t="shared" si="73"/>
        <v>OK</v>
      </c>
    </row>
    <row r="4776" spans="1:4">
      <c r="A4776" s="10">
        <v>4715</v>
      </c>
      <c r="B4776" s="1724"/>
      <c r="D4776" s="2" t="str">
        <f t="shared" si="73"/>
        <v>OK</v>
      </c>
    </row>
    <row r="4777" spans="1:4">
      <c r="A4777" s="10">
        <v>4716</v>
      </c>
      <c r="B4777" s="1724"/>
      <c r="D4777" s="2" t="str">
        <f t="shared" si="73"/>
        <v>OK</v>
      </c>
    </row>
    <row r="4778" spans="1:4">
      <c r="A4778" s="10">
        <v>4717</v>
      </c>
      <c r="B4778" s="1724"/>
      <c r="D4778" s="2" t="str">
        <f t="shared" si="73"/>
        <v>OK</v>
      </c>
    </row>
    <row r="4779" spans="1:4">
      <c r="A4779" s="10">
        <v>4718</v>
      </c>
      <c r="B4779" s="1724"/>
      <c r="D4779" s="2" t="str">
        <f t="shared" si="73"/>
        <v>OK</v>
      </c>
    </row>
    <row r="4780" spans="1:4">
      <c r="A4780" s="10">
        <v>4719</v>
      </c>
      <c r="B4780" s="1724"/>
      <c r="D4780" s="2" t="str">
        <f t="shared" si="73"/>
        <v>OK</v>
      </c>
    </row>
    <row r="4781" spans="1:4">
      <c r="A4781" s="10">
        <v>4720</v>
      </c>
      <c r="B4781" s="1724"/>
      <c r="D4781" s="2" t="str">
        <f t="shared" si="73"/>
        <v>OK</v>
      </c>
    </row>
    <row r="4782" spans="1:4">
      <c r="A4782" s="10">
        <v>4721</v>
      </c>
      <c r="B4782" s="1724"/>
      <c r="D4782" s="2" t="str">
        <f t="shared" si="73"/>
        <v>OK</v>
      </c>
    </row>
    <row r="4783" spans="1:4">
      <c r="A4783" s="10">
        <v>4722</v>
      </c>
      <c r="B4783" s="1724"/>
      <c r="D4783" s="2" t="str">
        <f t="shared" si="73"/>
        <v>OK</v>
      </c>
    </row>
    <row r="4784" spans="1:4">
      <c r="A4784" s="10">
        <v>4723</v>
      </c>
      <c r="B4784" s="1724"/>
      <c r="D4784" s="2" t="str">
        <f t="shared" si="73"/>
        <v>OK</v>
      </c>
    </row>
    <row r="4785" spans="1:4">
      <c r="A4785" s="10">
        <v>4724</v>
      </c>
      <c r="B4785" s="1724"/>
      <c r="D4785" s="2" t="str">
        <f t="shared" si="73"/>
        <v>OK</v>
      </c>
    </row>
    <row r="4786" spans="1:4">
      <c r="A4786" s="10">
        <v>4725</v>
      </c>
      <c r="B4786" s="1724"/>
      <c r="D4786" s="2" t="str">
        <f t="shared" si="73"/>
        <v>OK</v>
      </c>
    </row>
    <row r="4787" spans="1:4">
      <c r="A4787" s="10">
        <v>4726</v>
      </c>
      <c r="B4787" s="1724"/>
      <c r="D4787" s="2" t="str">
        <f t="shared" si="73"/>
        <v>OK</v>
      </c>
    </row>
    <row r="4788" spans="1:4">
      <c r="A4788" s="10">
        <v>4727</v>
      </c>
      <c r="B4788" s="1724"/>
      <c r="D4788" s="2" t="str">
        <f t="shared" si="73"/>
        <v>OK</v>
      </c>
    </row>
    <row r="4789" spans="1:4">
      <c r="A4789" s="10">
        <v>4728</v>
      </c>
      <c r="B4789" s="1724"/>
      <c r="D4789" s="2" t="str">
        <f t="shared" si="73"/>
        <v>OK</v>
      </c>
    </row>
    <row r="4790" spans="1:4">
      <c r="A4790" s="10">
        <v>4729</v>
      </c>
      <c r="B4790" s="1724"/>
      <c r="D4790" s="2" t="str">
        <f t="shared" si="73"/>
        <v>OK</v>
      </c>
    </row>
    <row r="4791" spans="1:4">
      <c r="A4791" s="10">
        <v>4730</v>
      </c>
      <c r="B4791" s="1724"/>
      <c r="D4791" s="2" t="str">
        <f t="shared" si="73"/>
        <v>OK</v>
      </c>
    </row>
    <row r="4792" spans="1:4">
      <c r="A4792" s="5">
        <v>4731</v>
      </c>
      <c r="B4792" s="1724">
        <f>'Revenues 9-14'!C168</f>
        <v>0</v>
      </c>
      <c r="D4792" s="2" t="str">
        <f t="shared" si="73"/>
        <v>Error?</v>
      </c>
    </row>
    <row r="4793" spans="1:4">
      <c r="A4793" s="5">
        <v>4732</v>
      </c>
      <c r="B4793" s="1724">
        <f>'Revenues 9-14'!D168</f>
        <v>50000</v>
      </c>
      <c r="D4793" s="2" t="str">
        <f t="shared" si="73"/>
        <v>Error?</v>
      </c>
    </row>
    <row r="4794" spans="1:4">
      <c r="A4794" s="5">
        <v>4733</v>
      </c>
      <c r="B4794" s="1724">
        <f>'Revenues 9-14'!E168</f>
        <v>0</v>
      </c>
      <c r="D4794" s="2" t="str">
        <f t="shared" si="73"/>
        <v>Error?</v>
      </c>
    </row>
    <row r="4795" spans="1:4">
      <c r="A4795" s="5">
        <v>4734</v>
      </c>
      <c r="B4795" s="1724">
        <f>'Revenues 9-14'!F168</f>
        <v>0</v>
      </c>
      <c r="D4795" s="2" t="str">
        <f t="shared" si="73"/>
        <v>Error?</v>
      </c>
    </row>
    <row r="4796" spans="1:4">
      <c r="A4796" s="5">
        <v>4735</v>
      </c>
      <c r="B4796" s="1724">
        <f>'Revenues 9-14'!G168</f>
        <v>0</v>
      </c>
      <c r="D4796" s="2" t="str">
        <f t="shared" si="73"/>
        <v>Error?</v>
      </c>
    </row>
    <row r="4797" spans="1:4">
      <c r="A4797" s="5">
        <v>4736</v>
      </c>
      <c r="B4797" s="1724">
        <f>'Revenues 9-14'!H168</f>
        <v>0</v>
      </c>
      <c r="D4797" s="2" t="str">
        <f t="shared" si="73"/>
        <v>Error?</v>
      </c>
    </row>
    <row r="4798" spans="1:4">
      <c r="A4798" s="10">
        <v>4737</v>
      </c>
      <c r="B4798" s="1724"/>
      <c r="D4798" s="2" t="str">
        <f t="shared" si="73"/>
        <v>OK</v>
      </c>
    </row>
    <row r="4799" spans="1:4">
      <c r="A4799" s="5">
        <v>4738</v>
      </c>
      <c r="B4799" s="1724">
        <f>'Revenues 9-14'!K168</f>
        <v>0</v>
      </c>
      <c r="D4799" s="2" t="str">
        <f t="shared" ref="D4799:D4862" si="74">IF(ISBLANK(B4799),"OK",IF(A4799-B4799=0,"OK","Error?"))</f>
        <v>Error?</v>
      </c>
    </row>
    <row r="4800" spans="1:4">
      <c r="A4800" s="10">
        <v>4739</v>
      </c>
      <c r="B4800" s="1724"/>
      <c r="D4800" s="2" t="str">
        <f t="shared" si="74"/>
        <v>OK</v>
      </c>
    </row>
    <row r="4801" spans="1:4">
      <c r="A4801" s="5">
        <v>4740</v>
      </c>
      <c r="B4801" s="1724">
        <f>'Revenues 9-14'!C179</f>
        <v>0</v>
      </c>
      <c r="D4801" s="2" t="str">
        <f t="shared" si="74"/>
        <v>Error?</v>
      </c>
    </row>
    <row r="4802" spans="1:4">
      <c r="A4802" s="5">
        <v>4741</v>
      </c>
      <c r="B4802" s="1724">
        <f>'Revenues 9-14'!D179</f>
        <v>0</v>
      </c>
      <c r="D4802" s="2" t="str">
        <f t="shared" si="74"/>
        <v>Error?</v>
      </c>
    </row>
    <row r="4803" spans="1:4">
      <c r="A4803" s="10">
        <v>4742</v>
      </c>
      <c r="B4803" s="1724"/>
      <c r="D4803" s="2" t="str">
        <f t="shared" si="74"/>
        <v>OK</v>
      </c>
    </row>
    <row r="4804" spans="1:4">
      <c r="A4804" s="5">
        <v>4743</v>
      </c>
      <c r="B4804" s="1724">
        <f>'Revenues 9-14'!F179</f>
        <v>0</v>
      </c>
      <c r="D4804" s="2" t="str">
        <f t="shared" si="74"/>
        <v>Error?</v>
      </c>
    </row>
    <row r="4805" spans="1:4">
      <c r="A4805" s="5">
        <v>4744</v>
      </c>
      <c r="B4805" s="1724">
        <f>'Revenues 9-14'!C180</f>
        <v>0</v>
      </c>
      <c r="D4805" s="2" t="str">
        <f t="shared" si="74"/>
        <v>Error?</v>
      </c>
    </row>
    <row r="4806" spans="1:4">
      <c r="A4806" s="5">
        <v>4745</v>
      </c>
      <c r="B4806" s="1724">
        <f>'Revenues 9-14'!D180</f>
        <v>0</v>
      </c>
      <c r="D4806" s="2" t="str">
        <f t="shared" si="74"/>
        <v>Error?</v>
      </c>
    </row>
    <row r="4807" spans="1:4">
      <c r="A4807" s="10">
        <v>4746</v>
      </c>
      <c r="B4807" s="1724"/>
      <c r="D4807" s="2" t="str">
        <f t="shared" si="74"/>
        <v>OK</v>
      </c>
    </row>
    <row r="4808" spans="1:4">
      <c r="A4808" s="12">
        <v>4747</v>
      </c>
      <c r="B4808" s="1724">
        <f>'Revenues 9-14'!F180</f>
        <v>0</v>
      </c>
      <c r="D4808" s="2" t="str">
        <f t="shared" si="74"/>
        <v>Error?</v>
      </c>
    </row>
    <row r="4809" spans="1:4">
      <c r="A4809" s="5">
        <v>4748</v>
      </c>
      <c r="B4809" s="1724"/>
      <c r="D4809" s="2" t="str">
        <f t="shared" si="74"/>
        <v>OK</v>
      </c>
    </row>
    <row r="4810" spans="1:4">
      <c r="A4810" s="5">
        <v>4749</v>
      </c>
      <c r="B4810" s="1724">
        <f>'Revenues 9-14'!G179</f>
        <v>0</v>
      </c>
      <c r="D4810" s="2" t="str">
        <f t="shared" si="74"/>
        <v>Error?</v>
      </c>
    </row>
    <row r="4811" spans="1:4">
      <c r="A4811" s="5">
        <v>4750</v>
      </c>
      <c r="B4811" s="1724">
        <f>'Revenues 9-14'!H179</f>
        <v>0</v>
      </c>
      <c r="D4811" s="2" t="str">
        <f t="shared" si="74"/>
        <v>Error?</v>
      </c>
    </row>
    <row r="4812" spans="1:4">
      <c r="A4812" s="10">
        <v>4751</v>
      </c>
      <c r="B4812" s="1724"/>
      <c r="D4812" s="2" t="str">
        <f t="shared" si="74"/>
        <v>OK</v>
      </c>
    </row>
    <row r="4813" spans="1:4">
      <c r="A4813" s="5">
        <v>4752</v>
      </c>
      <c r="B4813" s="1724">
        <f>'Revenues 9-14'!G180</f>
        <v>0</v>
      </c>
      <c r="D4813" s="2" t="str">
        <f t="shared" si="74"/>
        <v>Error?</v>
      </c>
    </row>
    <row r="4814" spans="1:4">
      <c r="A4814" s="5">
        <v>4753</v>
      </c>
      <c r="B4814" s="1724">
        <f>'Revenues 9-14'!H180</f>
        <v>0</v>
      </c>
      <c r="D4814" s="2" t="str">
        <f t="shared" si="74"/>
        <v>Error?</v>
      </c>
    </row>
    <row r="4815" spans="1:4">
      <c r="A4815" s="10">
        <v>4754</v>
      </c>
      <c r="B4815" s="1724"/>
      <c r="D4815" s="2" t="str">
        <f t="shared" si="74"/>
        <v>OK</v>
      </c>
    </row>
    <row r="4816" spans="1:4">
      <c r="A4816" s="5">
        <v>4755</v>
      </c>
      <c r="B4816" s="1724">
        <f>'Revenues 9-14'!K180</f>
        <v>0</v>
      </c>
      <c r="D4816" s="2" t="str">
        <f t="shared" si="74"/>
        <v>Error?</v>
      </c>
    </row>
    <row r="4817" spans="1:4">
      <c r="A4817" s="10">
        <v>4756</v>
      </c>
      <c r="B4817" s="1724"/>
      <c r="D4817" s="2" t="str">
        <f t="shared" si="74"/>
        <v>OK</v>
      </c>
    </row>
    <row r="4818" spans="1:4">
      <c r="A4818" s="10">
        <v>4757</v>
      </c>
      <c r="B4818" s="1724"/>
      <c r="D4818" s="2" t="str">
        <f t="shared" si="74"/>
        <v>OK</v>
      </c>
    </row>
    <row r="4819" spans="1:4">
      <c r="A4819" s="10">
        <v>4758</v>
      </c>
      <c r="B4819" s="1724"/>
      <c r="D4819" s="2" t="str">
        <f t="shared" si="74"/>
        <v>OK</v>
      </c>
    </row>
    <row r="4820" spans="1:4">
      <c r="A4820" s="10">
        <v>4759</v>
      </c>
      <c r="B4820" s="1724"/>
      <c r="D4820" s="2" t="str">
        <f t="shared" si="74"/>
        <v>OK</v>
      </c>
    </row>
    <row r="4821" spans="1:4">
      <c r="A4821" s="10">
        <v>4760</v>
      </c>
      <c r="B4821" s="1724"/>
      <c r="D4821" s="2" t="str">
        <f t="shared" si="74"/>
        <v>OK</v>
      </c>
    </row>
    <row r="4822" spans="1:4">
      <c r="A4822" s="10">
        <v>4761</v>
      </c>
      <c r="B4822" s="1724"/>
      <c r="D4822" s="2" t="str">
        <f t="shared" si="74"/>
        <v>OK</v>
      </c>
    </row>
    <row r="4823" spans="1:4">
      <c r="A4823" s="10">
        <v>4762</v>
      </c>
      <c r="B4823" s="1724"/>
      <c r="D4823" s="2" t="str">
        <f t="shared" si="74"/>
        <v>OK</v>
      </c>
    </row>
    <row r="4824" spans="1:4">
      <c r="A4824" s="10">
        <v>4763</v>
      </c>
      <c r="B4824" s="1724"/>
      <c r="D4824" s="2" t="str">
        <f t="shared" si="74"/>
        <v>OK</v>
      </c>
    </row>
    <row r="4825" spans="1:4">
      <c r="A4825" s="10">
        <v>4764</v>
      </c>
      <c r="B4825" s="1724"/>
      <c r="D4825" s="2" t="str">
        <f t="shared" si="74"/>
        <v>OK</v>
      </c>
    </row>
    <row r="4826" spans="1:4">
      <c r="A4826" s="10">
        <v>4765</v>
      </c>
      <c r="B4826" s="1724"/>
      <c r="D4826" s="2" t="str">
        <f t="shared" si="74"/>
        <v>OK</v>
      </c>
    </row>
    <row r="4827" spans="1:4">
      <c r="A4827" s="10">
        <v>4766</v>
      </c>
      <c r="B4827" s="1724"/>
      <c r="D4827" s="2" t="str">
        <f t="shared" si="74"/>
        <v>OK</v>
      </c>
    </row>
    <row r="4828" spans="1:4">
      <c r="A4828" s="10">
        <v>4767</v>
      </c>
      <c r="B4828" s="1724"/>
      <c r="D4828" s="2" t="str">
        <f t="shared" si="74"/>
        <v>OK</v>
      </c>
    </row>
    <row r="4829" spans="1:4">
      <c r="A4829" s="10">
        <v>4768</v>
      </c>
      <c r="B4829" s="1724"/>
      <c r="D4829" s="2" t="str">
        <f t="shared" si="74"/>
        <v>OK</v>
      </c>
    </row>
    <row r="4830" spans="1:4">
      <c r="A4830" s="10">
        <v>4769</v>
      </c>
      <c r="B4830" s="1724"/>
      <c r="D4830" s="2" t="str">
        <f t="shared" si="74"/>
        <v>OK</v>
      </c>
    </row>
    <row r="4831" spans="1:4">
      <c r="A4831" s="10">
        <v>4770</v>
      </c>
      <c r="B4831" s="1724"/>
      <c r="D4831" s="2" t="str">
        <f t="shared" si="74"/>
        <v>OK</v>
      </c>
    </row>
    <row r="4832" spans="1:4">
      <c r="A4832" s="10">
        <v>4771</v>
      </c>
      <c r="B4832" s="1724"/>
      <c r="D4832" s="2" t="str">
        <f t="shared" si="74"/>
        <v>OK</v>
      </c>
    </row>
    <row r="4833" spans="1:4">
      <c r="A4833" s="10">
        <v>4772</v>
      </c>
      <c r="B4833" s="1724"/>
      <c r="D4833" s="2" t="str">
        <f t="shared" si="74"/>
        <v>OK</v>
      </c>
    </row>
    <row r="4834" spans="1:4">
      <c r="A4834" s="10">
        <v>4773</v>
      </c>
      <c r="B4834" s="1724"/>
      <c r="D4834" s="2" t="str">
        <f t="shared" si="74"/>
        <v>OK</v>
      </c>
    </row>
    <row r="4835" spans="1:4">
      <c r="A4835" s="10">
        <v>4774</v>
      </c>
      <c r="B4835" s="1724"/>
      <c r="D4835" s="2" t="str">
        <f t="shared" si="74"/>
        <v>OK</v>
      </c>
    </row>
    <row r="4836" spans="1:4">
      <c r="A4836" s="10">
        <v>4775</v>
      </c>
      <c r="B4836" s="1724"/>
      <c r="D4836" s="2" t="str">
        <f t="shared" si="74"/>
        <v>OK</v>
      </c>
    </row>
    <row r="4837" spans="1:4">
      <c r="A4837" s="10">
        <v>4776</v>
      </c>
      <c r="B4837" s="1724"/>
      <c r="D4837" s="2" t="str">
        <f t="shared" si="74"/>
        <v>OK</v>
      </c>
    </row>
    <row r="4838" spans="1:4">
      <c r="A4838" s="10">
        <v>4777</v>
      </c>
      <c r="B4838" s="1724"/>
      <c r="D4838" s="2" t="str">
        <f t="shared" si="74"/>
        <v>OK</v>
      </c>
    </row>
    <row r="4839" spans="1:4">
      <c r="A4839" s="10">
        <v>4778</v>
      </c>
      <c r="B4839" s="1724"/>
      <c r="D4839" s="2" t="str">
        <f t="shared" si="74"/>
        <v>OK</v>
      </c>
    </row>
    <row r="4840" spans="1:4">
      <c r="A4840" s="10">
        <v>4779</v>
      </c>
      <c r="B4840" s="1724"/>
      <c r="D4840" s="2" t="str">
        <f t="shared" si="74"/>
        <v>OK</v>
      </c>
    </row>
    <row r="4841" spans="1:4">
      <c r="A4841" s="10">
        <v>4780</v>
      </c>
      <c r="B4841" s="1724"/>
      <c r="D4841" s="2" t="str">
        <f t="shared" si="74"/>
        <v>OK</v>
      </c>
    </row>
    <row r="4842" spans="1:4">
      <c r="A4842" s="10">
        <v>4781</v>
      </c>
      <c r="B4842" s="1724"/>
      <c r="D4842" s="2" t="str">
        <f t="shared" si="74"/>
        <v>OK</v>
      </c>
    </row>
    <row r="4843" spans="1:4">
      <c r="A4843" s="10">
        <v>4782</v>
      </c>
      <c r="B4843" s="1724"/>
      <c r="D4843" s="2" t="str">
        <f t="shared" si="74"/>
        <v>OK</v>
      </c>
    </row>
    <row r="4844" spans="1:4">
      <c r="A4844" s="10">
        <v>4783</v>
      </c>
      <c r="B4844" s="1724"/>
      <c r="D4844" s="2" t="str">
        <f t="shared" si="74"/>
        <v>OK</v>
      </c>
    </row>
    <row r="4845" spans="1:4">
      <c r="A4845" s="10">
        <v>4784</v>
      </c>
      <c r="B4845" s="1724"/>
      <c r="D4845" s="2" t="str">
        <f t="shared" si="74"/>
        <v>OK</v>
      </c>
    </row>
    <row r="4846" spans="1:4">
      <c r="A4846" s="10">
        <v>4785</v>
      </c>
      <c r="B4846" s="1724"/>
      <c r="D4846" s="2" t="str">
        <f t="shared" si="74"/>
        <v>OK</v>
      </c>
    </row>
    <row r="4847" spans="1:4">
      <c r="A4847" s="10">
        <v>4786</v>
      </c>
      <c r="B4847" s="1724"/>
      <c r="D4847" s="2" t="str">
        <f t="shared" si="74"/>
        <v>OK</v>
      </c>
    </row>
    <row r="4848" spans="1:4">
      <c r="A4848" s="10">
        <v>4787</v>
      </c>
      <c r="B4848" s="1724"/>
      <c r="D4848" s="2" t="str">
        <f t="shared" si="74"/>
        <v>OK</v>
      </c>
    </row>
    <row r="4849" spans="1:4">
      <c r="A4849" s="10">
        <v>4788</v>
      </c>
      <c r="B4849" s="1724"/>
      <c r="D4849" s="2" t="str">
        <f t="shared" si="74"/>
        <v>OK</v>
      </c>
    </row>
    <row r="4850" spans="1:4">
      <c r="A4850" s="10">
        <v>4789</v>
      </c>
      <c r="B4850" s="1724"/>
      <c r="D4850" s="2" t="str">
        <f t="shared" si="74"/>
        <v>OK</v>
      </c>
    </row>
    <row r="4851" spans="1:4">
      <c r="A4851" s="10">
        <v>4790</v>
      </c>
      <c r="B4851" s="1724"/>
      <c r="D4851" s="2" t="str">
        <f t="shared" si="74"/>
        <v>OK</v>
      </c>
    </row>
    <row r="4852" spans="1:4">
      <c r="A4852" s="5">
        <v>4791</v>
      </c>
      <c r="B4852" s="1724">
        <f>'Revenues 9-14'!C265</f>
        <v>0</v>
      </c>
      <c r="D4852" s="2" t="str">
        <f t="shared" si="74"/>
        <v>Error?</v>
      </c>
    </row>
    <row r="4853" spans="1:4">
      <c r="A4853" s="5">
        <v>4792</v>
      </c>
      <c r="B4853" s="1724">
        <f>'Revenues 9-14'!D265</f>
        <v>0</v>
      </c>
      <c r="D4853" s="2" t="str">
        <f t="shared" si="74"/>
        <v>Error?</v>
      </c>
    </row>
    <row r="4854" spans="1:4">
      <c r="A4854" s="10">
        <v>4793</v>
      </c>
      <c r="B4854" s="1724"/>
      <c r="D4854" s="2" t="str">
        <f t="shared" si="74"/>
        <v>OK</v>
      </c>
    </row>
    <row r="4855" spans="1:4">
      <c r="A4855" s="5">
        <v>4794</v>
      </c>
      <c r="B4855" s="1724">
        <f>'Revenues 9-14'!F265</f>
        <v>0</v>
      </c>
      <c r="D4855" s="2" t="str">
        <f t="shared" si="74"/>
        <v>Error?</v>
      </c>
    </row>
    <row r="4856" spans="1:4">
      <c r="A4856" s="10">
        <v>4795</v>
      </c>
      <c r="B4856" s="1724"/>
      <c r="D4856" s="2" t="str">
        <f t="shared" si="74"/>
        <v>OK</v>
      </c>
    </row>
    <row r="4857" spans="1:4">
      <c r="A4857" s="10">
        <v>4796</v>
      </c>
      <c r="B4857" s="1724"/>
      <c r="D4857" s="2" t="str">
        <f t="shared" si="74"/>
        <v>OK</v>
      </c>
    </row>
    <row r="4858" spans="1:4">
      <c r="A4858" s="10">
        <v>4797</v>
      </c>
      <c r="B4858" s="1724"/>
      <c r="D4858" s="2" t="str">
        <f t="shared" si="74"/>
        <v>OK</v>
      </c>
    </row>
    <row r="4859" spans="1:4">
      <c r="A4859" s="10">
        <v>4798</v>
      </c>
      <c r="B4859" s="1724"/>
      <c r="D4859" s="2" t="str">
        <f t="shared" si="74"/>
        <v>OK</v>
      </c>
    </row>
    <row r="4860" spans="1:4">
      <c r="A4860" s="10">
        <v>4799</v>
      </c>
      <c r="B4860" s="1724"/>
      <c r="D4860" s="2" t="str">
        <f t="shared" si="74"/>
        <v>OK</v>
      </c>
    </row>
    <row r="4861" spans="1:4">
      <c r="A4861" s="10">
        <v>4800</v>
      </c>
      <c r="B4861" s="1724"/>
      <c r="D4861" s="2" t="str">
        <f t="shared" si="74"/>
        <v>OK</v>
      </c>
    </row>
    <row r="4862" spans="1:4">
      <c r="A4862" s="10">
        <v>4801</v>
      </c>
      <c r="B4862" s="1724"/>
      <c r="D4862" s="2" t="str">
        <f t="shared" si="74"/>
        <v>OK</v>
      </c>
    </row>
    <row r="4863" spans="1:4">
      <c r="A4863" s="10">
        <v>4802</v>
      </c>
      <c r="B4863" s="1724"/>
      <c r="D4863" s="2" t="str">
        <f t="shared" ref="D4863:D4926" si="75">IF(ISBLANK(B4863),"OK",IF(A4863-B4863=0,"OK","Error?"))</f>
        <v>OK</v>
      </c>
    </row>
    <row r="4864" spans="1:4">
      <c r="A4864" s="5">
        <v>4803</v>
      </c>
      <c r="B4864" s="1724">
        <f>'Revenues 9-14'!G265</f>
        <v>0</v>
      </c>
      <c r="D4864" s="2" t="str">
        <f t="shared" si="75"/>
        <v>Error?</v>
      </c>
    </row>
    <row r="4865" spans="1:4">
      <c r="A4865" s="5">
        <v>4804</v>
      </c>
      <c r="B4865" s="1724">
        <f>'Revenues 9-14'!H265</f>
        <v>0</v>
      </c>
      <c r="D4865" s="2" t="str">
        <f t="shared" si="75"/>
        <v>Error?</v>
      </c>
    </row>
    <row r="4866" spans="1:4">
      <c r="A4866" s="10">
        <v>4805</v>
      </c>
      <c r="B4866" s="1724"/>
      <c r="D4866" s="2" t="str">
        <f t="shared" si="75"/>
        <v>OK</v>
      </c>
    </row>
    <row r="4867" spans="1:4">
      <c r="A4867" s="10">
        <v>4806</v>
      </c>
      <c r="B4867" s="1724"/>
      <c r="D4867" s="2" t="str">
        <f t="shared" si="75"/>
        <v>OK</v>
      </c>
    </row>
    <row r="4868" spans="1:4">
      <c r="A4868" s="5">
        <v>4807</v>
      </c>
      <c r="B4868" s="1724">
        <f>'Revenues 9-14'!K265</f>
        <v>0</v>
      </c>
      <c r="D4868" s="2" t="str">
        <f t="shared" si="75"/>
        <v>Error?</v>
      </c>
    </row>
    <row r="4869" spans="1:4">
      <c r="A4869" s="10">
        <v>4808</v>
      </c>
      <c r="B4869" s="1724"/>
      <c r="D4869" s="2" t="str">
        <f t="shared" si="75"/>
        <v>OK</v>
      </c>
    </row>
    <row r="4870" spans="1:4">
      <c r="A4870" s="10">
        <v>4809</v>
      </c>
      <c r="B4870" s="1724"/>
      <c r="D4870" s="2" t="str">
        <f t="shared" si="75"/>
        <v>OK</v>
      </c>
    </row>
    <row r="4871" spans="1:4">
      <c r="A4871" s="10">
        <v>4810</v>
      </c>
      <c r="B4871" s="1724"/>
      <c r="D4871" s="2" t="str">
        <f t="shared" si="75"/>
        <v>OK</v>
      </c>
    </row>
    <row r="4872" spans="1:4">
      <c r="A4872" s="10">
        <v>4811</v>
      </c>
      <c r="B4872" s="1724"/>
      <c r="D4872" s="2" t="str">
        <f t="shared" si="75"/>
        <v>OK</v>
      </c>
    </row>
    <row r="4873" spans="1:4">
      <c r="A4873" s="10">
        <v>4812</v>
      </c>
      <c r="B4873" s="1724"/>
      <c r="D4873" s="2" t="str">
        <f t="shared" si="75"/>
        <v>OK</v>
      </c>
    </row>
    <row r="4874" spans="1:4">
      <c r="A4874" s="5">
        <v>4813</v>
      </c>
      <c r="B4874" s="1724">
        <f>'Revenues 9-14'!C118</f>
        <v>0</v>
      </c>
      <c r="D4874" s="2" t="str">
        <f t="shared" si="75"/>
        <v>Error?</v>
      </c>
    </row>
    <row r="4875" spans="1:4">
      <c r="A4875" s="5">
        <v>4814</v>
      </c>
      <c r="B4875" s="1724">
        <f>'Revenues 9-14'!D118</f>
        <v>0</v>
      </c>
      <c r="D4875" s="2" t="str">
        <f t="shared" si="75"/>
        <v>Error?</v>
      </c>
    </row>
    <row r="4876" spans="1:4">
      <c r="A4876" s="5">
        <v>4815</v>
      </c>
      <c r="B4876" s="1724">
        <f>'Revenues 9-14'!E118</f>
        <v>0</v>
      </c>
      <c r="D4876" s="2" t="str">
        <f t="shared" si="75"/>
        <v>Error?</v>
      </c>
    </row>
    <row r="4877" spans="1:4">
      <c r="A4877" s="5">
        <v>4816</v>
      </c>
      <c r="B4877" s="1724">
        <f>'Revenues 9-14'!F118</f>
        <v>0</v>
      </c>
      <c r="D4877" s="2" t="str">
        <f t="shared" si="75"/>
        <v>Error?</v>
      </c>
    </row>
    <row r="4878" spans="1:4">
      <c r="A4878" s="5">
        <v>4817</v>
      </c>
      <c r="B4878" s="1724">
        <f>'Revenues 9-14'!G118</f>
        <v>0</v>
      </c>
      <c r="D4878" s="2" t="str">
        <f t="shared" si="75"/>
        <v>Error?</v>
      </c>
    </row>
    <row r="4879" spans="1:4">
      <c r="A4879" s="10">
        <v>4818</v>
      </c>
      <c r="B4879" s="1724"/>
      <c r="D4879" s="2" t="str">
        <f t="shared" si="75"/>
        <v>OK</v>
      </c>
    </row>
    <row r="4880" spans="1:4">
      <c r="A4880" s="10">
        <v>4819</v>
      </c>
      <c r="B4880" s="1724"/>
      <c r="D4880" s="2" t="str">
        <f t="shared" si="75"/>
        <v>OK</v>
      </c>
    </row>
    <row r="4881" spans="1:4">
      <c r="A4881" s="5">
        <v>4820</v>
      </c>
      <c r="B4881" s="1724">
        <f>'Revenues 9-14'!K118</f>
        <v>0</v>
      </c>
      <c r="D4881" s="2" t="str">
        <f t="shared" si="75"/>
        <v>Error?</v>
      </c>
    </row>
    <row r="4882" spans="1:4">
      <c r="A4882" s="5">
        <v>4821</v>
      </c>
      <c r="B4882" s="1724">
        <f>'Revenues 9-14'!C121</f>
        <v>0</v>
      </c>
      <c r="D4882" s="2" t="str">
        <f t="shared" si="75"/>
        <v>Error?</v>
      </c>
    </row>
    <row r="4883" spans="1:4">
      <c r="A4883" s="5">
        <v>4822</v>
      </c>
      <c r="B4883" s="1724">
        <f>'Revenues 9-14'!D121</f>
        <v>0</v>
      </c>
      <c r="D4883" s="2" t="str">
        <f t="shared" si="75"/>
        <v>Error?</v>
      </c>
    </row>
    <row r="4884" spans="1:4">
      <c r="A4884" s="5">
        <v>4823</v>
      </c>
      <c r="B4884" s="1724">
        <f>'Revenues 9-14'!E121</f>
        <v>0</v>
      </c>
      <c r="D4884" s="2" t="str">
        <f t="shared" si="75"/>
        <v>Error?</v>
      </c>
    </row>
    <row r="4885" spans="1:4">
      <c r="A4885" s="5">
        <v>4824</v>
      </c>
      <c r="B4885" s="1724">
        <f>'Revenues 9-14'!F121</f>
        <v>0</v>
      </c>
      <c r="D4885" s="2" t="str">
        <f t="shared" si="75"/>
        <v>Error?</v>
      </c>
    </row>
    <row r="4886" spans="1:4">
      <c r="A4886" s="5">
        <v>4825</v>
      </c>
      <c r="B4886" s="1724">
        <f>'Revenues 9-14'!G121</f>
        <v>0</v>
      </c>
      <c r="D4886" s="2" t="str">
        <f t="shared" si="75"/>
        <v>Error?</v>
      </c>
    </row>
    <row r="4887" spans="1:4">
      <c r="A4887" s="10">
        <v>4826</v>
      </c>
      <c r="B4887" s="1724"/>
      <c r="D4887" s="2" t="str">
        <f t="shared" si="75"/>
        <v>OK</v>
      </c>
    </row>
    <row r="4888" spans="1:4">
      <c r="A4888" s="10">
        <v>4827</v>
      </c>
      <c r="B4888" s="1724"/>
      <c r="D4888" s="2" t="str">
        <f t="shared" si="75"/>
        <v>OK</v>
      </c>
    </row>
    <row r="4889" spans="1:4">
      <c r="A4889" s="5">
        <v>4828</v>
      </c>
      <c r="B4889" s="1724">
        <f>'Revenues 9-14'!K121</f>
        <v>0</v>
      </c>
      <c r="D4889" s="2" t="str">
        <f t="shared" si="75"/>
        <v>Error?</v>
      </c>
    </row>
    <row r="4890" spans="1:4">
      <c r="A4890" s="10">
        <v>4829</v>
      </c>
      <c r="B4890" s="1724"/>
      <c r="D4890" s="2" t="str">
        <f t="shared" si="75"/>
        <v>OK</v>
      </c>
    </row>
    <row r="4891" spans="1:4">
      <c r="A4891" s="10">
        <v>4830</v>
      </c>
      <c r="B4891" s="1724"/>
      <c r="D4891" s="2" t="str">
        <f t="shared" si="75"/>
        <v>OK</v>
      </c>
    </row>
    <row r="4892" spans="1:4">
      <c r="A4892" s="10">
        <v>4831</v>
      </c>
      <c r="B4892" s="1724"/>
      <c r="D4892" s="2" t="str">
        <f t="shared" si="75"/>
        <v>OK</v>
      </c>
    </row>
    <row r="4893" spans="1:4">
      <c r="A4893" s="10">
        <v>4832</v>
      </c>
      <c r="B4893" s="1724"/>
      <c r="D4893" s="2" t="str">
        <f t="shared" si="75"/>
        <v>OK</v>
      </c>
    </row>
    <row r="4894" spans="1:4">
      <c r="A4894" s="10">
        <v>4833</v>
      </c>
      <c r="B4894" s="1724"/>
      <c r="D4894" s="2" t="str">
        <f t="shared" si="75"/>
        <v>OK</v>
      </c>
    </row>
    <row r="4895" spans="1:4">
      <c r="A4895" s="10">
        <v>4834</v>
      </c>
      <c r="B4895" s="1724"/>
      <c r="D4895" s="2" t="str">
        <f t="shared" si="75"/>
        <v>OK</v>
      </c>
    </row>
    <row r="4896" spans="1:4">
      <c r="A4896" s="10">
        <v>4835</v>
      </c>
      <c r="B4896" s="1724"/>
      <c r="D4896" s="2" t="str">
        <f t="shared" si="75"/>
        <v>OK</v>
      </c>
    </row>
    <row r="4897" spans="1:4">
      <c r="A4897" s="10">
        <v>4836</v>
      </c>
      <c r="B4897" s="1724"/>
      <c r="D4897" s="2" t="str">
        <f t="shared" si="75"/>
        <v>OK</v>
      </c>
    </row>
    <row r="4898" spans="1:4">
      <c r="A4898" s="10">
        <v>4837</v>
      </c>
      <c r="B4898" s="1724"/>
      <c r="D4898" s="2" t="str">
        <f t="shared" si="75"/>
        <v>OK</v>
      </c>
    </row>
    <row r="4899" spans="1:4">
      <c r="A4899" s="10">
        <v>4838</v>
      </c>
      <c r="B4899" s="1724"/>
      <c r="D4899" s="2" t="str">
        <f t="shared" si="75"/>
        <v>OK</v>
      </c>
    </row>
    <row r="4900" spans="1:4">
      <c r="A4900" s="10">
        <v>4839</v>
      </c>
      <c r="B4900" s="1724"/>
      <c r="D4900" s="2" t="str">
        <f t="shared" si="75"/>
        <v>OK</v>
      </c>
    </row>
    <row r="4901" spans="1:4">
      <c r="A4901" s="10">
        <v>4840</v>
      </c>
      <c r="B4901" s="1724"/>
      <c r="D4901" s="2" t="str">
        <f t="shared" si="75"/>
        <v>OK</v>
      </c>
    </row>
    <row r="4902" spans="1:4">
      <c r="A4902" s="10">
        <v>4841</v>
      </c>
      <c r="B4902" s="1724"/>
      <c r="D4902" s="2" t="str">
        <f t="shared" si="75"/>
        <v>OK</v>
      </c>
    </row>
    <row r="4903" spans="1:4">
      <c r="A4903" s="10">
        <v>4842</v>
      </c>
      <c r="B4903" s="1724"/>
      <c r="D4903" s="2" t="str">
        <f t="shared" si="75"/>
        <v>OK</v>
      </c>
    </row>
    <row r="4904" spans="1:4">
      <c r="A4904" s="10">
        <v>4843</v>
      </c>
      <c r="B4904" s="1724"/>
      <c r="D4904" s="2" t="str">
        <f t="shared" si="75"/>
        <v>OK</v>
      </c>
    </row>
    <row r="4905" spans="1:4">
      <c r="A4905" s="10">
        <v>4844</v>
      </c>
      <c r="B4905" s="1724"/>
      <c r="D4905" s="2" t="str">
        <f t="shared" si="75"/>
        <v>OK</v>
      </c>
    </row>
    <row r="4906" spans="1:4">
      <c r="A4906" s="10">
        <v>4845</v>
      </c>
      <c r="B4906" s="1724"/>
      <c r="D4906" s="2" t="str">
        <f t="shared" si="75"/>
        <v>OK</v>
      </c>
    </row>
    <row r="4907" spans="1:4">
      <c r="A4907" s="10">
        <v>4846</v>
      </c>
      <c r="B4907" s="1724"/>
      <c r="D4907" s="2" t="str">
        <f t="shared" si="75"/>
        <v>OK</v>
      </c>
    </row>
    <row r="4908" spans="1:4">
      <c r="A4908" s="10">
        <v>4847</v>
      </c>
      <c r="B4908" s="1724"/>
      <c r="D4908" s="2" t="str">
        <f t="shared" si="75"/>
        <v>OK</v>
      </c>
    </row>
    <row r="4909" spans="1:4">
      <c r="A4909" s="10">
        <v>4848</v>
      </c>
      <c r="B4909" s="1724"/>
      <c r="D4909" s="2" t="str">
        <f t="shared" si="75"/>
        <v>OK</v>
      </c>
    </row>
    <row r="4910" spans="1:4">
      <c r="A4910" s="10">
        <v>4849</v>
      </c>
      <c r="B4910" s="1724"/>
      <c r="D4910" s="2" t="str">
        <f t="shared" si="75"/>
        <v>OK</v>
      </c>
    </row>
    <row r="4911" spans="1:4">
      <c r="A4911" s="10">
        <v>4850</v>
      </c>
      <c r="B4911" s="1724"/>
      <c r="D4911" s="2" t="str">
        <f t="shared" si="75"/>
        <v>OK</v>
      </c>
    </row>
    <row r="4912" spans="1:4">
      <c r="A4912" s="10">
        <v>4851</v>
      </c>
      <c r="B4912" s="1724"/>
      <c r="D4912" s="2" t="str">
        <f t="shared" si="75"/>
        <v>OK</v>
      </c>
    </row>
    <row r="4913" spans="1:4">
      <c r="A4913" s="10">
        <v>4852</v>
      </c>
      <c r="B4913" s="1724"/>
      <c r="D4913" s="2" t="str">
        <f t="shared" si="75"/>
        <v>OK</v>
      </c>
    </row>
    <row r="4914" spans="1:4">
      <c r="A4914" s="10">
        <v>4853</v>
      </c>
      <c r="B4914" s="1724"/>
      <c r="D4914" s="2" t="str">
        <f t="shared" si="75"/>
        <v>OK</v>
      </c>
    </row>
    <row r="4915" spans="1:4">
      <c r="A4915" s="5">
        <v>4854</v>
      </c>
      <c r="B4915" s="1724">
        <f>'Revenues 9-14'!C162</f>
        <v>0</v>
      </c>
      <c r="D4915" s="2" t="str">
        <f t="shared" si="75"/>
        <v>Error?</v>
      </c>
    </row>
    <row r="4916" spans="1:4">
      <c r="A4916" s="5">
        <v>4855</v>
      </c>
      <c r="B4916" s="1724">
        <f>'Revenues 9-14'!D162</f>
        <v>0</v>
      </c>
      <c r="D4916" s="2" t="str">
        <f t="shared" si="75"/>
        <v>Error?</v>
      </c>
    </row>
    <row r="4917" spans="1:4">
      <c r="A4917" s="5">
        <v>4856</v>
      </c>
      <c r="B4917" s="1724">
        <f>'Revenues 9-14'!E162</f>
        <v>0</v>
      </c>
      <c r="D4917" s="2" t="str">
        <f t="shared" si="75"/>
        <v>Error?</v>
      </c>
    </row>
    <row r="4918" spans="1:4">
      <c r="A4918" s="5">
        <v>4857</v>
      </c>
      <c r="B4918" s="1724">
        <f>'Revenues 9-14'!F162</f>
        <v>0</v>
      </c>
      <c r="D4918" s="2" t="str">
        <f t="shared" si="75"/>
        <v>Error?</v>
      </c>
    </row>
    <row r="4919" spans="1:4">
      <c r="A4919" s="5">
        <v>4858</v>
      </c>
      <c r="B4919" s="1724">
        <f>'Revenues 9-14'!G162</f>
        <v>0</v>
      </c>
      <c r="D4919" s="2" t="str">
        <f t="shared" si="75"/>
        <v>Error?</v>
      </c>
    </row>
    <row r="4920" spans="1:4">
      <c r="A4920" s="5">
        <v>4859</v>
      </c>
      <c r="B4920" s="1724">
        <f>'Revenues 9-14'!H162</f>
        <v>0</v>
      </c>
      <c r="D4920" s="2" t="str">
        <f t="shared" si="75"/>
        <v>Error?</v>
      </c>
    </row>
    <row r="4921" spans="1:4">
      <c r="A4921" s="10">
        <v>4860</v>
      </c>
      <c r="B4921" s="1724"/>
      <c r="D4921" s="2" t="str">
        <f t="shared" si="75"/>
        <v>OK</v>
      </c>
    </row>
    <row r="4922" spans="1:4">
      <c r="A4922" s="5">
        <v>4861</v>
      </c>
      <c r="B4922" s="1724">
        <f>'Revenues 9-14'!K162</f>
        <v>0</v>
      </c>
      <c r="D4922" s="2" t="str">
        <f t="shared" si="75"/>
        <v>Error?</v>
      </c>
    </row>
    <row r="4923" spans="1:4">
      <c r="A4923" s="10">
        <v>4862</v>
      </c>
      <c r="B4923" s="1724"/>
      <c r="D4923" s="2" t="str">
        <f t="shared" si="75"/>
        <v>OK</v>
      </c>
    </row>
    <row r="4924" spans="1:4">
      <c r="A4924" s="10">
        <v>4863</v>
      </c>
      <c r="B4924" s="1724"/>
      <c r="D4924" s="2" t="str">
        <f t="shared" si="75"/>
        <v>OK</v>
      </c>
    </row>
    <row r="4925" spans="1:4">
      <c r="A4925" s="10">
        <v>4864</v>
      </c>
      <c r="B4925" s="1724"/>
      <c r="D4925" s="2" t="str">
        <f t="shared" si="75"/>
        <v>OK</v>
      </c>
    </row>
    <row r="4926" spans="1:4">
      <c r="A4926" s="10">
        <v>4865</v>
      </c>
      <c r="B4926" s="1724"/>
      <c r="D4926" s="2" t="str">
        <f t="shared" si="75"/>
        <v>OK</v>
      </c>
    </row>
    <row r="4927" spans="1:4">
      <c r="A4927" s="10">
        <v>4866</v>
      </c>
      <c r="B4927" s="1724"/>
      <c r="D4927" s="2" t="str">
        <f t="shared" ref="D4927:D4990" si="76">IF(ISBLANK(B4927),"OK",IF(A4927-B4927=0,"OK","Error?"))</f>
        <v>OK</v>
      </c>
    </row>
    <row r="4928" spans="1:4">
      <c r="A4928" s="10">
        <v>4867</v>
      </c>
      <c r="B4928" s="1724"/>
      <c r="D4928" s="2" t="str">
        <f t="shared" si="76"/>
        <v>OK</v>
      </c>
    </row>
    <row r="4929" spans="1:4">
      <c r="A4929" s="10">
        <v>4868</v>
      </c>
      <c r="B4929" s="1724"/>
      <c r="D4929" s="2" t="str">
        <f t="shared" si="76"/>
        <v>OK</v>
      </c>
    </row>
    <row r="4930" spans="1:4">
      <c r="A4930" s="10">
        <v>4869</v>
      </c>
      <c r="B4930" s="1724"/>
      <c r="D4930" s="2" t="str">
        <f t="shared" si="76"/>
        <v>OK</v>
      </c>
    </row>
    <row r="4931" spans="1:4">
      <c r="A4931" s="10">
        <v>4870</v>
      </c>
      <c r="B4931" s="1724"/>
      <c r="D4931" s="2" t="str">
        <f t="shared" si="76"/>
        <v>OK</v>
      </c>
    </row>
    <row r="4932" spans="1:4">
      <c r="A4932" s="10">
        <v>4871</v>
      </c>
      <c r="B4932" s="1724"/>
      <c r="D4932" s="2" t="str">
        <f t="shared" si="76"/>
        <v>OK</v>
      </c>
    </row>
    <row r="4933" spans="1:4">
      <c r="A4933" s="10">
        <v>4872</v>
      </c>
      <c r="B4933" s="1724"/>
      <c r="D4933" s="2" t="str">
        <f t="shared" si="76"/>
        <v>OK</v>
      </c>
    </row>
    <row r="4934" spans="1:4">
      <c r="A4934" s="10">
        <v>4873</v>
      </c>
      <c r="B4934" s="1724"/>
      <c r="D4934" s="2" t="str">
        <f t="shared" si="76"/>
        <v>OK</v>
      </c>
    </row>
    <row r="4935" spans="1:4">
      <c r="A4935" s="10">
        <v>4874</v>
      </c>
      <c r="B4935" s="1724"/>
      <c r="D4935" s="2" t="str">
        <f t="shared" si="76"/>
        <v>OK</v>
      </c>
    </row>
    <row r="4936" spans="1:4">
      <c r="A4936" s="10">
        <v>4875</v>
      </c>
      <c r="B4936" s="1724"/>
      <c r="D4936" s="2" t="str">
        <f t="shared" si="76"/>
        <v>OK</v>
      </c>
    </row>
    <row r="4937" spans="1:4">
      <c r="A4937" s="10">
        <v>4876</v>
      </c>
      <c r="B4937" s="1724"/>
      <c r="D4937" s="2" t="str">
        <f t="shared" si="76"/>
        <v>OK</v>
      </c>
    </row>
    <row r="4938" spans="1:4">
      <c r="A4938" s="10">
        <v>4877</v>
      </c>
      <c r="B4938" s="1724"/>
      <c r="D4938" s="2" t="str">
        <f t="shared" si="76"/>
        <v>OK</v>
      </c>
    </row>
    <row r="4939" spans="1:4">
      <c r="A4939" s="10">
        <v>4878</v>
      </c>
      <c r="B4939" s="1724"/>
      <c r="D4939" s="2" t="str">
        <f t="shared" si="76"/>
        <v>OK</v>
      </c>
    </row>
    <row r="4940" spans="1:4">
      <c r="A4940" s="10">
        <v>4879</v>
      </c>
      <c r="B4940" s="1724"/>
      <c r="D4940" s="2" t="str">
        <f t="shared" si="76"/>
        <v>OK</v>
      </c>
    </row>
    <row r="4941" spans="1:4">
      <c r="A4941" s="10">
        <v>4880</v>
      </c>
      <c r="B4941" s="1724"/>
      <c r="D4941" s="2" t="str">
        <f t="shared" si="76"/>
        <v>OK</v>
      </c>
    </row>
    <row r="4942" spans="1:4">
      <c r="A4942" s="10">
        <v>4881</v>
      </c>
      <c r="B4942" s="1724"/>
      <c r="D4942" s="2" t="str">
        <f t="shared" si="76"/>
        <v>OK</v>
      </c>
    </row>
    <row r="4943" spans="1:4">
      <c r="A4943" s="10">
        <v>4882</v>
      </c>
      <c r="B4943" s="1724"/>
      <c r="D4943" s="2" t="str">
        <f t="shared" si="76"/>
        <v>OK</v>
      </c>
    </row>
    <row r="4944" spans="1:4">
      <c r="A4944" s="5">
        <v>4883</v>
      </c>
      <c r="B4944" s="1724">
        <f>'Revenues 9-14'!C174</f>
        <v>0</v>
      </c>
      <c r="D4944" s="2" t="str">
        <f t="shared" si="76"/>
        <v>Error?</v>
      </c>
    </row>
    <row r="4945" spans="1:4">
      <c r="A4945" s="5">
        <v>4884</v>
      </c>
      <c r="B4945" s="1724">
        <f>'Revenues 9-14'!D174</f>
        <v>0</v>
      </c>
      <c r="D4945" s="2" t="str">
        <f t="shared" si="76"/>
        <v>Error?</v>
      </c>
    </row>
    <row r="4946" spans="1:4">
      <c r="A4946" s="5">
        <v>4885</v>
      </c>
      <c r="B4946" s="1724">
        <f>'Revenues 9-14'!F174</f>
        <v>0</v>
      </c>
      <c r="D4946" s="2" t="str">
        <f t="shared" si="76"/>
        <v>Error?</v>
      </c>
    </row>
    <row r="4947" spans="1:4">
      <c r="A4947" s="5">
        <v>4886</v>
      </c>
      <c r="B4947" s="1724">
        <f>'Revenues 9-14'!G174</f>
        <v>0</v>
      </c>
      <c r="D4947" s="2" t="str">
        <f t="shared" si="76"/>
        <v>Error?</v>
      </c>
    </row>
    <row r="4948" spans="1:4">
      <c r="A4948" s="5">
        <v>4887</v>
      </c>
      <c r="B4948" s="1724">
        <f>'Revenues 9-14'!H174</f>
        <v>0</v>
      </c>
      <c r="D4948" s="2" t="str">
        <f t="shared" si="76"/>
        <v>Error?</v>
      </c>
    </row>
    <row r="4949" spans="1:4">
      <c r="A4949" s="5">
        <v>4888</v>
      </c>
      <c r="B4949" s="1724">
        <f>'Revenues 9-14'!K174</f>
        <v>0</v>
      </c>
      <c r="D4949" s="2" t="str">
        <f t="shared" si="76"/>
        <v>Error?</v>
      </c>
    </row>
    <row r="4950" spans="1:4">
      <c r="A4950" s="5">
        <v>4889</v>
      </c>
      <c r="B4950" s="1724">
        <f>'Revenues 9-14'!H175</f>
        <v>0</v>
      </c>
      <c r="C4950" s="2" t="s">
        <v>569</v>
      </c>
      <c r="D4950" s="2" t="str">
        <f t="shared" si="76"/>
        <v>Error?</v>
      </c>
    </row>
    <row r="4951" spans="1:4">
      <c r="A4951" s="5">
        <v>4890</v>
      </c>
      <c r="B4951" s="1724">
        <f>'Revenues 9-14'!K175</f>
        <v>0</v>
      </c>
      <c r="C4951" s="2" t="s">
        <v>569</v>
      </c>
      <c r="D4951" s="2" t="str">
        <f t="shared" si="76"/>
        <v>Error?</v>
      </c>
    </row>
    <row r="4952" spans="1:4">
      <c r="A4952" s="10">
        <v>4891</v>
      </c>
      <c r="B4952" s="1724"/>
      <c r="D4952" s="2" t="str">
        <f t="shared" si="76"/>
        <v>OK</v>
      </c>
    </row>
    <row r="4953" spans="1:4">
      <c r="A4953" s="10">
        <v>4892</v>
      </c>
      <c r="B4953" s="1724"/>
      <c r="D4953" s="2" t="str">
        <f t="shared" si="76"/>
        <v>OK</v>
      </c>
    </row>
    <row r="4954" spans="1:4">
      <c r="A4954" s="10">
        <v>4893</v>
      </c>
      <c r="B4954" s="1724"/>
      <c r="D4954" s="2" t="str">
        <f t="shared" si="76"/>
        <v>OK</v>
      </c>
    </row>
    <row r="4955" spans="1:4">
      <c r="A4955" s="10">
        <v>4894</v>
      </c>
      <c r="B4955" s="1724"/>
      <c r="D4955" s="2" t="str">
        <f t="shared" si="76"/>
        <v>OK</v>
      </c>
    </row>
    <row r="4956" spans="1:4">
      <c r="A4956" s="10">
        <v>4895</v>
      </c>
      <c r="B4956" s="1724"/>
      <c r="D4956" s="2" t="str">
        <f t="shared" si="76"/>
        <v>OK</v>
      </c>
    </row>
    <row r="4957" spans="1:4">
      <c r="A4957" s="10">
        <v>4896</v>
      </c>
      <c r="B4957" s="1724"/>
      <c r="D4957" s="2" t="str">
        <f t="shared" si="76"/>
        <v>OK</v>
      </c>
    </row>
    <row r="4958" spans="1:4">
      <c r="A4958" s="10">
        <v>4897</v>
      </c>
      <c r="B4958" s="1724"/>
      <c r="D4958" s="2" t="str">
        <f t="shared" si="76"/>
        <v>OK</v>
      </c>
    </row>
    <row r="4959" spans="1:4">
      <c r="A4959" s="10">
        <v>4898</v>
      </c>
      <c r="B4959" s="1724"/>
      <c r="D4959" s="2" t="str">
        <f t="shared" si="76"/>
        <v>OK</v>
      </c>
    </row>
    <row r="4960" spans="1:4">
      <c r="A4960" s="10">
        <v>4899</v>
      </c>
      <c r="B4960" s="1724"/>
      <c r="D4960" s="2" t="str">
        <f t="shared" si="76"/>
        <v>OK</v>
      </c>
    </row>
    <row r="4961" spans="1:4">
      <c r="A4961" s="10">
        <v>4900</v>
      </c>
      <c r="B4961" s="1724"/>
      <c r="D4961" s="2" t="str">
        <f t="shared" si="76"/>
        <v>OK</v>
      </c>
    </row>
    <row r="4962" spans="1:4">
      <c r="A4962" s="10">
        <v>4901</v>
      </c>
      <c r="B4962" s="1724"/>
      <c r="D4962" s="2" t="str">
        <f t="shared" si="76"/>
        <v>OK</v>
      </c>
    </row>
    <row r="4963" spans="1:4">
      <c r="A4963" s="10">
        <v>4902</v>
      </c>
      <c r="B4963" s="1724"/>
      <c r="D4963" s="2" t="str">
        <f t="shared" si="76"/>
        <v>OK</v>
      </c>
    </row>
    <row r="4964" spans="1:4">
      <c r="A4964" s="10">
        <v>4903</v>
      </c>
      <c r="B4964" s="1724"/>
      <c r="D4964" s="2" t="str">
        <f t="shared" si="76"/>
        <v>OK</v>
      </c>
    </row>
    <row r="4965" spans="1:4">
      <c r="A4965" s="10">
        <v>4904</v>
      </c>
      <c r="B4965" s="1724"/>
      <c r="D4965" s="2" t="str">
        <f t="shared" si="76"/>
        <v>OK</v>
      </c>
    </row>
    <row r="4966" spans="1:4">
      <c r="A4966" s="10">
        <v>4905</v>
      </c>
      <c r="B4966" s="1724"/>
      <c r="D4966" s="2" t="str">
        <f t="shared" si="76"/>
        <v>OK</v>
      </c>
    </row>
    <row r="4967" spans="1:4">
      <c r="A4967" s="10">
        <v>4906</v>
      </c>
      <c r="B4967" s="1724"/>
      <c r="D4967" s="2" t="str">
        <f t="shared" si="76"/>
        <v>OK</v>
      </c>
    </row>
    <row r="4968" spans="1:4">
      <c r="A4968" s="10">
        <v>4907</v>
      </c>
      <c r="B4968" s="1724"/>
      <c r="D4968" s="2" t="str">
        <f t="shared" si="76"/>
        <v>OK</v>
      </c>
    </row>
    <row r="4969" spans="1:4">
      <c r="A4969" s="10">
        <v>4908</v>
      </c>
      <c r="B4969" s="1724"/>
      <c r="D4969" s="2" t="str">
        <f t="shared" si="76"/>
        <v>OK</v>
      </c>
    </row>
    <row r="4970" spans="1:4">
      <c r="A4970" s="10">
        <v>4909</v>
      </c>
      <c r="B4970" s="1724"/>
      <c r="D4970" s="2" t="str">
        <f t="shared" si="76"/>
        <v>OK</v>
      </c>
    </row>
    <row r="4971" spans="1:4">
      <c r="A4971" s="10">
        <v>4910</v>
      </c>
      <c r="B4971" s="1724"/>
      <c r="D4971" s="2" t="str">
        <f t="shared" si="76"/>
        <v>OK</v>
      </c>
    </row>
    <row r="4972" spans="1:4">
      <c r="A4972" s="10">
        <v>4911</v>
      </c>
      <c r="B4972" s="1724"/>
      <c r="D4972" s="2" t="str">
        <f t="shared" si="76"/>
        <v>OK</v>
      </c>
    </row>
    <row r="4973" spans="1:4">
      <c r="A4973" s="10">
        <v>4912</v>
      </c>
      <c r="B4973" s="1724"/>
      <c r="D4973" s="2" t="str">
        <f t="shared" si="76"/>
        <v>OK</v>
      </c>
    </row>
    <row r="4974" spans="1:4">
      <c r="A4974" s="10">
        <v>4913</v>
      </c>
      <c r="B4974" s="1724"/>
      <c r="D4974" s="2" t="str">
        <f t="shared" si="76"/>
        <v>OK</v>
      </c>
    </row>
    <row r="4975" spans="1:4">
      <c r="A4975" s="10">
        <v>4914</v>
      </c>
      <c r="B4975" s="1724"/>
      <c r="D4975" s="2" t="str">
        <f t="shared" si="76"/>
        <v>OK</v>
      </c>
    </row>
    <row r="4976" spans="1:4">
      <c r="A4976" s="10">
        <v>4915</v>
      </c>
      <c r="B4976" s="1724"/>
      <c r="D4976" s="2" t="str">
        <f t="shared" si="76"/>
        <v>OK</v>
      </c>
    </row>
    <row r="4977" spans="1:4">
      <c r="A4977" s="10">
        <v>4916</v>
      </c>
      <c r="B4977" s="1724"/>
      <c r="D4977" s="2" t="str">
        <f t="shared" si="76"/>
        <v>OK</v>
      </c>
    </row>
    <row r="4978" spans="1:4">
      <c r="A4978" s="10">
        <v>4917</v>
      </c>
      <c r="B4978" s="1724"/>
      <c r="D4978" s="2" t="str">
        <f t="shared" si="76"/>
        <v>OK</v>
      </c>
    </row>
    <row r="4979" spans="1:4">
      <c r="A4979" s="10">
        <v>4918</v>
      </c>
      <c r="B4979" s="1724"/>
      <c r="D4979" s="2" t="str">
        <f t="shared" si="76"/>
        <v>OK</v>
      </c>
    </row>
    <row r="4980" spans="1:4">
      <c r="A4980" s="10">
        <v>4919</v>
      </c>
      <c r="B4980" s="1724"/>
      <c r="D4980" s="2" t="str">
        <f t="shared" si="76"/>
        <v>OK</v>
      </c>
    </row>
    <row r="4981" spans="1:4">
      <c r="A4981" s="10">
        <v>4920</v>
      </c>
      <c r="B4981" s="1724"/>
      <c r="D4981" s="2" t="str">
        <f t="shared" si="76"/>
        <v>OK</v>
      </c>
    </row>
    <row r="4982" spans="1:4">
      <c r="A4982" s="10">
        <v>4921</v>
      </c>
      <c r="B4982" s="1724"/>
      <c r="D4982" s="2" t="str">
        <f t="shared" si="76"/>
        <v>OK</v>
      </c>
    </row>
    <row r="4983" spans="1:4">
      <c r="A4983" s="10">
        <v>4922</v>
      </c>
      <c r="B4983" s="1724"/>
      <c r="D4983" s="2" t="str">
        <f t="shared" si="76"/>
        <v>OK</v>
      </c>
    </row>
    <row r="4984" spans="1:4">
      <c r="A4984" s="10">
        <v>4923</v>
      </c>
      <c r="B4984" s="1724"/>
      <c r="D4984" s="2" t="str">
        <f t="shared" si="76"/>
        <v>OK</v>
      </c>
    </row>
    <row r="4985" spans="1:4">
      <c r="A4985" s="10">
        <v>4924</v>
      </c>
      <c r="B4985" s="1724"/>
      <c r="D4985" s="2" t="str">
        <f t="shared" si="76"/>
        <v>OK</v>
      </c>
    </row>
    <row r="4986" spans="1:4">
      <c r="A4986" s="10">
        <v>4925</v>
      </c>
      <c r="B4986" s="1724"/>
      <c r="D4986" s="2" t="str">
        <f t="shared" si="76"/>
        <v>OK</v>
      </c>
    </row>
    <row r="4987" spans="1:4">
      <c r="A4987" s="10">
        <v>4926</v>
      </c>
      <c r="B4987" s="1724"/>
      <c r="D4987" s="2" t="str">
        <f t="shared" si="76"/>
        <v>OK</v>
      </c>
    </row>
    <row r="4988" spans="1:4">
      <c r="A4988" s="10">
        <v>4927</v>
      </c>
      <c r="B4988" s="1724"/>
      <c r="D4988" s="2" t="str">
        <f t="shared" si="76"/>
        <v>OK</v>
      </c>
    </row>
    <row r="4989" spans="1:4">
      <c r="A4989" s="10">
        <v>4928</v>
      </c>
      <c r="B4989" s="1724"/>
      <c r="D4989" s="2" t="str">
        <f t="shared" si="76"/>
        <v>OK</v>
      </c>
    </row>
    <row r="4990" spans="1:4">
      <c r="A4990" s="10">
        <v>4929</v>
      </c>
      <c r="B4990" s="1724"/>
      <c r="D4990" s="2" t="str">
        <f t="shared" si="76"/>
        <v>OK</v>
      </c>
    </row>
    <row r="4991" spans="1:4">
      <c r="A4991" s="10">
        <v>4930</v>
      </c>
      <c r="B4991" s="1724"/>
      <c r="D4991" s="2" t="str">
        <f t="shared" ref="D4991:D5054" si="77">IF(ISBLANK(B4991),"OK",IF(A4991-B4991=0,"OK","Error?"))</f>
        <v>OK</v>
      </c>
    </row>
    <row r="4992" spans="1:4">
      <c r="A4992" s="10">
        <v>4931</v>
      </c>
      <c r="B4992" s="1724"/>
      <c r="D4992" s="2" t="str">
        <f t="shared" si="77"/>
        <v>OK</v>
      </c>
    </row>
    <row r="4993" spans="1:4">
      <c r="A4993" s="10">
        <v>4932</v>
      </c>
      <c r="B4993" s="1724"/>
      <c r="D4993" s="2" t="str">
        <f t="shared" si="77"/>
        <v>OK</v>
      </c>
    </row>
    <row r="4994" spans="1:4">
      <c r="A4994" s="10">
        <v>4933</v>
      </c>
      <c r="B4994" s="1724"/>
      <c r="D4994" s="2" t="str">
        <f t="shared" si="77"/>
        <v>OK</v>
      </c>
    </row>
    <row r="4995" spans="1:4">
      <c r="A4995" s="12">
        <v>4934</v>
      </c>
      <c r="B4995" s="1724">
        <f>'FP Info 3'!J7</f>
        <v>4840681378</v>
      </c>
      <c r="D4995" s="2" t="str">
        <f t="shared" si="77"/>
        <v>Error?</v>
      </c>
    </row>
    <row r="4996" spans="1:4">
      <c r="A4996" s="12">
        <v>4935</v>
      </c>
      <c r="B4996" s="1724">
        <f>'FP Info 3'!H31</f>
        <v>334007015.08200002</v>
      </c>
      <c r="D4996" s="2" t="str">
        <f t="shared" si="77"/>
        <v>Error?</v>
      </c>
    </row>
    <row r="4997" spans="1:4">
      <c r="A4997" s="12">
        <v>4936</v>
      </c>
      <c r="B4997" s="1724">
        <f>'FP Info 3'!H37</f>
        <v>28785000</v>
      </c>
      <c r="D4997" s="2" t="str">
        <f t="shared" si="77"/>
        <v>Error?</v>
      </c>
    </row>
    <row r="4998" spans="1:4">
      <c r="A4998" s="10">
        <v>4937</v>
      </c>
      <c r="B4998" s="1724"/>
      <c r="D4998" s="2" t="str">
        <f t="shared" si="77"/>
        <v>OK</v>
      </c>
    </row>
    <row r="4999" spans="1:4">
      <c r="A4999" s="10">
        <v>4938</v>
      </c>
      <c r="B4999" s="1724"/>
      <c r="C4999" s="2" t="s">
        <v>569</v>
      </c>
      <c r="D4999" s="2" t="str">
        <f t="shared" si="77"/>
        <v>OK</v>
      </c>
    </row>
    <row r="5000" spans="1:4">
      <c r="A5000" s="5">
        <v>4939</v>
      </c>
      <c r="B5000" s="1724">
        <f>'Revenues 9-14'!K169</f>
        <v>0</v>
      </c>
      <c r="C5000" s="2" t="s">
        <v>569</v>
      </c>
      <c r="D5000" s="2" t="str">
        <f t="shared" si="77"/>
        <v>Error?</v>
      </c>
    </row>
    <row r="5001" spans="1:4">
      <c r="A5001" s="10">
        <v>4940</v>
      </c>
      <c r="B5001" s="1724"/>
      <c r="D5001" s="2" t="str">
        <f t="shared" si="77"/>
        <v>OK</v>
      </c>
    </row>
    <row r="5002" spans="1:4">
      <c r="A5002" s="10">
        <v>4941</v>
      </c>
      <c r="B5002" s="1724"/>
      <c r="D5002" s="2" t="str">
        <f t="shared" si="77"/>
        <v>OK</v>
      </c>
    </row>
    <row r="5003" spans="1:4">
      <c r="A5003" s="10">
        <v>4942</v>
      </c>
      <c r="B5003" s="1724"/>
      <c r="D5003" s="2" t="str">
        <f t="shared" si="77"/>
        <v>OK</v>
      </c>
    </row>
    <row r="5004" spans="1:4">
      <c r="A5004" s="10">
        <v>4943</v>
      </c>
      <c r="B5004" s="1724"/>
      <c r="D5004" s="2" t="str">
        <f t="shared" si="77"/>
        <v>OK</v>
      </c>
    </row>
    <row r="5005" spans="1:4">
      <c r="A5005" s="10">
        <v>4944</v>
      </c>
      <c r="B5005" s="1724"/>
      <c r="C5005" s="2" t="s">
        <v>569</v>
      </c>
      <c r="D5005" s="2" t="str">
        <f t="shared" si="77"/>
        <v>OK</v>
      </c>
    </row>
    <row r="5006" spans="1:4">
      <c r="A5006" s="10">
        <v>4945</v>
      </c>
      <c r="B5006" s="1724"/>
      <c r="D5006" s="2" t="str">
        <f t="shared" si="77"/>
        <v>OK</v>
      </c>
    </row>
    <row r="5007" spans="1:4">
      <c r="A5007" s="10">
        <v>4946</v>
      </c>
      <c r="B5007" s="1724"/>
      <c r="D5007" s="2" t="str">
        <f t="shared" si="77"/>
        <v>OK</v>
      </c>
    </row>
    <row r="5008" spans="1:4">
      <c r="A5008" s="10">
        <v>4947</v>
      </c>
      <c r="B5008" s="1724"/>
      <c r="D5008" s="2" t="str">
        <f t="shared" si="77"/>
        <v>OK</v>
      </c>
    </row>
    <row r="5009" spans="1:4">
      <c r="A5009" s="10">
        <v>4948</v>
      </c>
      <c r="B5009" s="1724"/>
      <c r="C5009" s="2" t="s">
        <v>569</v>
      </c>
      <c r="D5009" s="2" t="str">
        <f t="shared" si="77"/>
        <v>OK</v>
      </c>
    </row>
    <row r="5010" spans="1:4">
      <c r="A5010" s="10">
        <v>4949</v>
      </c>
      <c r="B5010" s="1724"/>
      <c r="C5010" s="2" t="s">
        <v>569</v>
      </c>
      <c r="D5010" s="2" t="str">
        <f t="shared" si="77"/>
        <v>OK</v>
      </c>
    </row>
    <row r="5011" spans="1:4">
      <c r="A5011" s="5">
        <v>4950</v>
      </c>
      <c r="B5011" s="1724">
        <f>'Acct Summary 7-8'!I6</f>
        <v>0</v>
      </c>
      <c r="C5011" s="2" t="s">
        <v>569</v>
      </c>
      <c r="D5011" s="2" t="str">
        <f t="shared" si="77"/>
        <v>Error?</v>
      </c>
    </row>
    <row r="5012" spans="1:4">
      <c r="A5012" s="5">
        <v>4951</v>
      </c>
      <c r="B5012" s="1724">
        <f>'Acct Summary 7-8'!C27</f>
        <v>0</v>
      </c>
      <c r="C5012" s="2" t="s">
        <v>569</v>
      </c>
      <c r="D5012" s="2" t="str">
        <f t="shared" si="77"/>
        <v>Error?</v>
      </c>
    </row>
    <row r="5013" spans="1:4">
      <c r="A5013" s="5">
        <v>4952</v>
      </c>
      <c r="B5013" s="1724">
        <f>'Acct Summary 7-8'!D27</f>
        <v>0</v>
      </c>
      <c r="D5013" s="2" t="str">
        <f t="shared" si="77"/>
        <v>Error?</v>
      </c>
    </row>
    <row r="5014" spans="1:4">
      <c r="A5014" s="5">
        <v>4953</v>
      </c>
      <c r="B5014" s="1724">
        <f>'Acct Summary 7-8'!F27</f>
        <v>0</v>
      </c>
      <c r="C5014" s="2" t="s">
        <v>569</v>
      </c>
      <c r="D5014" s="2" t="str">
        <f t="shared" si="77"/>
        <v>Error?</v>
      </c>
    </row>
    <row r="5015" spans="1:4">
      <c r="A5015" s="10">
        <v>4954</v>
      </c>
      <c r="B5015" s="1724"/>
      <c r="D5015" s="2" t="str">
        <f t="shared" si="77"/>
        <v>OK</v>
      </c>
    </row>
    <row r="5016" spans="1:4">
      <c r="A5016" s="10">
        <v>4955</v>
      </c>
      <c r="B5016" s="1724"/>
      <c r="D5016" s="2" t="str">
        <f t="shared" si="77"/>
        <v>OK</v>
      </c>
    </row>
    <row r="5017" spans="1:4">
      <c r="A5017" s="10">
        <v>4956</v>
      </c>
      <c r="B5017" s="1724"/>
      <c r="D5017" s="2" t="str">
        <f t="shared" si="77"/>
        <v>OK</v>
      </c>
    </row>
    <row r="5018" spans="1:4">
      <c r="A5018" s="10">
        <v>4957</v>
      </c>
      <c r="B5018" s="1724"/>
      <c r="D5018" s="2" t="str">
        <f t="shared" si="77"/>
        <v>OK</v>
      </c>
    </row>
    <row r="5019" spans="1:4">
      <c r="A5019" s="10">
        <v>4958</v>
      </c>
      <c r="B5019" s="1724"/>
      <c r="D5019" s="2" t="str">
        <f t="shared" si="77"/>
        <v>OK</v>
      </c>
    </row>
    <row r="5020" spans="1:4">
      <c r="A5020" s="10">
        <v>4959</v>
      </c>
      <c r="B5020" s="1724"/>
      <c r="D5020" s="2" t="str">
        <f t="shared" si="77"/>
        <v>OK</v>
      </c>
    </row>
    <row r="5021" spans="1:4">
      <c r="A5021" s="10">
        <v>4960</v>
      </c>
      <c r="B5021" s="1724"/>
      <c r="D5021" s="2" t="str">
        <f t="shared" si="77"/>
        <v>OK</v>
      </c>
    </row>
    <row r="5022" spans="1:4">
      <c r="A5022" s="5">
        <v>4961</v>
      </c>
      <c r="B5022" s="1724">
        <f>'Acct Summary 7-8'!C49</f>
        <v>0</v>
      </c>
      <c r="D5022" s="2" t="str">
        <f t="shared" si="77"/>
        <v>Error?</v>
      </c>
    </row>
    <row r="5023" spans="1:4">
      <c r="A5023" s="5">
        <v>4962</v>
      </c>
      <c r="B5023" s="1724">
        <f>'Acct Summary 7-8'!D49</f>
        <v>0</v>
      </c>
      <c r="D5023" s="2" t="str">
        <f t="shared" si="77"/>
        <v>Error?</v>
      </c>
    </row>
    <row r="5024" spans="1:4">
      <c r="A5024" s="5">
        <v>4963</v>
      </c>
      <c r="B5024" s="1724">
        <f>'Acct Summary 7-8'!F49</f>
        <v>0</v>
      </c>
      <c r="D5024" s="2" t="str">
        <f t="shared" si="77"/>
        <v>Error?</v>
      </c>
    </row>
    <row r="5025" spans="1:4">
      <c r="A5025" s="10">
        <v>4964</v>
      </c>
      <c r="B5025" s="1724"/>
      <c r="C5025" s="2" t="s">
        <v>569</v>
      </c>
      <c r="D5025" s="2" t="str">
        <f t="shared" si="77"/>
        <v>OK</v>
      </c>
    </row>
    <row r="5026" spans="1:4">
      <c r="A5026" s="5">
        <v>4965</v>
      </c>
      <c r="B5026" s="1724">
        <f>'Revenues 9-14'!C6</f>
        <v>0</v>
      </c>
      <c r="D5026" s="2" t="str">
        <f t="shared" si="77"/>
        <v>Error?</v>
      </c>
    </row>
    <row r="5027" spans="1:4">
      <c r="A5027" s="5">
        <v>4966</v>
      </c>
      <c r="B5027" s="1724">
        <f>'Revenues 9-14'!F104</f>
        <v>0</v>
      </c>
      <c r="D5027" s="2" t="str">
        <f t="shared" si="77"/>
        <v>Error?</v>
      </c>
    </row>
    <row r="5028" spans="1:4">
      <c r="A5028" s="10">
        <v>4967</v>
      </c>
      <c r="B5028" s="1724"/>
      <c r="D5028" s="2" t="str">
        <f t="shared" si="77"/>
        <v>OK</v>
      </c>
    </row>
    <row r="5029" spans="1:4">
      <c r="A5029" s="10">
        <v>4968</v>
      </c>
      <c r="B5029" s="1724"/>
      <c r="D5029" s="2" t="str">
        <f t="shared" si="77"/>
        <v>OK</v>
      </c>
    </row>
    <row r="5030" spans="1:4">
      <c r="A5030" s="10">
        <v>4969</v>
      </c>
      <c r="B5030" s="1724"/>
      <c r="D5030" s="2" t="str">
        <f t="shared" si="77"/>
        <v>OK</v>
      </c>
    </row>
    <row r="5031" spans="1:4">
      <c r="A5031" s="10">
        <v>4970</v>
      </c>
      <c r="B5031" s="1724"/>
      <c r="D5031" s="2" t="str">
        <f t="shared" si="77"/>
        <v>OK</v>
      </c>
    </row>
    <row r="5032" spans="1:4">
      <c r="A5032" s="10">
        <v>4971</v>
      </c>
      <c r="B5032" s="1724"/>
      <c r="D5032" s="2" t="str">
        <f t="shared" si="77"/>
        <v>OK</v>
      </c>
    </row>
    <row r="5033" spans="1:4">
      <c r="A5033" s="10">
        <v>4972</v>
      </c>
      <c r="B5033" s="1724"/>
      <c r="D5033" s="2" t="str">
        <f t="shared" si="77"/>
        <v>OK</v>
      </c>
    </row>
    <row r="5034" spans="1:4">
      <c r="A5034" s="10">
        <v>4973</v>
      </c>
      <c r="B5034" s="1724"/>
      <c r="D5034" s="2" t="str">
        <f t="shared" si="77"/>
        <v>OK</v>
      </c>
    </row>
    <row r="5035" spans="1:4">
      <c r="A5035" s="10">
        <v>4974</v>
      </c>
      <c r="B5035" s="1724"/>
      <c r="D5035" s="2" t="str">
        <f t="shared" si="77"/>
        <v>OK</v>
      </c>
    </row>
    <row r="5036" spans="1:4">
      <c r="A5036" s="10">
        <v>4975</v>
      </c>
      <c r="B5036" s="1724"/>
      <c r="D5036" s="2" t="str">
        <f t="shared" si="77"/>
        <v>OK</v>
      </c>
    </row>
    <row r="5037" spans="1:4">
      <c r="A5037" s="10">
        <v>4976</v>
      </c>
      <c r="B5037" s="1724"/>
      <c r="D5037" s="2" t="str">
        <f t="shared" si="77"/>
        <v>OK</v>
      </c>
    </row>
    <row r="5038" spans="1:4">
      <c r="A5038" s="10">
        <v>4977</v>
      </c>
      <c r="B5038" s="1724"/>
      <c r="D5038" s="2" t="str">
        <f t="shared" si="77"/>
        <v>OK</v>
      </c>
    </row>
    <row r="5039" spans="1:4">
      <c r="A5039" s="10">
        <v>4978</v>
      </c>
      <c r="B5039" s="1724"/>
      <c r="D5039" s="2" t="str">
        <f t="shared" si="77"/>
        <v>OK</v>
      </c>
    </row>
    <row r="5040" spans="1:4">
      <c r="A5040" s="10">
        <v>4979</v>
      </c>
      <c r="B5040" s="1724"/>
      <c r="D5040" s="2" t="str">
        <f t="shared" si="77"/>
        <v>OK</v>
      </c>
    </row>
    <row r="5041" spans="1:4">
      <c r="A5041" s="10">
        <v>4980</v>
      </c>
      <c r="B5041" s="1724"/>
      <c r="D5041" s="2" t="str">
        <f t="shared" si="77"/>
        <v>OK</v>
      </c>
    </row>
    <row r="5042" spans="1:4">
      <c r="A5042" s="10">
        <v>4981</v>
      </c>
      <c r="B5042" s="1724"/>
      <c r="D5042" s="2" t="str">
        <f t="shared" si="77"/>
        <v>OK</v>
      </c>
    </row>
    <row r="5043" spans="1:4">
      <c r="A5043" s="10">
        <v>4982</v>
      </c>
      <c r="B5043" s="1724"/>
      <c r="D5043" s="2" t="str">
        <f t="shared" si="77"/>
        <v>OK</v>
      </c>
    </row>
    <row r="5044" spans="1:4">
      <c r="A5044" s="10">
        <v>4983</v>
      </c>
      <c r="B5044" s="1724"/>
      <c r="D5044" s="2" t="str">
        <f t="shared" si="77"/>
        <v>OK</v>
      </c>
    </row>
    <row r="5045" spans="1:4">
      <c r="A5045" s="10">
        <v>4984</v>
      </c>
      <c r="B5045" s="1724"/>
      <c r="D5045" s="2" t="str">
        <f t="shared" si="77"/>
        <v>OK</v>
      </c>
    </row>
    <row r="5046" spans="1:4">
      <c r="A5046" s="10">
        <v>4985</v>
      </c>
      <c r="B5046" s="1724"/>
      <c r="D5046" s="2" t="str">
        <f t="shared" si="77"/>
        <v>OK</v>
      </c>
    </row>
    <row r="5047" spans="1:4">
      <c r="A5047" s="10">
        <v>4986</v>
      </c>
      <c r="B5047" s="1724"/>
      <c r="D5047" s="2" t="str">
        <f t="shared" si="77"/>
        <v>OK</v>
      </c>
    </row>
    <row r="5048" spans="1:4">
      <c r="A5048" s="10">
        <v>4987</v>
      </c>
      <c r="B5048" s="1724"/>
      <c r="D5048" s="2" t="str">
        <f t="shared" si="77"/>
        <v>OK</v>
      </c>
    </row>
    <row r="5049" spans="1:4">
      <c r="A5049" s="10">
        <v>4988</v>
      </c>
      <c r="B5049" s="1724"/>
      <c r="D5049" s="2" t="str">
        <f t="shared" si="77"/>
        <v>OK</v>
      </c>
    </row>
    <row r="5050" spans="1:4">
      <c r="A5050" s="10">
        <v>4989</v>
      </c>
      <c r="B5050" s="1724"/>
      <c r="D5050" s="2" t="str">
        <f t="shared" si="77"/>
        <v>OK</v>
      </c>
    </row>
    <row r="5051" spans="1:4">
      <c r="A5051" s="10">
        <v>4990</v>
      </c>
      <c r="B5051" s="1724"/>
      <c r="D5051" s="2" t="str">
        <f t="shared" si="77"/>
        <v>OK</v>
      </c>
    </row>
    <row r="5052" spans="1:4">
      <c r="A5052" s="10">
        <v>4991</v>
      </c>
      <c r="B5052" s="1724"/>
      <c r="D5052" s="2" t="str">
        <f t="shared" si="77"/>
        <v>OK</v>
      </c>
    </row>
    <row r="5053" spans="1:4">
      <c r="A5053" s="10">
        <v>4992</v>
      </c>
      <c r="B5053" s="1724"/>
      <c r="D5053" s="2" t="str">
        <f t="shared" si="77"/>
        <v>OK</v>
      </c>
    </row>
    <row r="5054" spans="1:4">
      <c r="A5054" s="10">
        <v>4993</v>
      </c>
      <c r="B5054" s="1724"/>
      <c r="D5054" s="2" t="str">
        <f t="shared" si="77"/>
        <v>OK</v>
      </c>
    </row>
    <row r="5055" spans="1:4">
      <c r="A5055" s="10">
        <v>4994</v>
      </c>
      <c r="B5055" s="1724"/>
      <c r="D5055" s="2" t="str">
        <f t="shared" ref="D5055:D5118" si="78">IF(ISBLANK(B5055),"OK",IF(A5055-B5055=0,"OK","Error?"))</f>
        <v>OK</v>
      </c>
    </row>
    <row r="5056" spans="1:4">
      <c r="A5056" s="5">
        <v>4995</v>
      </c>
      <c r="B5056" s="1724">
        <f>'Revenues 9-14'!C160</f>
        <v>0</v>
      </c>
      <c r="D5056" s="2" t="str">
        <f t="shared" si="78"/>
        <v>Error?</v>
      </c>
    </row>
    <row r="5057" spans="1:4">
      <c r="A5057" s="5">
        <v>4996</v>
      </c>
      <c r="B5057" s="1724">
        <f>'Revenues 9-14'!D160</f>
        <v>0</v>
      </c>
      <c r="D5057" s="2" t="str">
        <f t="shared" si="78"/>
        <v>Error?</v>
      </c>
    </row>
    <row r="5058" spans="1:4">
      <c r="A5058" s="5">
        <v>4997</v>
      </c>
      <c r="B5058" s="1724">
        <f>'Revenues 9-14'!F160</f>
        <v>0</v>
      </c>
      <c r="D5058" s="2" t="str">
        <f t="shared" si="78"/>
        <v>Error?</v>
      </c>
    </row>
    <row r="5059" spans="1:4">
      <c r="A5059" s="5">
        <v>4998</v>
      </c>
      <c r="B5059" s="1724">
        <f>'Revenues 9-14'!G160</f>
        <v>0</v>
      </c>
      <c r="D5059" s="2" t="str">
        <f t="shared" si="78"/>
        <v>Error?</v>
      </c>
    </row>
    <row r="5060" spans="1:4">
      <c r="A5060" s="5">
        <v>4999</v>
      </c>
      <c r="B5060" s="1724">
        <f>'Revenues 9-14'!C161</f>
        <v>0</v>
      </c>
      <c r="D5060" s="2" t="str">
        <f t="shared" si="78"/>
        <v>Error?</v>
      </c>
    </row>
    <row r="5061" spans="1:4">
      <c r="A5061" s="5">
        <v>5000</v>
      </c>
      <c r="B5061" s="1724">
        <f>'Revenues 9-14'!C5</f>
        <v>94152819</v>
      </c>
      <c r="D5061" s="2" t="str">
        <f t="shared" si="78"/>
        <v>Error?</v>
      </c>
    </row>
    <row r="5062" spans="1:4">
      <c r="A5062" s="10">
        <v>5001</v>
      </c>
      <c r="B5062" s="1724"/>
      <c r="D5062" s="2" t="str">
        <f t="shared" si="78"/>
        <v>OK</v>
      </c>
    </row>
    <row r="5063" spans="1:4">
      <c r="A5063" s="5">
        <v>5002</v>
      </c>
      <c r="B5063" s="1724">
        <f>'Revenues 9-14'!C7</f>
        <v>1436471</v>
      </c>
      <c r="D5063" s="2" t="str">
        <f t="shared" si="78"/>
        <v>Error?</v>
      </c>
    </row>
    <row r="5064" spans="1:4">
      <c r="A5064" s="5">
        <v>5003</v>
      </c>
      <c r="B5064" s="1724">
        <f>'Revenues 9-14'!C10</f>
        <v>0</v>
      </c>
      <c r="D5064" s="2" t="str">
        <f t="shared" si="78"/>
        <v>Error?</v>
      </c>
    </row>
    <row r="5065" spans="1:4">
      <c r="A5065" s="5">
        <v>5004</v>
      </c>
      <c r="B5065" s="1724">
        <f>'Revenues 9-14'!C11</f>
        <v>0</v>
      </c>
      <c r="D5065" s="2" t="str">
        <f t="shared" si="78"/>
        <v>Error?</v>
      </c>
    </row>
    <row r="5066" spans="1:4">
      <c r="A5066" s="5">
        <v>5005</v>
      </c>
      <c r="B5066" s="1724">
        <f>'Revenues 9-14'!C12</f>
        <v>95589290</v>
      </c>
      <c r="C5066" s="2" t="s">
        <v>569</v>
      </c>
      <c r="D5066" s="2" t="str">
        <f t="shared" si="78"/>
        <v>Error?</v>
      </c>
    </row>
    <row r="5067" spans="1:4">
      <c r="A5067" s="5">
        <v>5006</v>
      </c>
      <c r="B5067" s="1724">
        <f>'Revenues 9-14'!C14</f>
        <v>0</v>
      </c>
      <c r="D5067" s="2" t="str">
        <f t="shared" si="78"/>
        <v>Error?</v>
      </c>
    </row>
    <row r="5068" spans="1:4">
      <c r="A5068" s="5">
        <v>5007</v>
      </c>
      <c r="B5068" s="1724">
        <f>'Revenues 9-14'!C15</f>
        <v>0</v>
      </c>
      <c r="D5068" s="2" t="str">
        <f t="shared" si="78"/>
        <v>Error?</v>
      </c>
    </row>
    <row r="5069" spans="1:4">
      <c r="A5069" s="5">
        <v>5008</v>
      </c>
      <c r="B5069" s="1724">
        <f>'Revenues 9-14'!C16</f>
        <v>330000</v>
      </c>
      <c r="D5069" s="2" t="str">
        <f t="shared" si="78"/>
        <v>Error?</v>
      </c>
    </row>
    <row r="5070" spans="1:4">
      <c r="A5070" s="5">
        <v>5009</v>
      </c>
      <c r="B5070" s="1724">
        <f>'Revenues 9-14'!C17</f>
        <v>0</v>
      </c>
      <c r="D5070" s="2" t="str">
        <f t="shared" si="78"/>
        <v>Error?</v>
      </c>
    </row>
    <row r="5071" spans="1:4">
      <c r="A5071" s="5">
        <v>5010</v>
      </c>
      <c r="B5071" s="1724">
        <f>'Revenues 9-14'!C18</f>
        <v>330000</v>
      </c>
      <c r="C5071" s="2" t="s">
        <v>569</v>
      </c>
      <c r="D5071" s="2" t="str">
        <f t="shared" si="78"/>
        <v>Error?</v>
      </c>
    </row>
    <row r="5072" spans="1:4">
      <c r="A5072" s="5">
        <v>5011</v>
      </c>
      <c r="B5072" s="1724">
        <f>'Revenues 9-14'!C20</f>
        <v>28963</v>
      </c>
      <c r="D5072" s="2" t="str">
        <f t="shared" si="78"/>
        <v>Error?</v>
      </c>
    </row>
    <row r="5073" spans="1:4">
      <c r="A5073" s="5">
        <v>5012</v>
      </c>
      <c r="B5073" s="1724">
        <f>'Revenues 9-14'!C21</f>
        <v>0</v>
      </c>
      <c r="D5073" s="2" t="str">
        <f t="shared" si="78"/>
        <v>Error?</v>
      </c>
    </row>
    <row r="5074" spans="1:4">
      <c r="A5074" s="5">
        <v>5013</v>
      </c>
      <c r="B5074" s="1724">
        <f>'Revenues 9-14'!C22</f>
        <v>0</v>
      </c>
      <c r="D5074" s="2" t="str">
        <f t="shared" si="78"/>
        <v>Error?</v>
      </c>
    </row>
    <row r="5075" spans="1:4">
      <c r="A5075" s="5">
        <v>5014</v>
      </c>
      <c r="B5075" s="1724">
        <f>'Revenues 9-14'!C24</f>
        <v>114599</v>
      </c>
      <c r="D5075" s="2" t="str">
        <f t="shared" si="78"/>
        <v>Error?</v>
      </c>
    </row>
    <row r="5076" spans="1:4">
      <c r="A5076" s="5">
        <v>5015</v>
      </c>
      <c r="B5076" s="1724">
        <f>'Revenues 9-14'!C25</f>
        <v>0</v>
      </c>
      <c r="D5076" s="2" t="str">
        <f t="shared" si="78"/>
        <v>Error?</v>
      </c>
    </row>
    <row r="5077" spans="1:4">
      <c r="A5077" s="5">
        <v>5016</v>
      </c>
      <c r="B5077" s="1724">
        <f>'Revenues 9-14'!C26</f>
        <v>0</v>
      </c>
      <c r="D5077" s="2" t="str">
        <f t="shared" si="78"/>
        <v>Error?</v>
      </c>
    </row>
    <row r="5078" spans="1:4">
      <c r="A5078" s="5">
        <v>5017</v>
      </c>
      <c r="B5078" s="1724">
        <f>'Revenues 9-14'!C28</f>
        <v>0</v>
      </c>
      <c r="D5078" s="2" t="str">
        <f t="shared" si="78"/>
        <v>Error?</v>
      </c>
    </row>
    <row r="5079" spans="1:4">
      <c r="A5079" s="5">
        <v>5018</v>
      </c>
      <c r="B5079" s="1724">
        <f>'Revenues 9-14'!C29</f>
        <v>0</v>
      </c>
      <c r="D5079" s="2" t="str">
        <f t="shared" si="78"/>
        <v>Error?</v>
      </c>
    </row>
    <row r="5080" spans="1:4">
      <c r="A5080" s="5">
        <v>5019</v>
      </c>
      <c r="B5080" s="1724">
        <f>'Revenues 9-14'!C30</f>
        <v>0</v>
      </c>
      <c r="D5080" s="2" t="str">
        <f t="shared" si="78"/>
        <v>Error?</v>
      </c>
    </row>
    <row r="5081" spans="1:4">
      <c r="A5081" s="5">
        <v>5020</v>
      </c>
      <c r="B5081" s="1724">
        <f>'Revenues 9-14'!C32</f>
        <v>0</v>
      </c>
      <c r="D5081" s="2" t="str">
        <f t="shared" si="78"/>
        <v>Error?</v>
      </c>
    </row>
    <row r="5082" spans="1:4">
      <c r="A5082" s="5">
        <v>5021</v>
      </c>
      <c r="B5082" s="1724">
        <f>'Revenues 9-14'!C33</f>
        <v>5002</v>
      </c>
      <c r="D5082" s="2" t="str">
        <f t="shared" si="78"/>
        <v>Error?</v>
      </c>
    </row>
    <row r="5083" spans="1:4">
      <c r="A5083" s="5">
        <v>5022</v>
      </c>
      <c r="B5083" s="1724">
        <f>'Revenues 9-14'!C34</f>
        <v>0</v>
      </c>
      <c r="D5083" s="2" t="str">
        <f t="shared" si="78"/>
        <v>Error?</v>
      </c>
    </row>
    <row r="5084" spans="1:4">
      <c r="A5084" s="5">
        <v>5023</v>
      </c>
      <c r="B5084" s="1724">
        <f>'Revenues 9-14'!C36</f>
        <v>0</v>
      </c>
      <c r="D5084" s="2" t="str">
        <f t="shared" si="78"/>
        <v>Error?</v>
      </c>
    </row>
    <row r="5085" spans="1:4">
      <c r="A5085" s="5">
        <v>5024</v>
      </c>
      <c r="B5085" s="1724">
        <f>'Revenues 9-14'!C37</f>
        <v>0</v>
      </c>
      <c r="D5085" s="2" t="str">
        <f t="shared" si="78"/>
        <v>Error?</v>
      </c>
    </row>
    <row r="5086" spans="1:4">
      <c r="A5086" s="5">
        <v>5025</v>
      </c>
      <c r="B5086" s="1724">
        <f>'Revenues 9-14'!C38</f>
        <v>0</v>
      </c>
      <c r="D5086" s="2" t="str">
        <f t="shared" si="78"/>
        <v>Error?</v>
      </c>
    </row>
    <row r="5087" spans="1:4">
      <c r="A5087" s="5">
        <v>5026</v>
      </c>
      <c r="B5087" s="1724">
        <f>'Revenues 9-14'!C40</f>
        <v>148564</v>
      </c>
      <c r="C5087" s="2" t="s">
        <v>569</v>
      </c>
      <c r="D5087" s="2" t="str">
        <f t="shared" si="78"/>
        <v>Error?</v>
      </c>
    </row>
    <row r="5088" spans="1:4">
      <c r="A5088" s="5">
        <v>5027</v>
      </c>
      <c r="B5088" s="1724">
        <f>'Revenues 9-14'!C65</f>
        <v>1160178</v>
      </c>
      <c r="D5088" s="2" t="str">
        <f t="shared" si="78"/>
        <v>Error?</v>
      </c>
    </row>
    <row r="5089" spans="1:4">
      <c r="A5089" s="5">
        <v>5028</v>
      </c>
      <c r="B5089" s="1724">
        <f>'Revenues 9-14'!C66</f>
        <v>0</v>
      </c>
      <c r="D5089" s="2" t="str">
        <f t="shared" si="78"/>
        <v>Error?</v>
      </c>
    </row>
    <row r="5090" spans="1:4">
      <c r="A5090" s="5">
        <v>5029</v>
      </c>
      <c r="B5090" s="1724">
        <f>'Revenues 9-14'!C67</f>
        <v>1160178</v>
      </c>
      <c r="C5090" s="2" t="s">
        <v>569</v>
      </c>
      <c r="D5090" s="2" t="str">
        <f t="shared" si="78"/>
        <v>Error?</v>
      </c>
    </row>
    <row r="5091" spans="1:4">
      <c r="A5091" s="5">
        <v>5030</v>
      </c>
      <c r="B5091" s="1724">
        <f>'Revenues 9-14'!C70</f>
        <v>0</v>
      </c>
      <c r="D5091" s="2" t="str">
        <f t="shared" si="78"/>
        <v>Error?</v>
      </c>
    </row>
    <row r="5092" spans="1:4">
      <c r="A5092" s="5">
        <v>5031</v>
      </c>
      <c r="B5092" s="1724">
        <f>'Revenues 9-14'!C71</f>
        <v>2164577</v>
      </c>
      <c r="D5092" s="2" t="str">
        <f t="shared" si="78"/>
        <v>Error?</v>
      </c>
    </row>
    <row r="5093" spans="1:4">
      <c r="A5093" s="5">
        <v>5032</v>
      </c>
      <c r="B5093" s="1724">
        <f>'Revenues 9-14'!C72</f>
        <v>0</v>
      </c>
      <c r="D5093" s="2" t="str">
        <f t="shared" si="78"/>
        <v>Error?</v>
      </c>
    </row>
    <row r="5094" spans="1:4">
      <c r="A5094" s="5">
        <v>5033</v>
      </c>
      <c r="B5094" s="1724">
        <f>'Revenues 9-14'!C73</f>
        <v>2163</v>
      </c>
      <c r="D5094" s="2" t="str">
        <f t="shared" si="78"/>
        <v>Error?</v>
      </c>
    </row>
    <row r="5095" spans="1:4">
      <c r="A5095" s="5">
        <v>5034</v>
      </c>
      <c r="B5095" s="1724">
        <f>'Revenues 9-14'!C74</f>
        <v>30452</v>
      </c>
      <c r="D5095" s="2" t="str">
        <f t="shared" si="78"/>
        <v>Error?</v>
      </c>
    </row>
    <row r="5096" spans="1:4">
      <c r="A5096" s="5">
        <v>5035</v>
      </c>
      <c r="B5096" s="1724">
        <f>'Revenues 9-14'!C75</f>
        <v>2197192</v>
      </c>
      <c r="C5096" s="2" t="s">
        <v>569</v>
      </c>
      <c r="D5096" s="2" t="str">
        <f t="shared" si="78"/>
        <v>Error?</v>
      </c>
    </row>
    <row r="5097" spans="1:4">
      <c r="A5097" s="5">
        <v>5036</v>
      </c>
      <c r="B5097" s="1724">
        <f>'Revenues 9-14'!C77</f>
        <v>77205</v>
      </c>
      <c r="D5097" s="2" t="str">
        <f t="shared" si="78"/>
        <v>Error?</v>
      </c>
    </row>
    <row r="5098" spans="1:4">
      <c r="A5098" s="5">
        <v>5037</v>
      </c>
      <c r="B5098" s="1724">
        <f>'Revenues 9-14'!C78</f>
        <v>0</v>
      </c>
      <c r="D5098" s="2" t="str">
        <f t="shared" si="78"/>
        <v>Error?</v>
      </c>
    </row>
    <row r="5099" spans="1:4">
      <c r="A5099" s="5">
        <v>5038</v>
      </c>
      <c r="B5099" s="1724">
        <f>'Revenues 9-14'!C79</f>
        <v>546463</v>
      </c>
      <c r="D5099" s="2" t="str">
        <f t="shared" si="78"/>
        <v>Error?</v>
      </c>
    </row>
    <row r="5100" spans="1:4">
      <c r="A5100" s="5">
        <v>5039</v>
      </c>
      <c r="B5100" s="1724">
        <f>'Revenues 9-14'!C80</f>
        <v>28105</v>
      </c>
      <c r="D5100" s="2" t="str">
        <f t="shared" si="78"/>
        <v>Error?</v>
      </c>
    </row>
    <row r="5101" spans="1:4">
      <c r="A5101" s="5">
        <v>5040</v>
      </c>
      <c r="B5101" s="1724">
        <f>'Revenues 9-14'!C81</f>
        <v>59437</v>
      </c>
      <c r="D5101" s="2" t="str">
        <f t="shared" si="78"/>
        <v>Error?</v>
      </c>
    </row>
    <row r="5102" spans="1:4">
      <c r="A5102" s="5">
        <v>5041</v>
      </c>
      <c r="B5102" s="1724">
        <f>'Revenues 9-14'!C82</f>
        <v>711210</v>
      </c>
      <c r="C5102" s="2" t="s">
        <v>569</v>
      </c>
      <c r="D5102" s="2" t="str">
        <f t="shared" si="78"/>
        <v>Error?</v>
      </c>
    </row>
    <row r="5103" spans="1:4">
      <c r="A5103" s="5">
        <v>5042</v>
      </c>
      <c r="B5103" s="1724">
        <f>'Revenues 9-14'!C84</f>
        <v>1043674</v>
      </c>
      <c r="D5103" s="2" t="str">
        <f t="shared" si="78"/>
        <v>Error?</v>
      </c>
    </row>
    <row r="5104" spans="1:4">
      <c r="A5104" s="5">
        <v>5043</v>
      </c>
      <c r="B5104" s="1724">
        <f>'Revenues 9-14'!C85</f>
        <v>0</v>
      </c>
      <c r="D5104" s="2" t="str">
        <f t="shared" si="78"/>
        <v>Error?</v>
      </c>
    </row>
    <row r="5105" spans="1:4">
      <c r="A5105" s="5">
        <v>5044</v>
      </c>
      <c r="B5105" s="1724">
        <f>'Revenues 9-14'!C86</f>
        <v>0</v>
      </c>
      <c r="D5105" s="2" t="str">
        <f t="shared" si="78"/>
        <v>Error?</v>
      </c>
    </row>
    <row r="5106" spans="1:4">
      <c r="A5106" s="5">
        <v>5045</v>
      </c>
      <c r="B5106" s="1724">
        <f>'Revenues 9-14'!C87</f>
        <v>319687</v>
      </c>
      <c r="D5106" s="2" t="str">
        <f t="shared" si="78"/>
        <v>Error?</v>
      </c>
    </row>
    <row r="5107" spans="1:4">
      <c r="A5107" s="5">
        <v>5046</v>
      </c>
      <c r="B5107" s="1724">
        <f>'Revenues 9-14'!C88</f>
        <v>4876</v>
      </c>
      <c r="D5107" s="2" t="str">
        <f t="shared" si="78"/>
        <v>Error?</v>
      </c>
    </row>
    <row r="5108" spans="1:4">
      <c r="A5108" s="5">
        <v>5047</v>
      </c>
      <c r="B5108" s="1724">
        <f>'Revenues 9-14'!C89</f>
        <v>0</v>
      </c>
      <c r="D5108" s="2" t="str">
        <f t="shared" si="78"/>
        <v>Error?</v>
      </c>
    </row>
    <row r="5109" spans="1:4">
      <c r="A5109" s="5">
        <v>5048</v>
      </c>
      <c r="B5109" s="1724">
        <f>'Revenues 9-14'!C90</f>
        <v>0</v>
      </c>
      <c r="D5109" s="2" t="str">
        <f t="shared" si="78"/>
        <v>Error?</v>
      </c>
    </row>
    <row r="5110" spans="1:4">
      <c r="A5110" s="5">
        <v>5049</v>
      </c>
      <c r="B5110" s="1724">
        <f>'Revenues 9-14'!C91</f>
        <v>0</v>
      </c>
      <c r="D5110" s="2" t="str">
        <f t="shared" si="78"/>
        <v>Error?</v>
      </c>
    </row>
    <row r="5111" spans="1:4">
      <c r="A5111" s="5">
        <v>5050</v>
      </c>
      <c r="B5111" s="1724">
        <f>'Revenues 9-14'!C92</f>
        <v>0</v>
      </c>
      <c r="D5111" s="2" t="str">
        <f t="shared" si="78"/>
        <v>Error?</v>
      </c>
    </row>
    <row r="5112" spans="1:4">
      <c r="A5112" s="5">
        <v>5051</v>
      </c>
      <c r="B5112" s="1724">
        <f>'Revenues 9-14'!C93</f>
        <v>1368237</v>
      </c>
      <c r="C5112" s="2" t="s">
        <v>569</v>
      </c>
      <c r="D5112" s="2" t="str">
        <f t="shared" si="78"/>
        <v>Error?</v>
      </c>
    </row>
    <row r="5113" spans="1:4">
      <c r="A5113" s="5">
        <v>5052</v>
      </c>
      <c r="B5113" s="1724">
        <f>'Revenues 9-14'!C95</f>
        <v>0</v>
      </c>
      <c r="D5113" s="2" t="str">
        <f t="shared" si="78"/>
        <v>Error?</v>
      </c>
    </row>
    <row r="5114" spans="1:4">
      <c r="A5114" s="5">
        <v>5053</v>
      </c>
      <c r="B5114" s="1724">
        <f>'Revenues 9-14'!C96</f>
        <v>33192</v>
      </c>
      <c r="D5114" s="2" t="str">
        <f t="shared" si="78"/>
        <v>Error?</v>
      </c>
    </row>
    <row r="5115" spans="1:4">
      <c r="A5115" s="5">
        <v>5054</v>
      </c>
      <c r="B5115" s="1724">
        <f>'Revenues 9-14'!C98</f>
        <v>4018</v>
      </c>
      <c r="D5115" s="2" t="str">
        <f t="shared" si="78"/>
        <v>Error?</v>
      </c>
    </row>
    <row r="5116" spans="1:4">
      <c r="A5116" s="5">
        <v>5055</v>
      </c>
      <c r="B5116" s="1724">
        <f>'Revenues 9-14'!C99</f>
        <v>29356</v>
      </c>
      <c r="D5116" s="2" t="str">
        <f t="shared" si="78"/>
        <v>Error?</v>
      </c>
    </row>
    <row r="5117" spans="1:4">
      <c r="A5117" s="5">
        <v>5056</v>
      </c>
      <c r="B5117" s="1724">
        <f>'Revenues 9-14'!C105</f>
        <v>0</v>
      </c>
      <c r="D5117" s="2" t="str">
        <f t="shared" si="78"/>
        <v>Error?</v>
      </c>
    </row>
    <row r="5118" spans="1:4">
      <c r="A5118" s="5">
        <v>5057</v>
      </c>
      <c r="B5118" s="1724">
        <f>'Revenues 9-14'!C106</f>
        <v>13046</v>
      </c>
      <c r="D5118" s="2" t="str">
        <f t="shared" si="78"/>
        <v>Error?</v>
      </c>
    </row>
    <row r="5119" spans="1:4">
      <c r="A5119" s="5">
        <v>5058</v>
      </c>
      <c r="B5119" s="1724">
        <f>'Revenues 9-14'!C107</f>
        <v>1713</v>
      </c>
      <c r="D5119" s="2" t="str">
        <f t="shared" ref="D5119:D5182" si="79">IF(ISBLANK(B5119),"OK",IF(A5119-B5119=0,"OK","Error?"))</f>
        <v>Error?</v>
      </c>
    </row>
    <row r="5120" spans="1:4">
      <c r="A5120" s="5">
        <v>5059</v>
      </c>
      <c r="B5120" s="1724">
        <f>'Revenues 9-14'!C108</f>
        <v>386960</v>
      </c>
      <c r="C5120" s="2" t="s">
        <v>569</v>
      </c>
      <c r="D5120" s="2" t="str">
        <f t="shared" si="79"/>
        <v>Error?</v>
      </c>
    </row>
    <row r="5121" spans="1:4">
      <c r="A5121" s="5">
        <v>5060</v>
      </c>
      <c r="B5121" s="1724">
        <f>'Revenues 9-14'!C109</f>
        <v>101891631</v>
      </c>
      <c r="C5121" s="2" t="s">
        <v>569</v>
      </c>
      <c r="D5121" s="2" t="str">
        <f t="shared" si="79"/>
        <v>Error?</v>
      </c>
    </row>
    <row r="5122" spans="1:4">
      <c r="A5122" s="5">
        <v>5061</v>
      </c>
      <c r="B5122" s="1724">
        <f>'Revenues 9-14'!C111</f>
        <v>0</v>
      </c>
      <c r="D5122" s="2" t="str">
        <f t="shared" si="79"/>
        <v>Error?</v>
      </c>
    </row>
    <row r="5123" spans="1:4">
      <c r="A5123" s="5">
        <v>5062</v>
      </c>
      <c r="B5123" s="1724">
        <f>'Revenues 9-14'!C112</f>
        <v>0</v>
      </c>
      <c r="D5123" s="2" t="str">
        <f t="shared" si="79"/>
        <v>Error?</v>
      </c>
    </row>
    <row r="5124" spans="1:4">
      <c r="A5124" s="5">
        <v>5063</v>
      </c>
      <c r="B5124" s="1724">
        <f>'Revenues 9-14'!C113</f>
        <v>0</v>
      </c>
      <c r="D5124" s="2" t="str">
        <f t="shared" si="79"/>
        <v>Error?</v>
      </c>
    </row>
    <row r="5125" spans="1:4">
      <c r="A5125" s="5">
        <v>5064</v>
      </c>
      <c r="B5125" s="1724">
        <f>'Revenues 9-14'!C114</f>
        <v>0</v>
      </c>
      <c r="C5125" s="2" t="s">
        <v>569</v>
      </c>
      <c r="D5125" s="2" t="str">
        <f t="shared" si="79"/>
        <v>Error?</v>
      </c>
    </row>
    <row r="5126" spans="1:4">
      <c r="A5126" s="5">
        <v>5065</v>
      </c>
      <c r="B5126" s="1724">
        <f>'Revenues 9-14'!C117</f>
        <v>6131534</v>
      </c>
      <c r="D5126" s="2" t="str">
        <f t="shared" si="79"/>
        <v>Error?</v>
      </c>
    </row>
    <row r="5127" spans="1:4">
      <c r="A5127" s="5">
        <v>5066</v>
      </c>
      <c r="B5127" s="1724">
        <f>'Revenues 9-14'!C119</f>
        <v>0</v>
      </c>
      <c r="D5127" s="2" t="str">
        <f t="shared" si="79"/>
        <v>Error?</v>
      </c>
    </row>
    <row r="5128" spans="1:4">
      <c r="A5128" s="10">
        <v>5067</v>
      </c>
      <c r="B5128" s="1724"/>
      <c r="D5128" s="2" t="str">
        <f t="shared" si="79"/>
        <v>OK</v>
      </c>
    </row>
    <row r="5129" spans="1:4">
      <c r="A5129" s="10">
        <v>5068</v>
      </c>
      <c r="B5129" s="1724"/>
      <c r="D5129" s="2" t="str">
        <f t="shared" si="79"/>
        <v>OK</v>
      </c>
    </row>
    <row r="5130" spans="1:4">
      <c r="A5130" s="10">
        <v>5069</v>
      </c>
      <c r="B5130" s="1724"/>
      <c r="D5130" s="2" t="str">
        <f t="shared" si="79"/>
        <v>OK</v>
      </c>
    </row>
    <row r="5131" spans="1:4">
      <c r="A5131" s="10">
        <v>5070</v>
      </c>
      <c r="B5131" s="1724"/>
      <c r="D5131" s="2" t="str">
        <f t="shared" si="79"/>
        <v>OK</v>
      </c>
    </row>
    <row r="5132" spans="1:4">
      <c r="A5132" s="5">
        <v>5071</v>
      </c>
      <c r="B5132" s="1724">
        <f>'Revenues 9-14'!C122</f>
        <v>6131534</v>
      </c>
      <c r="C5132" s="2" t="s">
        <v>569</v>
      </c>
      <c r="D5132" s="2" t="str">
        <f t="shared" si="79"/>
        <v>Error?</v>
      </c>
    </row>
    <row r="5133" spans="1:4">
      <c r="A5133" s="5">
        <v>5072</v>
      </c>
      <c r="B5133" s="1724">
        <f>'Revenues 9-14'!C125</f>
        <v>1353406</v>
      </c>
      <c r="D5133" s="2" t="str">
        <f t="shared" si="79"/>
        <v>Error?</v>
      </c>
    </row>
    <row r="5134" spans="1:4">
      <c r="A5134" s="5">
        <v>5073</v>
      </c>
      <c r="B5134" s="1724">
        <f>'Revenues 9-14'!C126</f>
        <v>0</v>
      </c>
      <c r="D5134" s="2" t="str">
        <f t="shared" si="79"/>
        <v>Error?</v>
      </c>
    </row>
    <row r="5135" spans="1:4">
      <c r="A5135" s="5">
        <v>5074</v>
      </c>
      <c r="B5135" s="1724">
        <f>'Revenues 9-14'!C127</f>
        <v>0</v>
      </c>
      <c r="D5135" s="2" t="str">
        <f t="shared" si="79"/>
        <v>Error?</v>
      </c>
    </row>
    <row r="5136" spans="1:4">
      <c r="A5136" s="10">
        <v>5075</v>
      </c>
      <c r="B5136" s="1724"/>
      <c r="D5136" s="2" t="str">
        <f t="shared" si="79"/>
        <v>OK</v>
      </c>
    </row>
    <row r="5137" spans="1:4">
      <c r="A5137" s="5">
        <v>5076</v>
      </c>
      <c r="B5137" s="1724">
        <f>'Revenues 9-14'!C128</f>
        <v>22703</v>
      </c>
      <c r="D5137" s="2" t="str">
        <f t="shared" si="79"/>
        <v>Error?</v>
      </c>
    </row>
    <row r="5138" spans="1:4">
      <c r="A5138" s="10">
        <v>5077</v>
      </c>
      <c r="B5138" s="1724"/>
      <c r="D5138" s="2" t="str">
        <f t="shared" si="79"/>
        <v>OK</v>
      </c>
    </row>
    <row r="5139" spans="1:4">
      <c r="A5139" s="5">
        <v>5078</v>
      </c>
      <c r="B5139" s="1724">
        <f>'Revenues 9-14'!C129</f>
        <v>0</v>
      </c>
      <c r="D5139" s="2" t="str">
        <f t="shared" si="79"/>
        <v>Error?</v>
      </c>
    </row>
    <row r="5140" spans="1:4">
      <c r="A5140" s="10">
        <v>5079</v>
      </c>
      <c r="B5140" s="1724"/>
      <c r="D5140" s="2" t="str">
        <f t="shared" si="79"/>
        <v>OK</v>
      </c>
    </row>
    <row r="5141" spans="1:4">
      <c r="A5141" s="10">
        <v>5080</v>
      </c>
      <c r="B5141" s="1724"/>
      <c r="D5141" s="2" t="str">
        <f t="shared" si="79"/>
        <v>OK</v>
      </c>
    </row>
    <row r="5142" spans="1:4">
      <c r="A5142" s="5">
        <v>5081</v>
      </c>
      <c r="B5142" s="1724">
        <f>'Revenues 9-14'!C130</f>
        <v>0</v>
      </c>
      <c r="D5142" s="2" t="str">
        <f t="shared" si="79"/>
        <v>Error?</v>
      </c>
    </row>
    <row r="5143" spans="1:4">
      <c r="A5143" s="10">
        <v>5082</v>
      </c>
      <c r="B5143" s="1724"/>
      <c r="D5143" s="2" t="str">
        <f t="shared" si="79"/>
        <v>OK</v>
      </c>
    </row>
    <row r="5144" spans="1:4">
      <c r="A5144" s="10">
        <v>5083</v>
      </c>
      <c r="B5144" s="1724"/>
      <c r="D5144" s="2" t="str">
        <f t="shared" si="79"/>
        <v>OK</v>
      </c>
    </row>
    <row r="5145" spans="1:4">
      <c r="A5145" s="10">
        <v>5084</v>
      </c>
      <c r="B5145" s="1724"/>
      <c r="D5145" s="2" t="str">
        <f t="shared" si="79"/>
        <v>OK</v>
      </c>
    </row>
    <row r="5146" spans="1:4">
      <c r="A5146" s="10">
        <v>5085</v>
      </c>
      <c r="B5146" s="1724"/>
      <c r="D5146" s="2" t="str">
        <f t="shared" si="79"/>
        <v>OK</v>
      </c>
    </row>
    <row r="5147" spans="1:4">
      <c r="A5147" s="5">
        <v>5086</v>
      </c>
      <c r="B5147" s="1724">
        <f>'Revenues 9-14'!C132</f>
        <v>1376109</v>
      </c>
      <c r="C5147" s="2" t="s">
        <v>569</v>
      </c>
      <c r="D5147" s="2" t="str">
        <f t="shared" si="79"/>
        <v>Error?</v>
      </c>
    </row>
    <row r="5148" spans="1:4">
      <c r="A5148" s="5">
        <v>5087</v>
      </c>
      <c r="B5148" s="1724">
        <f>'Revenues 9-14'!C134</f>
        <v>0</v>
      </c>
      <c r="D5148" s="2" t="str">
        <f t="shared" si="79"/>
        <v>Error?</v>
      </c>
    </row>
    <row r="5149" spans="1:4">
      <c r="A5149" s="10">
        <v>5088</v>
      </c>
      <c r="B5149" s="1724"/>
      <c r="D5149" s="2" t="str">
        <f t="shared" si="79"/>
        <v>OK</v>
      </c>
    </row>
    <row r="5150" spans="1:4">
      <c r="A5150" s="10">
        <v>5089</v>
      </c>
      <c r="B5150" s="1724"/>
      <c r="D5150" s="2" t="str">
        <f t="shared" si="79"/>
        <v>OK</v>
      </c>
    </row>
    <row r="5151" spans="1:4">
      <c r="A5151" s="10">
        <v>5090</v>
      </c>
      <c r="B5151" s="1724"/>
      <c r="D5151" s="2" t="str">
        <f t="shared" si="79"/>
        <v>OK</v>
      </c>
    </row>
    <row r="5152" spans="1:4">
      <c r="A5152" s="5">
        <v>5091</v>
      </c>
      <c r="B5152" s="1724">
        <f>'Revenues 9-14'!C135</f>
        <v>136503</v>
      </c>
      <c r="D5152" s="2" t="str">
        <f t="shared" si="79"/>
        <v>Error?</v>
      </c>
    </row>
    <row r="5153" spans="1:4">
      <c r="A5153" s="5">
        <v>5092</v>
      </c>
      <c r="B5153" s="1724">
        <f>'Revenues 9-14'!C136</f>
        <v>0</v>
      </c>
      <c r="D5153" s="2" t="str">
        <f t="shared" si="79"/>
        <v>Error?</v>
      </c>
    </row>
    <row r="5154" spans="1:4">
      <c r="A5154" s="10">
        <v>5093</v>
      </c>
      <c r="B5154" s="1724"/>
      <c r="D5154" s="2" t="str">
        <f t="shared" si="79"/>
        <v>OK</v>
      </c>
    </row>
    <row r="5155" spans="1:4">
      <c r="A5155" s="10">
        <v>5094</v>
      </c>
      <c r="B5155" s="1724"/>
      <c r="D5155" s="2" t="str">
        <f t="shared" si="79"/>
        <v>OK</v>
      </c>
    </row>
    <row r="5156" spans="1:4">
      <c r="A5156" s="10">
        <v>5095</v>
      </c>
      <c r="B5156" s="1724"/>
      <c r="D5156" s="2" t="str">
        <f t="shared" si="79"/>
        <v>OK</v>
      </c>
    </row>
    <row r="5157" spans="1:4">
      <c r="A5157" s="10">
        <v>5096</v>
      </c>
      <c r="B5157" s="1724"/>
      <c r="D5157" s="2" t="str">
        <f t="shared" si="79"/>
        <v>OK</v>
      </c>
    </row>
    <row r="5158" spans="1:4">
      <c r="A5158" s="10">
        <v>5097</v>
      </c>
      <c r="B5158" s="1724"/>
      <c r="D5158" s="2" t="str">
        <f t="shared" si="79"/>
        <v>OK</v>
      </c>
    </row>
    <row r="5159" spans="1:4">
      <c r="A5159" s="10">
        <v>5098</v>
      </c>
      <c r="B5159" s="1724"/>
      <c r="D5159" s="2" t="str">
        <f t="shared" si="79"/>
        <v>OK</v>
      </c>
    </row>
    <row r="5160" spans="1:4">
      <c r="A5160" s="10">
        <v>5099</v>
      </c>
      <c r="B5160" s="1724"/>
      <c r="D5160" s="2" t="str">
        <f t="shared" si="79"/>
        <v>OK</v>
      </c>
    </row>
    <row r="5161" spans="1:4">
      <c r="A5161" s="5">
        <v>5100</v>
      </c>
      <c r="B5161" s="1724">
        <f>'Revenues 9-14'!C141</f>
        <v>136503</v>
      </c>
      <c r="C5161" s="2" t="s">
        <v>569</v>
      </c>
      <c r="D5161" s="2" t="str">
        <f t="shared" si="79"/>
        <v>Error?</v>
      </c>
    </row>
    <row r="5162" spans="1:4">
      <c r="A5162" s="10">
        <v>5101</v>
      </c>
      <c r="B5162" s="1724"/>
      <c r="D5162" s="2" t="str">
        <f t="shared" si="79"/>
        <v>OK</v>
      </c>
    </row>
    <row r="5163" spans="1:4">
      <c r="A5163" s="5">
        <v>5102</v>
      </c>
      <c r="B5163" s="1724">
        <f>'Revenues 9-14'!C143</f>
        <v>0</v>
      </c>
      <c r="D5163" s="2" t="str">
        <f t="shared" si="79"/>
        <v>Error?</v>
      </c>
    </row>
    <row r="5164" spans="1:4">
      <c r="A5164" s="5">
        <v>5103</v>
      </c>
      <c r="B5164" s="1724">
        <f>'Revenues 9-14'!C144</f>
        <v>0</v>
      </c>
      <c r="D5164" s="2" t="str">
        <f t="shared" si="79"/>
        <v>Error?</v>
      </c>
    </row>
    <row r="5165" spans="1:4">
      <c r="A5165" s="5">
        <v>5104</v>
      </c>
      <c r="B5165" s="1724">
        <f>'Revenues 9-14'!C145</f>
        <v>0</v>
      </c>
      <c r="C5165" s="2" t="s">
        <v>569</v>
      </c>
      <c r="D5165" s="2" t="str">
        <f t="shared" si="79"/>
        <v>Error?</v>
      </c>
    </row>
    <row r="5166" spans="1:4">
      <c r="A5166" s="10">
        <v>5105</v>
      </c>
      <c r="B5166" s="1724"/>
      <c r="D5166" s="2" t="str">
        <f t="shared" si="79"/>
        <v>OK</v>
      </c>
    </row>
    <row r="5167" spans="1:4">
      <c r="A5167" s="5">
        <v>5106</v>
      </c>
      <c r="B5167" s="1724">
        <f>'Revenues 9-14'!C146</f>
        <v>4764</v>
      </c>
      <c r="D5167" s="2" t="str">
        <f t="shared" si="79"/>
        <v>Error?</v>
      </c>
    </row>
    <row r="5168" spans="1:4">
      <c r="A5168" s="5">
        <v>5107</v>
      </c>
      <c r="B5168" s="1724">
        <f>'Revenues 9-14'!C148</f>
        <v>137085</v>
      </c>
      <c r="D5168" s="2" t="str">
        <f t="shared" si="79"/>
        <v>Error?</v>
      </c>
    </row>
    <row r="5169" spans="1:4">
      <c r="A5169" s="10">
        <v>5108</v>
      </c>
      <c r="B5169" s="1724"/>
      <c r="D5169" s="2" t="str">
        <f t="shared" si="79"/>
        <v>OK</v>
      </c>
    </row>
    <row r="5170" spans="1:4">
      <c r="A5170" s="10">
        <v>5109</v>
      </c>
      <c r="B5170" s="1724"/>
      <c r="D5170" s="2" t="str">
        <f t="shared" si="79"/>
        <v>OK</v>
      </c>
    </row>
    <row r="5171" spans="1:4">
      <c r="A5171" s="5">
        <v>5110</v>
      </c>
      <c r="B5171" s="1724">
        <f>'Revenues 9-14'!C149</f>
        <v>0</v>
      </c>
      <c r="D5171" s="2" t="str">
        <f t="shared" si="79"/>
        <v>Error?</v>
      </c>
    </row>
    <row r="5172" spans="1:4">
      <c r="A5172" s="10">
        <v>5111</v>
      </c>
      <c r="B5172" s="1724"/>
      <c r="D5172" s="2" t="str">
        <f t="shared" si="79"/>
        <v>OK</v>
      </c>
    </row>
    <row r="5173" spans="1:4">
      <c r="A5173" s="10">
        <v>5112</v>
      </c>
      <c r="B5173" s="1724"/>
      <c r="D5173" s="2" t="str">
        <f t="shared" si="79"/>
        <v>OK</v>
      </c>
    </row>
    <row r="5174" spans="1:4">
      <c r="A5174" s="10">
        <v>5113</v>
      </c>
      <c r="B5174" s="1724"/>
      <c r="D5174" s="2" t="str">
        <f t="shared" si="79"/>
        <v>OK</v>
      </c>
    </row>
    <row r="5175" spans="1:4">
      <c r="A5175" s="5">
        <v>5114</v>
      </c>
      <c r="B5175" s="1724">
        <f>'Revenues 9-14'!C152</f>
        <v>0</v>
      </c>
      <c r="D5175" s="2" t="str">
        <f t="shared" si="79"/>
        <v>Error?</v>
      </c>
    </row>
    <row r="5176" spans="1:4">
      <c r="A5176" s="10">
        <v>5115</v>
      </c>
      <c r="B5176" s="1724"/>
      <c r="D5176" s="2" t="str">
        <f t="shared" si="79"/>
        <v>OK</v>
      </c>
    </row>
    <row r="5177" spans="1:4">
      <c r="A5177" s="5">
        <v>5116</v>
      </c>
      <c r="B5177" s="1724">
        <f>'Revenues 9-14'!C153</f>
        <v>0</v>
      </c>
      <c r="D5177" s="2" t="str">
        <f t="shared" si="79"/>
        <v>Error?</v>
      </c>
    </row>
    <row r="5178" spans="1:4">
      <c r="A5178" s="5">
        <v>5117</v>
      </c>
      <c r="B5178" s="1724">
        <f>'Revenues 9-14'!C155</f>
        <v>0</v>
      </c>
      <c r="C5178" s="2" t="s">
        <v>569</v>
      </c>
      <c r="D5178" s="2" t="str">
        <f t="shared" si="79"/>
        <v>Error?</v>
      </c>
    </row>
    <row r="5179" spans="1:4">
      <c r="A5179" s="10">
        <v>5118</v>
      </c>
      <c r="B5179" s="1724"/>
      <c r="D5179" s="2" t="str">
        <f t="shared" si="79"/>
        <v>OK</v>
      </c>
    </row>
    <row r="5180" spans="1:4">
      <c r="A5180" s="10">
        <v>5119</v>
      </c>
      <c r="B5180" s="1724"/>
      <c r="D5180" s="2" t="str">
        <f t="shared" si="79"/>
        <v>OK</v>
      </c>
    </row>
    <row r="5181" spans="1:4">
      <c r="A5181" s="5">
        <v>5120</v>
      </c>
      <c r="B5181" s="1724">
        <f>'Revenues 9-14'!C156</f>
        <v>0</v>
      </c>
      <c r="D5181" s="2" t="str">
        <f t="shared" si="79"/>
        <v>Error?</v>
      </c>
    </row>
    <row r="5182" spans="1:4">
      <c r="A5182" s="10">
        <v>5121</v>
      </c>
      <c r="B5182" s="1724"/>
      <c r="D5182" s="2" t="str">
        <f t="shared" si="79"/>
        <v>OK</v>
      </c>
    </row>
    <row r="5183" spans="1:4">
      <c r="A5183" s="10">
        <v>5122</v>
      </c>
      <c r="B5183" s="1724"/>
      <c r="D5183" s="2" t="str">
        <f t="shared" ref="D5183:D5246" si="80">IF(ISBLANK(B5183),"OK",IF(A5183-B5183=0,"OK","Error?"))</f>
        <v>OK</v>
      </c>
    </row>
    <row r="5184" spans="1:4">
      <c r="A5184" s="10">
        <v>5123</v>
      </c>
      <c r="B5184" s="1724"/>
      <c r="D5184" s="2" t="str">
        <f t="shared" si="80"/>
        <v>OK</v>
      </c>
    </row>
    <row r="5185" spans="1:5">
      <c r="A5185" s="10">
        <v>5124</v>
      </c>
      <c r="B5185" s="1724"/>
      <c r="D5185" s="2" t="str">
        <f t="shared" si="80"/>
        <v>OK</v>
      </c>
    </row>
    <row r="5186" spans="1:5">
      <c r="A5186" s="10">
        <v>5125</v>
      </c>
      <c r="B5186" s="1724"/>
      <c r="D5186" s="2" t="str">
        <f t="shared" si="80"/>
        <v>OK</v>
      </c>
    </row>
    <row r="5187" spans="1:5">
      <c r="A5187" s="5">
        <v>5126</v>
      </c>
      <c r="B5187" s="1724">
        <f>'Revenues 9-14'!C157</f>
        <v>0</v>
      </c>
      <c r="D5187" s="2" t="str">
        <f t="shared" si="80"/>
        <v>Error?</v>
      </c>
    </row>
    <row r="5188" spans="1:5">
      <c r="A5188" s="10">
        <v>5127</v>
      </c>
      <c r="B5188" s="1724"/>
      <c r="D5188" s="2" t="str">
        <f t="shared" si="80"/>
        <v>OK</v>
      </c>
    </row>
    <row r="5189" spans="1:5">
      <c r="A5189" s="10">
        <v>5128</v>
      </c>
      <c r="B5189" s="1724"/>
      <c r="D5189" s="2" t="str">
        <f t="shared" si="80"/>
        <v>OK</v>
      </c>
    </row>
    <row r="5190" spans="1:5">
      <c r="A5190" s="10">
        <v>5129</v>
      </c>
      <c r="B5190" s="1724"/>
      <c r="D5190" s="2" t="str">
        <f t="shared" si="80"/>
        <v>OK</v>
      </c>
    </row>
    <row r="5191" spans="1:5">
      <c r="A5191" s="10">
        <v>5130</v>
      </c>
      <c r="B5191" s="1724"/>
      <c r="D5191" s="2" t="str">
        <f t="shared" si="80"/>
        <v>OK</v>
      </c>
    </row>
    <row r="5192" spans="1:5">
      <c r="A5192" s="10">
        <v>5131</v>
      </c>
      <c r="B5192" s="1724"/>
      <c r="D5192" s="2" t="str">
        <f t="shared" si="80"/>
        <v>OK</v>
      </c>
    </row>
    <row r="5193" spans="1:5">
      <c r="A5193" s="10">
        <v>5132</v>
      </c>
      <c r="B5193" s="1724"/>
      <c r="D5193" s="2" t="str">
        <f t="shared" si="80"/>
        <v>OK</v>
      </c>
    </row>
    <row r="5194" spans="1:5">
      <c r="A5194" s="5">
        <v>5133</v>
      </c>
      <c r="B5194" s="1724">
        <f>'Revenues 9-14'!C158</f>
        <v>0</v>
      </c>
      <c r="D5194" s="2" t="str">
        <f t="shared" si="80"/>
        <v>Error?</v>
      </c>
    </row>
    <row r="5195" spans="1:5">
      <c r="A5195" s="10">
        <v>5134</v>
      </c>
      <c r="B5195" s="1724"/>
      <c r="D5195" s="2" t="str">
        <f t="shared" si="80"/>
        <v>OK</v>
      </c>
    </row>
    <row r="5196" spans="1:5">
      <c r="A5196" s="5">
        <v>5135</v>
      </c>
      <c r="B5196" s="1724">
        <f>'Revenues 9-14'!C159</f>
        <v>0</v>
      </c>
      <c r="D5196" s="2" t="str">
        <f t="shared" si="80"/>
        <v>Error?</v>
      </c>
    </row>
    <row r="5197" spans="1:5">
      <c r="A5197" s="10">
        <v>5136</v>
      </c>
      <c r="B5197" s="1724"/>
      <c r="D5197" s="2" t="str">
        <f t="shared" si="80"/>
        <v>OK</v>
      </c>
    </row>
    <row r="5198" spans="1:5">
      <c r="A5198" s="10">
        <v>5137</v>
      </c>
      <c r="B5198" s="1724"/>
      <c r="D5198" s="2" t="str">
        <f t="shared" si="80"/>
        <v>OK</v>
      </c>
    </row>
    <row r="5199" spans="1:5">
      <c r="A5199" s="10">
        <v>5138</v>
      </c>
      <c r="B5199" s="1724"/>
      <c r="D5199" s="2" t="str">
        <f t="shared" si="80"/>
        <v>OK</v>
      </c>
      <c r="E5199" s="4" t="s">
        <v>1875</v>
      </c>
    </row>
    <row r="5200" spans="1:5">
      <c r="A5200" s="10">
        <v>5139</v>
      </c>
      <c r="B5200" s="1724"/>
      <c r="D5200" s="2" t="str">
        <f t="shared" si="80"/>
        <v>OK</v>
      </c>
      <c r="E5200" s="4" t="s">
        <v>1875</v>
      </c>
    </row>
    <row r="5201" spans="1:4">
      <c r="A5201" s="10">
        <v>5140</v>
      </c>
      <c r="B5201" s="1724"/>
      <c r="D5201" s="2" t="str">
        <f t="shared" si="80"/>
        <v>OK</v>
      </c>
    </row>
    <row r="5202" spans="1:4">
      <c r="A5202" s="10">
        <v>5141</v>
      </c>
      <c r="B5202" s="1724"/>
      <c r="D5202" s="2" t="str">
        <f t="shared" si="80"/>
        <v>OK</v>
      </c>
    </row>
    <row r="5203" spans="1:4">
      <c r="A5203" s="10">
        <v>5142</v>
      </c>
      <c r="B5203" s="1724"/>
      <c r="D5203" s="2" t="str">
        <f t="shared" si="80"/>
        <v>OK</v>
      </c>
    </row>
    <row r="5204" spans="1:4">
      <c r="A5204" s="10">
        <v>5143</v>
      </c>
      <c r="B5204" s="1724"/>
      <c r="D5204" s="2" t="str">
        <f t="shared" si="80"/>
        <v>OK</v>
      </c>
    </row>
    <row r="5205" spans="1:4">
      <c r="A5205" s="10">
        <v>5144</v>
      </c>
      <c r="B5205" s="1724"/>
      <c r="D5205" s="2" t="str">
        <f t="shared" si="80"/>
        <v>OK</v>
      </c>
    </row>
    <row r="5206" spans="1:4">
      <c r="A5206" s="10">
        <v>5145</v>
      </c>
      <c r="B5206" s="1724"/>
      <c r="D5206" s="2" t="str">
        <f t="shared" si="80"/>
        <v>OK</v>
      </c>
    </row>
    <row r="5207" spans="1:4">
      <c r="A5207" s="10">
        <v>5146</v>
      </c>
      <c r="B5207" s="1724"/>
      <c r="D5207" s="2" t="str">
        <f t="shared" si="80"/>
        <v>OK</v>
      </c>
    </row>
    <row r="5208" spans="1:4">
      <c r="A5208" s="10">
        <v>5147</v>
      </c>
      <c r="B5208" s="1724"/>
      <c r="D5208" s="2" t="str">
        <f t="shared" si="80"/>
        <v>OK</v>
      </c>
    </row>
    <row r="5209" spans="1:4">
      <c r="A5209" s="10">
        <v>5148</v>
      </c>
      <c r="B5209" s="1724"/>
      <c r="D5209" s="2" t="str">
        <f t="shared" si="80"/>
        <v>OK</v>
      </c>
    </row>
    <row r="5210" spans="1:4">
      <c r="A5210" s="10">
        <v>5149</v>
      </c>
      <c r="B5210" s="1724"/>
      <c r="D5210" s="2" t="str">
        <f t="shared" si="80"/>
        <v>OK</v>
      </c>
    </row>
    <row r="5211" spans="1:4">
      <c r="A5211" s="10">
        <v>5150</v>
      </c>
      <c r="B5211" s="1724"/>
      <c r="D5211" s="2" t="str">
        <f t="shared" si="80"/>
        <v>OK</v>
      </c>
    </row>
    <row r="5212" spans="1:4">
      <c r="A5212" s="10">
        <v>5151</v>
      </c>
      <c r="B5212" s="1724"/>
      <c r="D5212" s="2" t="str">
        <f t="shared" si="80"/>
        <v>OK</v>
      </c>
    </row>
    <row r="5213" spans="1:4">
      <c r="A5213" s="10">
        <v>5152</v>
      </c>
      <c r="B5213" s="1724"/>
      <c r="D5213" s="2" t="str">
        <f t="shared" si="80"/>
        <v>OK</v>
      </c>
    </row>
    <row r="5214" spans="1:4">
      <c r="A5214" s="5">
        <v>5153</v>
      </c>
      <c r="B5214" s="1724">
        <f>'Revenues 9-14'!C169</f>
        <v>1654461</v>
      </c>
      <c r="C5214" s="2" t="s">
        <v>569</v>
      </c>
      <c r="D5214" s="2" t="str">
        <f t="shared" si="80"/>
        <v>Error?</v>
      </c>
    </row>
    <row r="5215" spans="1:4">
      <c r="A5215" s="10">
        <v>5154</v>
      </c>
      <c r="B5215" s="1724"/>
      <c r="D5215" s="2" t="str">
        <f t="shared" si="80"/>
        <v>OK</v>
      </c>
    </row>
    <row r="5216" spans="1:4">
      <c r="A5216" s="10">
        <v>5155</v>
      </c>
      <c r="B5216" s="1724"/>
      <c r="D5216" s="2" t="str">
        <f t="shared" si="80"/>
        <v>OK</v>
      </c>
    </row>
    <row r="5217" spans="1:4">
      <c r="A5217" s="10">
        <v>5156</v>
      </c>
      <c r="B5217" s="1724"/>
      <c r="D5217" s="2" t="str">
        <f t="shared" si="80"/>
        <v>OK</v>
      </c>
    </row>
    <row r="5218" spans="1:4">
      <c r="A5218" s="10">
        <v>5157</v>
      </c>
      <c r="B5218" s="1724"/>
      <c r="D5218" s="2" t="str">
        <f t="shared" si="80"/>
        <v>OK</v>
      </c>
    </row>
    <row r="5219" spans="1:4">
      <c r="A5219" s="10">
        <v>5158</v>
      </c>
      <c r="B5219" s="1724"/>
      <c r="D5219" s="2" t="str">
        <f t="shared" si="80"/>
        <v>OK</v>
      </c>
    </row>
    <row r="5220" spans="1:4">
      <c r="A5220" s="10">
        <v>5159</v>
      </c>
      <c r="B5220" s="1724"/>
      <c r="D5220" s="2" t="str">
        <f t="shared" si="80"/>
        <v>OK</v>
      </c>
    </row>
    <row r="5221" spans="1:4">
      <c r="A5221" s="10">
        <v>5160</v>
      </c>
      <c r="B5221" s="1724"/>
      <c r="D5221" s="2" t="str">
        <f t="shared" si="80"/>
        <v>OK</v>
      </c>
    </row>
    <row r="5222" spans="1:4">
      <c r="A5222" s="10">
        <v>5161</v>
      </c>
      <c r="B5222" s="1724"/>
      <c r="D5222" s="2" t="str">
        <f t="shared" si="80"/>
        <v>OK</v>
      </c>
    </row>
    <row r="5223" spans="1:4">
      <c r="A5223" s="5">
        <v>5162</v>
      </c>
      <c r="B5223" s="1724">
        <f>'Revenues 9-14'!C170</f>
        <v>7785995</v>
      </c>
      <c r="C5223" s="2" t="s">
        <v>569</v>
      </c>
      <c r="D5223" s="2" t="str">
        <f t="shared" si="80"/>
        <v>Error?</v>
      </c>
    </row>
    <row r="5224" spans="1:4">
      <c r="A5224" s="5">
        <v>5163</v>
      </c>
      <c r="B5224" s="1724">
        <f>'Revenues 9-14'!C173</f>
        <v>0</v>
      </c>
      <c r="D5224" s="2" t="str">
        <f t="shared" si="80"/>
        <v>Error?</v>
      </c>
    </row>
    <row r="5225" spans="1:4">
      <c r="A5225" s="5">
        <v>5164</v>
      </c>
      <c r="B5225" s="1724">
        <f>'Revenues 9-14'!C175</f>
        <v>0</v>
      </c>
      <c r="C5225" s="2" t="s">
        <v>569</v>
      </c>
      <c r="D5225" s="2" t="str">
        <f t="shared" si="80"/>
        <v>Error?</v>
      </c>
    </row>
    <row r="5226" spans="1:4">
      <c r="A5226" s="10">
        <v>5165</v>
      </c>
      <c r="B5226" s="1724"/>
      <c r="D5226" s="2" t="str">
        <f t="shared" si="80"/>
        <v>OK</v>
      </c>
    </row>
    <row r="5227" spans="1:4">
      <c r="A5227" s="10">
        <v>5166</v>
      </c>
      <c r="B5227" s="1724"/>
      <c r="D5227" s="2" t="str">
        <f t="shared" si="80"/>
        <v>OK</v>
      </c>
    </row>
    <row r="5228" spans="1:4">
      <c r="A5228" s="10">
        <v>5167</v>
      </c>
      <c r="B5228" s="1724"/>
      <c r="D5228" s="2" t="str">
        <f t="shared" si="80"/>
        <v>OK</v>
      </c>
    </row>
    <row r="5229" spans="1:4">
      <c r="A5229" s="10">
        <v>5168</v>
      </c>
      <c r="B5229" s="1724"/>
      <c r="D5229" s="2" t="str">
        <f t="shared" si="80"/>
        <v>OK</v>
      </c>
    </row>
    <row r="5230" spans="1:4">
      <c r="A5230" s="5">
        <v>5169</v>
      </c>
      <c r="B5230" s="1724">
        <f>'Revenues 9-14'!C177</f>
        <v>0</v>
      </c>
      <c r="D5230" s="2" t="str">
        <f t="shared" si="80"/>
        <v>Error?</v>
      </c>
    </row>
    <row r="5231" spans="1:4">
      <c r="A5231" s="5">
        <v>5170</v>
      </c>
      <c r="B5231" s="1724">
        <f>'Revenues 9-14'!C178</f>
        <v>0</v>
      </c>
      <c r="D5231" s="2" t="str">
        <f t="shared" si="80"/>
        <v>Error?</v>
      </c>
    </row>
    <row r="5232" spans="1:4">
      <c r="A5232" s="5">
        <v>5171</v>
      </c>
      <c r="B5232" s="1724">
        <f>'Revenues 9-14'!C181</f>
        <v>0</v>
      </c>
      <c r="C5232" s="2" t="s">
        <v>569</v>
      </c>
      <c r="D5232" s="2" t="str">
        <f t="shared" si="80"/>
        <v>Error?</v>
      </c>
    </row>
    <row r="5233" spans="1:4">
      <c r="A5233" s="5">
        <v>5172</v>
      </c>
      <c r="B5233" s="1724">
        <f>'Revenues 9-14'!C184</f>
        <v>0</v>
      </c>
      <c r="D5233" s="2" t="str">
        <f t="shared" si="80"/>
        <v>Error?</v>
      </c>
    </row>
    <row r="5234" spans="1:4">
      <c r="A5234" s="10">
        <v>5173</v>
      </c>
      <c r="B5234" s="1724"/>
      <c r="D5234" s="2" t="str">
        <f t="shared" si="80"/>
        <v>OK</v>
      </c>
    </row>
    <row r="5235" spans="1:4">
      <c r="A5235" s="10">
        <v>5174</v>
      </c>
      <c r="B5235" s="1724"/>
      <c r="D5235" s="2" t="str">
        <f t="shared" si="80"/>
        <v>OK</v>
      </c>
    </row>
    <row r="5236" spans="1:4">
      <c r="A5236" s="10">
        <v>5175</v>
      </c>
      <c r="B5236" s="1724"/>
      <c r="D5236" s="2" t="str">
        <f t="shared" si="80"/>
        <v>OK</v>
      </c>
    </row>
    <row r="5237" spans="1:4">
      <c r="A5237" s="10">
        <v>5176</v>
      </c>
      <c r="B5237" s="1724"/>
      <c r="D5237" s="2" t="str">
        <f t="shared" si="80"/>
        <v>OK</v>
      </c>
    </row>
    <row r="5238" spans="1:4">
      <c r="A5238" s="10">
        <v>5177</v>
      </c>
      <c r="B5238" s="1724"/>
      <c r="D5238" s="2" t="str">
        <f t="shared" si="80"/>
        <v>OK</v>
      </c>
    </row>
    <row r="5239" spans="1:4">
      <c r="A5239" s="5">
        <v>5178</v>
      </c>
      <c r="B5239" s="1724">
        <f>'Revenues 9-14'!C191</f>
        <v>0</v>
      </c>
      <c r="D5239" s="2" t="str">
        <f t="shared" si="80"/>
        <v>Error?</v>
      </c>
    </row>
    <row r="5240" spans="1:4">
      <c r="A5240" s="5">
        <v>5179</v>
      </c>
      <c r="B5240" s="1724">
        <f>'Revenues 9-14'!C192</f>
        <v>26441</v>
      </c>
      <c r="D5240" s="2" t="str">
        <f t="shared" si="80"/>
        <v>Error?</v>
      </c>
    </row>
    <row r="5241" spans="1:4">
      <c r="A5241" s="5">
        <v>5180</v>
      </c>
      <c r="B5241" s="1724">
        <f>'Revenues 9-14'!C193</f>
        <v>0</v>
      </c>
      <c r="D5241" s="2" t="str">
        <f t="shared" si="80"/>
        <v>Error?</v>
      </c>
    </row>
    <row r="5242" spans="1:4">
      <c r="A5242" s="5">
        <v>5181</v>
      </c>
      <c r="B5242" s="1724">
        <f>'Revenues 9-14'!C194</f>
        <v>0</v>
      </c>
      <c r="D5242" s="2" t="str">
        <f t="shared" si="80"/>
        <v>Error?</v>
      </c>
    </row>
    <row r="5243" spans="1:4">
      <c r="A5243" s="5">
        <v>5182</v>
      </c>
      <c r="B5243" s="1724">
        <f>'Revenues 9-14'!C195</f>
        <v>0</v>
      </c>
      <c r="D5243" s="2" t="str">
        <f t="shared" si="80"/>
        <v>Error?</v>
      </c>
    </row>
    <row r="5244" spans="1:4">
      <c r="A5244" s="10">
        <v>5183</v>
      </c>
      <c r="B5244" s="1724"/>
      <c r="D5244" s="2" t="str">
        <f t="shared" si="80"/>
        <v>OK</v>
      </c>
    </row>
    <row r="5245" spans="1:4">
      <c r="A5245" s="10">
        <v>5184</v>
      </c>
      <c r="B5245" s="1724"/>
      <c r="D5245" s="2" t="str">
        <f t="shared" si="80"/>
        <v>OK</v>
      </c>
    </row>
    <row r="5246" spans="1:4">
      <c r="A5246" s="5">
        <v>5185</v>
      </c>
      <c r="B5246" s="1724">
        <f>'Revenues 9-14'!C198</f>
        <v>26441</v>
      </c>
      <c r="C5246" s="2" t="s">
        <v>569</v>
      </c>
      <c r="D5246" s="2" t="str">
        <f t="shared" si="80"/>
        <v>Error?</v>
      </c>
    </row>
    <row r="5247" spans="1:4">
      <c r="A5247" s="5">
        <v>5186</v>
      </c>
      <c r="B5247" s="1724">
        <f>'Revenues 9-14'!C200</f>
        <v>964636</v>
      </c>
      <c r="D5247" s="2" t="str">
        <f t="shared" ref="D5247:D5310" si="81">IF(ISBLANK(B5247),"OK",IF(A5247-B5247=0,"OK","Error?"))</f>
        <v>Error?</v>
      </c>
    </row>
    <row r="5248" spans="1:4">
      <c r="A5248" s="5">
        <v>5187</v>
      </c>
      <c r="B5248" s="1724">
        <f>'Revenues 9-14'!C201</f>
        <v>0</v>
      </c>
      <c r="D5248" s="2" t="str">
        <f t="shared" si="81"/>
        <v>Error?</v>
      </c>
    </row>
    <row r="5249" spans="1:5">
      <c r="A5249" s="10">
        <v>5188</v>
      </c>
      <c r="B5249" s="1724"/>
      <c r="D5249" s="2" t="str">
        <f t="shared" si="81"/>
        <v>OK</v>
      </c>
    </row>
    <row r="5250" spans="1:5">
      <c r="A5250" s="10">
        <v>5189</v>
      </c>
      <c r="B5250" s="1724"/>
      <c r="D5250" s="2" t="str">
        <f t="shared" si="81"/>
        <v>OK</v>
      </c>
    </row>
    <row r="5251" spans="1:5">
      <c r="A5251" s="10">
        <v>5190</v>
      </c>
      <c r="B5251" s="1724"/>
      <c r="D5251" s="2" t="str">
        <f t="shared" si="81"/>
        <v>OK</v>
      </c>
    </row>
    <row r="5252" spans="1:5">
      <c r="A5252" s="10">
        <v>5191</v>
      </c>
      <c r="B5252" s="1724"/>
      <c r="D5252" s="2" t="str">
        <f t="shared" si="81"/>
        <v>OK</v>
      </c>
    </row>
    <row r="5253" spans="1:5">
      <c r="A5253" s="10">
        <v>5192</v>
      </c>
      <c r="B5253" s="1724"/>
      <c r="D5253" s="2" t="str">
        <f t="shared" si="81"/>
        <v>OK</v>
      </c>
    </row>
    <row r="5254" spans="1:5">
      <c r="A5254" s="10">
        <v>5193</v>
      </c>
      <c r="B5254" s="1724"/>
      <c r="D5254" s="2" t="str">
        <f t="shared" si="81"/>
        <v>OK</v>
      </c>
      <c r="E5254" s="4" t="s">
        <v>1875</v>
      </c>
    </row>
    <row r="5255" spans="1:5">
      <c r="A5255" s="5">
        <v>5194</v>
      </c>
      <c r="B5255" s="1724">
        <f>'Revenues 9-14'!C202</f>
        <v>0</v>
      </c>
      <c r="D5255" s="2" t="str">
        <f t="shared" si="81"/>
        <v>Error?</v>
      </c>
    </row>
    <row r="5256" spans="1:5">
      <c r="A5256" s="5">
        <v>5195</v>
      </c>
      <c r="B5256" s="1724">
        <f>'Revenues 9-14'!C206</f>
        <v>0</v>
      </c>
      <c r="D5256" s="2" t="str">
        <f t="shared" si="81"/>
        <v>Error?</v>
      </c>
    </row>
    <row r="5257" spans="1:5">
      <c r="A5257" s="10">
        <v>5196</v>
      </c>
      <c r="B5257" s="1724"/>
      <c r="D5257" s="2" t="str">
        <f t="shared" si="81"/>
        <v>OK</v>
      </c>
    </row>
    <row r="5258" spans="1:5">
      <c r="A5258" s="10">
        <v>5197</v>
      </c>
      <c r="B5258" s="1724"/>
      <c r="D5258" s="2" t="str">
        <f t="shared" si="81"/>
        <v>OK</v>
      </c>
    </row>
    <row r="5259" spans="1:5">
      <c r="A5259" s="10">
        <v>5198</v>
      </c>
      <c r="B5259" s="1724"/>
      <c r="D5259" s="2" t="str">
        <f t="shared" si="81"/>
        <v>OK</v>
      </c>
    </row>
    <row r="5260" spans="1:5">
      <c r="A5260" s="5">
        <v>5199</v>
      </c>
      <c r="B5260" s="1724">
        <f>'Revenues 9-14'!C204</f>
        <v>964636</v>
      </c>
      <c r="C5260" s="2" t="s">
        <v>569</v>
      </c>
      <c r="D5260" s="2" t="str">
        <f t="shared" si="81"/>
        <v>Error?</v>
      </c>
    </row>
    <row r="5261" spans="1:5">
      <c r="A5261" s="10">
        <v>5200</v>
      </c>
      <c r="B5261" s="1724"/>
      <c r="D5261" s="2" t="str">
        <f t="shared" si="81"/>
        <v>OK</v>
      </c>
    </row>
    <row r="5262" spans="1:5">
      <c r="A5262" s="10">
        <v>5201</v>
      </c>
      <c r="B5262" s="1724"/>
      <c r="D5262" s="2" t="str">
        <f t="shared" si="81"/>
        <v>OK</v>
      </c>
    </row>
    <row r="5263" spans="1:5">
      <c r="A5263" s="10">
        <v>5202</v>
      </c>
      <c r="B5263" s="1724"/>
      <c r="D5263" s="2" t="str">
        <f t="shared" si="81"/>
        <v>OK</v>
      </c>
    </row>
    <row r="5264" spans="1:5">
      <c r="A5264" s="10">
        <v>5203</v>
      </c>
      <c r="B5264" s="1724"/>
      <c r="D5264" s="2" t="str">
        <f t="shared" si="81"/>
        <v>OK</v>
      </c>
    </row>
    <row r="5265" spans="1:4">
      <c r="A5265" s="10">
        <v>5204</v>
      </c>
      <c r="B5265" s="1724"/>
      <c r="D5265" s="2" t="str">
        <f t="shared" si="81"/>
        <v>OK</v>
      </c>
    </row>
    <row r="5266" spans="1:4">
      <c r="A5266" s="10">
        <v>5205</v>
      </c>
      <c r="B5266" s="1724"/>
      <c r="D5266" s="2" t="str">
        <f t="shared" si="81"/>
        <v>OK</v>
      </c>
    </row>
    <row r="5267" spans="1:4">
      <c r="A5267" s="10">
        <v>5206</v>
      </c>
      <c r="B5267" s="1724"/>
      <c r="D5267" s="2" t="str">
        <f t="shared" si="81"/>
        <v>OK</v>
      </c>
    </row>
    <row r="5268" spans="1:4">
      <c r="A5268" s="10">
        <v>5207</v>
      </c>
      <c r="B5268" s="1724"/>
      <c r="D5268" s="2" t="str">
        <f t="shared" si="81"/>
        <v>OK</v>
      </c>
    </row>
    <row r="5269" spans="1:4">
      <c r="A5269" s="10">
        <v>5208</v>
      </c>
      <c r="B5269" s="1724"/>
      <c r="D5269" s="2" t="str">
        <f t="shared" si="81"/>
        <v>OK</v>
      </c>
    </row>
    <row r="5270" spans="1:4">
      <c r="A5270" s="10">
        <v>5209</v>
      </c>
      <c r="B5270" s="1724"/>
      <c r="D5270" s="2" t="str">
        <f t="shared" si="81"/>
        <v>OK</v>
      </c>
    </row>
    <row r="5271" spans="1:4">
      <c r="A5271" s="10">
        <v>5210</v>
      </c>
      <c r="B5271" s="1724"/>
      <c r="D5271" s="2" t="str">
        <f t="shared" si="81"/>
        <v>OK</v>
      </c>
    </row>
    <row r="5272" spans="1:4">
      <c r="A5272" s="10">
        <v>5211</v>
      </c>
      <c r="B5272" s="1724"/>
      <c r="D5272" s="2" t="str">
        <f t="shared" si="81"/>
        <v>OK</v>
      </c>
    </row>
    <row r="5273" spans="1:4">
      <c r="A5273" s="10">
        <v>5212</v>
      </c>
      <c r="B5273" s="1724"/>
      <c r="D5273" s="2" t="str">
        <f t="shared" si="81"/>
        <v>OK</v>
      </c>
    </row>
    <row r="5274" spans="1:4">
      <c r="A5274" s="5">
        <v>5213</v>
      </c>
      <c r="B5274" s="1724">
        <f>'Revenues 9-14'!C211</f>
        <v>0</v>
      </c>
      <c r="D5274" s="2" t="str">
        <f t="shared" si="81"/>
        <v>Error?</v>
      </c>
    </row>
    <row r="5275" spans="1:4">
      <c r="A5275" s="5">
        <v>5214</v>
      </c>
      <c r="B5275" s="1724">
        <f>'Revenues 9-14'!C212</f>
        <v>0</v>
      </c>
      <c r="D5275" s="2" t="str">
        <f t="shared" si="81"/>
        <v>Error?</v>
      </c>
    </row>
    <row r="5276" spans="1:4">
      <c r="A5276" s="10">
        <v>5215</v>
      </c>
      <c r="B5276" s="1724"/>
      <c r="D5276" s="2" t="str">
        <f t="shared" si="81"/>
        <v>OK</v>
      </c>
    </row>
    <row r="5277" spans="1:4">
      <c r="A5277" s="10">
        <v>5216</v>
      </c>
      <c r="B5277" s="1724"/>
      <c r="D5277" s="2" t="str">
        <f t="shared" si="81"/>
        <v>OK</v>
      </c>
    </row>
    <row r="5278" spans="1:4">
      <c r="A5278" s="5">
        <v>5217</v>
      </c>
      <c r="B5278" s="1724">
        <f>'Revenues 9-14'!C213</f>
        <v>1431468</v>
      </c>
      <c r="D5278" s="2" t="str">
        <f t="shared" si="81"/>
        <v>Error?</v>
      </c>
    </row>
    <row r="5279" spans="1:4">
      <c r="A5279" s="5">
        <v>5218</v>
      </c>
      <c r="B5279" s="1724">
        <f>'Revenues 9-14'!C214</f>
        <v>624539</v>
      </c>
      <c r="D5279" s="2" t="str">
        <f t="shared" si="81"/>
        <v>Error?</v>
      </c>
    </row>
    <row r="5280" spans="1:4">
      <c r="A5280" s="5">
        <v>5219</v>
      </c>
      <c r="B5280" s="1724">
        <f>'Revenues 9-14'!C215</f>
        <v>0</v>
      </c>
      <c r="D5280" s="2" t="str">
        <f t="shared" si="81"/>
        <v>Error?</v>
      </c>
    </row>
    <row r="5281" spans="1:4">
      <c r="A5281" s="10">
        <v>5220</v>
      </c>
      <c r="B5281" s="1724"/>
      <c r="D5281" s="2" t="str">
        <f t="shared" si="81"/>
        <v>OK</v>
      </c>
    </row>
    <row r="5282" spans="1:4">
      <c r="A5282" s="10">
        <v>5221</v>
      </c>
      <c r="B5282" s="1724"/>
      <c r="D5282" s="2" t="str">
        <f t="shared" si="81"/>
        <v>OK</v>
      </c>
    </row>
    <row r="5283" spans="1:4">
      <c r="A5283" s="10">
        <v>5222</v>
      </c>
      <c r="B5283" s="1724"/>
      <c r="D5283" s="2" t="str">
        <f t="shared" si="81"/>
        <v>OK</v>
      </c>
    </row>
    <row r="5284" spans="1:4">
      <c r="A5284" s="10">
        <v>5223</v>
      </c>
      <c r="B5284" s="1724"/>
      <c r="D5284" s="2" t="str">
        <f t="shared" si="81"/>
        <v>OK</v>
      </c>
    </row>
    <row r="5285" spans="1:4">
      <c r="A5285" s="10">
        <v>5224</v>
      </c>
      <c r="B5285" s="1724"/>
      <c r="D5285" s="2" t="str">
        <f t="shared" si="81"/>
        <v>OK</v>
      </c>
    </row>
    <row r="5286" spans="1:4">
      <c r="A5286" s="5">
        <v>5225</v>
      </c>
      <c r="B5286" s="1724">
        <f>'Revenues 9-14'!C217</f>
        <v>2056007</v>
      </c>
      <c r="C5286" s="2" t="s">
        <v>569</v>
      </c>
      <c r="D5286" s="2" t="str">
        <f t="shared" si="81"/>
        <v>Error?</v>
      </c>
    </row>
    <row r="5287" spans="1:4">
      <c r="A5287" s="10">
        <v>5226</v>
      </c>
      <c r="B5287" s="1724"/>
      <c r="D5287" s="2" t="str">
        <f t="shared" si="81"/>
        <v>OK</v>
      </c>
    </row>
    <row r="5288" spans="1:4">
      <c r="A5288" s="10">
        <v>5227</v>
      </c>
      <c r="B5288" s="1724"/>
      <c r="D5288" s="2" t="str">
        <f t="shared" si="81"/>
        <v>OK</v>
      </c>
    </row>
    <row r="5289" spans="1:4">
      <c r="A5289" s="10">
        <v>5228</v>
      </c>
      <c r="B5289" s="1724"/>
      <c r="D5289" s="2" t="str">
        <f t="shared" si="81"/>
        <v>OK</v>
      </c>
    </row>
    <row r="5290" spans="1:4">
      <c r="A5290" s="10">
        <v>5229</v>
      </c>
      <c r="B5290" s="1724"/>
      <c r="D5290" s="2" t="str">
        <f t="shared" si="81"/>
        <v>OK</v>
      </c>
    </row>
    <row r="5291" spans="1:4">
      <c r="A5291" s="10">
        <v>5230</v>
      </c>
      <c r="B5291" s="1724"/>
      <c r="D5291" s="2" t="str">
        <f t="shared" si="81"/>
        <v>OK</v>
      </c>
    </row>
    <row r="5292" spans="1:4">
      <c r="A5292" s="10">
        <v>5231</v>
      </c>
      <c r="B5292" s="1724"/>
      <c r="D5292" s="2" t="str">
        <f t="shared" si="81"/>
        <v>OK</v>
      </c>
    </row>
    <row r="5293" spans="1:4">
      <c r="A5293" s="10">
        <v>5232</v>
      </c>
      <c r="B5293" s="1724"/>
      <c r="D5293" s="2" t="str">
        <f t="shared" si="81"/>
        <v>OK</v>
      </c>
    </row>
    <row r="5294" spans="1:4">
      <c r="A5294" s="10">
        <v>5233</v>
      </c>
      <c r="B5294" s="1724"/>
      <c r="D5294" s="2" t="str">
        <f t="shared" si="81"/>
        <v>OK</v>
      </c>
    </row>
    <row r="5295" spans="1:4">
      <c r="A5295" s="10">
        <v>5234</v>
      </c>
      <c r="B5295" s="1724"/>
      <c r="D5295" s="2" t="str">
        <f t="shared" si="81"/>
        <v>OK</v>
      </c>
    </row>
    <row r="5296" spans="1:4">
      <c r="A5296" s="10">
        <v>5235</v>
      </c>
      <c r="B5296" s="1724"/>
      <c r="D5296" s="2" t="str">
        <f t="shared" si="81"/>
        <v>OK</v>
      </c>
    </row>
    <row r="5297" spans="1:4">
      <c r="A5297" s="10">
        <v>5236</v>
      </c>
      <c r="B5297" s="1724"/>
      <c r="D5297" s="2" t="str">
        <f t="shared" si="81"/>
        <v>OK</v>
      </c>
    </row>
    <row r="5298" spans="1:4">
      <c r="A5298" s="10">
        <v>5237</v>
      </c>
      <c r="B5298" s="1724"/>
      <c r="D5298" s="2" t="str">
        <f t="shared" si="81"/>
        <v>OK</v>
      </c>
    </row>
    <row r="5299" spans="1:4">
      <c r="A5299" s="10">
        <v>5238</v>
      </c>
      <c r="B5299" s="1724"/>
      <c r="D5299" s="2" t="str">
        <f t="shared" si="81"/>
        <v>OK</v>
      </c>
    </row>
    <row r="5300" spans="1:4">
      <c r="A5300" s="10">
        <v>5239</v>
      </c>
      <c r="B5300" s="1724"/>
      <c r="D5300" s="2" t="str">
        <f t="shared" si="81"/>
        <v>OK</v>
      </c>
    </row>
    <row r="5301" spans="1:4">
      <c r="A5301" s="5">
        <v>5240</v>
      </c>
      <c r="B5301" s="1724">
        <f>'Revenues 9-14'!C219</f>
        <v>197750</v>
      </c>
      <c r="D5301" s="2" t="str">
        <f t="shared" si="81"/>
        <v>Error?</v>
      </c>
    </row>
    <row r="5302" spans="1:4">
      <c r="A5302" s="10">
        <v>5241</v>
      </c>
      <c r="B5302" s="1724"/>
      <c r="D5302" s="2" t="str">
        <f t="shared" si="81"/>
        <v>OK</v>
      </c>
    </row>
    <row r="5303" spans="1:4">
      <c r="A5303" s="10">
        <v>5242</v>
      </c>
      <c r="B5303" s="1724"/>
      <c r="D5303" s="2" t="str">
        <f t="shared" si="81"/>
        <v>OK</v>
      </c>
    </row>
    <row r="5304" spans="1:4">
      <c r="A5304" s="5">
        <v>5243</v>
      </c>
      <c r="B5304" s="1724">
        <f>'Revenues 9-14'!C221</f>
        <v>197750</v>
      </c>
      <c r="C5304" s="2" t="s">
        <v>569</v>
      </c>
      <c r="D5304" s="2" t="str">
        <f t="shared" si="81"/>
        <v>Error?</v>
      </c>
    </row>
    <row r="5305" spans="1:4">
      <c r="A5305" s="10">
        <v>5244</v>
      </c>
      <c r="B5305" s="1724"/>
      <c r="D5305" s="2" t="str">
        <f t="shared" si="81"/>
        <v>OK</v>
      </c>
    </row>
    <row r="5306" spans="1:4">
      <c r="A5306" s="10">
        <v>5245</v>
      </c>
      <c r="B5306" s="1724"/>
      <c r="D5306" s="2" t="str">
        <f t="shared" si="81"/>
        <v>OK</v>
      </c>
    </row>
    <row r="5307" spans="1:4">
      <c r="A5307" s="10">
        <v>5246</v>
      </c>
      <c r="B5307" s="1724"/>
      <c r="D5307" s="2" t="str">
        <f t="shared" si="81"/>
        <v>OK</v>
      </c>
    </row>
    <row r="5308" spans="1:4">
      <c r="A5308" s="10">
        <v>5247</v>
      </c>
      <c r="B5308" s="1724"/>
      <c r="D5308" s="2" t="str">
        <f t="shared" si="81"/>
        <v>OK</v>
      </c>
    </row>
    <row r="5309" spans="1:4">
      <c r="A5309" s="10">
        <v>5248</v>
      </c>
      <c r="B5309" s="1724"/>
      <c r="D5309" s="2" t="str">
        <f t="shared" si="81"/>
        <v>OK</v>
      </c>
    </row>
    <row r="5310" spans="1:4">
      <c r="A5310" s="5">
        <v>5249</v>
      </c>
      <c r="B5310" s="1724">
        <f>'Revenues 9-14'!C222</f>
        <v>0</v>
      </c>
      <c r="D5310" s="2" t="str">
        <f t="shared" si="81"/>
        <v>Error?</v>
      </c>
    </row>
    <row r="5311" spans="1:4">
      <c r="A5311" s="10">
        <v>5250</v>
      </c>
      <c r="B5311" s="1724"/>
      <c r="D5311" s="2" t="str">
        <f t="shared" ref="D5311:D5374" si="82">IF(ISBLANK(B5311),"OK",IF(A5311-B5311=0,"OK","Error?"))</f>
        <v>OK</v>
      </c>
    </row>
    <row r="5312" spans="1:4">
      <c r="A5312" s="5">
        <v>5251</v>
      </c>
      <c r="B5312" s="1724">
        <f>'Revenues 9-14'!C255</f>
        <v>4661</v>
      </c>
      <c r="D5312" s="2" t="str">
        <f t="shared" si="82"/>
        <v>Error?</v>
      </c>
    </row>
    <row r="5313" spans="1:5">
      <c r="A5313" s="10">
        <v>5252</v>
      </c>
      <c r="B5313" s="1724"/>
      <c r="D5313" s="2" t="str">
        <f t="shared" si="82"/>
        <v>OK</v>
      </c>
      <c r="E5313" s="4" t="s">
        <v>1875</v>
      </c>
    </row>
    <row r="5314" spans="1:5">
      <c r="A5314" s="10">
        <v>5253</v>
      </c>
      <c r="B5314" s="1724"/>
      <c r="D5314" s="2" t="str">
        <f t="shared" si="82"/>
        <v>OK</v>
      </c>
    </row>
    <row r="5315" spans="1:5">
      <c r="A5315" s="5">
        <v>5254</v>
      </c>
      <c r="B5315" s="1724">
        <f>'Revenues 9-14'!C257</f>
        <v>0</v>
      </c>
      <c r="D5315" s="2" t="str">
        <f t="shared" si="82"/>
        <v>Error?</v>
      </c>
    </row>
    <row r="5316" spans="1:5">
      <c r="A5316" s="10">
        <v>5255</v>
      </c>
      <c r="B5316" s="1724"/>
      <c r="D5316" s="2" t="str">
        <f t="shared" si="82"/>
        <v>OK</v>
      </c>
    </row>
    <row r="5317" spans="1:5">
      <c r="A5317" s="5">
        <v>5256</v>
      </c>
      <c r="B5317" s="1724">
        <f>'Revenues 9-14'!C258</f>
        <v>0</v>
      </c>
      <c r="D5317" s="2" t="str">
        <f t="shared" si="82"/>
        <v>Error?</v>
      </c>
    </row>
    <row r="5318" spans="1:5">
      <c r="A5318" s="10">
        <v>5257</v>
      </c>
      <c r="B5318" s="1724"/>
      <c r="D5318" s="2" t="str">
        <f t="shared" si="82"/>
        <v>OK</v>
      </c>
    </row>
    <row r="5319" spans="1:5">
      <c r="A5319" s="10">
        <v>5258</v>
      </c>
      <c r="B5319" s="1724"/>
      <c r="D5319" s="2" t="str">
        <f t="shared" si="82"/>
        <v>OK</v>
      </c>
    </row>
    <row r="5320" spans="1:5">
      <c r="A5320" s="5">
        <v>5259</v>
      </c>
      <c r="B5320" s="1724">
        <f>'Revenues 9-14'!C266</f>
        <v>3906894</v>
      </c>
      <c r="C5320" s="2" t="s">
        <v>569</v>
      </c>
      <c r="D5320" s="2" t="str">
        <f t="shared" si="82"/>
        <v>Error?</v>
      </c>
    </row>
    <row r="5321" spans="1:5">
      <c r="A5321" s="10">
        <v>5260</v>
      </c>
      <c r="B5321" s="1724"/>
      <c r="D5321" s="2" t="str">
        <f t="shared" si="82"/>
        <v>OK</v>
      </c>
    </row>
    <row r="5322" spans="1:5">
      <c r="A5322" s="10">
        <v>5261</v>
      </c>
      <c r="B5322" s="1724"/>
      <c r="D5322" s="2" t="str">
        <f t="shared" si="82"/>
        <v>OK</v>
      </c>
    </row>
    <row r="5323" spans="1:5">
      <c r="A5323" s="10">
        <v>5262</v>
      </c>
      <c r="B5323" s="1724"/>
      <c r="D5323" s="2" t="str">
        <f t="shared" si="82"/>
        <v>OK</v>
      </c>
    </row>
    <row r="5324" spans="1:5">
      <c r="A5324" s="10">
        <v>5263</v>
      </c>
      <c r="B5324" s="1724"/>
      <c r="D5324" s="2" t="str">
        <f t="shared" si="82"/>
        <v>OK</v>
      </c>
    </row>
    <row r="5325" spans="1:5">
      <c r="A5325" s="10">
        <v>5264</v>
      </c>
      <c r="B5325" s="1724"/>
      <c r="D5325" s="2" t="str">
        <f t="shared" si="82"/>
        <v>OK</v>
      </c>
    </row>
    <row r="5326" spans="1:5">
      <c r="A5326" s="5">
        <v>5265</v>
      </c>
      <c r="B5326" s="1724">
        <f>'Revenues 9-14'!C267</f>
        <v>3906894</v>
      </c>
      <c r="C5326" s="2" t="s">
        <v>569</v>
      </c>
      <c r="D5326" s="2" t="str">
        <f t="shared" si="82"/>
        <v>Error?</v>
      </c>
    </row>
    <row r="5327" spans="1:5">
      <c r="A5327" s="5">
        <v>5266</v>
      </c>
      <c r="B5327" s="1724">
        <f>'Revenues 9-14'!C268</f>
        <v>113584520</v>
      </c>
      <c r="C5327" s="2" t="s">
        <v>569</v>
      </c>
      <c r="D5327" s="2" t="str">
        <f t="shared" si="82"/>
        <v>Error?</v>
      </c>
    </row>
    <row r="5328" spans="1:5">
      <c r="A5328" s="5">
        <v>5267</v>
      </c>
      <c r="B5328" s="1724">
        <f>'Revenues 9-14'!D5</f>
        <v>9245372</v>
      </c>
      <c r="D5328" s="2" t="str">
        <f t="shared" si="82"/>
        <v>Error?</v>
      </c>
    </row>
    <row r="5329" spans="1:4">
      <c r="A5329" s="10">
        <v>5268</v>
      </c>
      <c r="B5329" s="1724"/>
      <c r="D5329" s="2" t="str">
        <f t="shared" si="82"/>
        <v>OK</v>
      </c>
    </row>
    <row r="5330" spans="1:4">
      <c r="A5330" s="5">
        <v>5269</v>
      </c>
      <c r="B5330" s="1724">
        <f>'Revenues 9-14'!D6</f>
        <v>0</v>
      </c>
      <c r="D5330" s="2" t="str">
        <f t="shared" si="82"/>
        <v>Error?</v>
      </c>
    </row>
    <row r="5331" spans="1:4">
      <c r="A5331" s="5">
        <v>5270</v>
      </c>
      <c r="B5331" s="1724">
        <f>'Revenues 9-14'!D7</f>
        <v>0</v>
      </c>
      <c r="D5331" s="2" t="str">
        <f t="shared" si="82"/>
        <v>Error?</v>
      </c>
    </row>
    <row r="5332" spans="1:4">
      <c r="A5332" s="5">
        <v>5271</v>
      </c>
      <c r="B5332" s="1724">
        <f>'Revenues 9-14'!D9</f>
        <v>0</v>
      </c>
      <c r="D5332" s="2" t="str">
        <f t="shared" si="82"/>
        <v>Error?</v>
      </c>
    </row>
    <row r="5333" spans="1:4">
      <c r="A5333" s="5">
        <v>5272</v>
      </c>
      <c r="B5333" s="1724">
        <f>'Revenues 9-14'!D11</f>
        <v>0</v>
      </c>
      <c r="D5333" s="2" t="str">
        <f t="shared" si="82"/>
        <v>Error?</v>
      </c>
    </row>
    <row r="5334" spans="1:4">
      <c r="A5334" s="5">
        <v>5273</v>
      </c>
      <c r="B5334" s="1724">
        <f>'Revenues 9-14'!D12</f>
        <v>9245372</v>
      </c>
      <c r="C5334" s="2" t="s">
        <v>569</v>
      </c>
      <c r="D5334" s="2" t="str">
        <f t="shared" si="82"/>
        <v>Error?</v>
      </c>
    </row>
    <row r="5335" spans="1:4">
      <c r="A5335" s="5">
        <v>5274</v>
      </c>
      <c r="B5335" s="1724">
        <f>'Revenues 9-14'!D14</f>
        <v>0</v>
      </c>
      <c r="D5335" s="2" t="str">
        <f t="shared" si="82"/>
        <v>Error?</v>
      </c>
    </row>
    <row r="5336" spans="1:4">
      <c r="A5336" s="5">
        <v>5275</v>
      </c>
      <c r="B5336" s="1724">
        <f>'Revenues 9-14'!D15</f>
        <v>0</v>
      </c>
      <c r="D5336" s="2" t="str">
        <f t="shared" si="82"/>
        <v>Error?</v>
      </c>
    </row>
    <row r="5337" spans="1:4">
      <c r="A5337" s="5">
        <v>5276</v>
      </c>
      <c r="B5337" s="1724">
        <f>'Revenues 9-14'!D16</f>
        <v>508118</v>
      </c>
      <c r="D5337" s="2" t="str">
        <f t="shared" si="82"/>
        <v>Error?</v>
      </c>
    </row>
    <row r="5338" spans="1:4">
      <c r="A5338" s="5">
        <v>5277</v>
      </c>
      <c r="B5338" s="1724">
        <f>'Revenues 9-14'!D17</f>
        <v>0</v>
      </c>
      <c r="D5338" s="2" t="str">
        <f t="shared" si="82"/>
        <v>Error?</v>
      </c>
    </row>
    <row r="5339" spans="1:4">
      <c r="A5339" s="5">
        <v>5278</v>
      </c>
      <c r="B5339" s="1724">
        <f>'Revenues 9-14'!D18</f>
        <v>508118</v>
      </c>
      <c r="C5339" s="2" t="s">
        <v>569</v>
      </c>
      <c r="D5339" s="2" t="str">
        <f t="shared" si="82"/>
        <v>Error?</v>
      </c>
    </row>
    <row r="5340" spans="1:4">
      <c r="A5340" s="5">
        <v>5279</v>
      </c>
      <c r="B5340" s="1724">
        <f>'Revenues 9-14'!D65</f>
        <v>59287</v>
      </c>
      <c r="D5340" s="2" t="str">
        <f t="shared" si="82"/>
        <v>Error?</v>
      </c>
    </row>
    <row r="5341" spans="1:4">
      <c r="A5341" s="5">
        <v>5280</v>
      </c>
      <c r="B5341" s="1724">
        <f>'Revenues 9-14'!D66</f>
        <v>0</v>
      </c>
      <c r="D5341" s="2" t="str">
        <f t="shared" si="82"/>
        <v>Error?</v>
      </c>
    </row>
    <row r="5342" spans="1:4">
      <c r="A5342" s="5">
        <v>5281</v>
      </c>
      <c r="B5342" s="1724">
        <f>'Revenues 9-14'!D67</f>
        <v>59287</v>
      </c>
      <c r="C5342" s="2" t="s">
        <v>569</v>
      </c>
      <c r="D5342" s="2" t="str">
        <f t="shared" si="82"/>
        <v>Error?</v>
      </c>
    </row>
    <row r="5343" spans="1:4">
      <c r="A5343" s="5">
        <v>5282</v>
      </c>
      <c r="B5343" s="1724">
        <f>'Revenues 9-14'!D77</f>
        <v>0</v>
      </c>
      <c r="D5343" s="2" t="str">
        <f t="shared" si="82"/>
        <v>Error?</v>
      </c>
    </row>
    <row r="5344" spans="1:4">
      <c r="A5344" s="5">
        <v>5283</v>
      </c>
      <c r="B5344" s="1724">
        <f>'Revenues 9-14'!D78</f>
        <v>0</v>
      </c>
      <c r="D5344" s="2" t="str">
        <f t="shared" si="82"/>
        <v>Error?</v>
      </c>
    </row>
    <row r="5345" spans="1:4">
      <c r="A5345" s="5">
        <v>5284</v>
      </c>
      <c r="B5345" s="1724">
        <f>'Revenues 9-14'!D79</f>
        <v>0</v>
      </c>
      <c r="D5345" s="2" t="str">
        <f t="shared" si="82"/>
        <v>Error?</v>
      </c>
    </row>
    <row r="5346" spans="1:4">
      <c r="A5346" s="5">
        <v>5285</v>
      </c>
      <c r="B5346" s="1724">
        <f>'Revenues 9-14'!D80</f>
        <v>0</v>
      </c>
      <c r="D5346" s="2" t="str">
        <f t="shared" si="82"/>
        <v>Error?</v>
      </c>
    </row>
    <row r="5347" spans="1:4">
      <c r="A5347" s="5">
        <v>5286</v>
      </c>
      <c r="B5347" s="1724">
        <f>'Revenues 9-14'!D81</f>
        <v>0</v>
      </c>
      <c r="D5347" s="2" t="str">
        <f t="shared" si="82"/>
        <v>Error?</v>
      </c>
    </row>
    <row r="5348" spans="1:4">
      <c r="A5348" s="5">
        <v>5287</v>
      </c>
      <c r="B5348" s="1724">
        <f>'Revenues 9-14'!D82</f>
        <v>0</v>
      </c>
      <c r="C5348" s="2" t="s">
        <v>569</v>
      </c>
      <c r="D5348" s="2" t="str">
        <f t="shared" si="82"/>
        <v>Error?</v>
      </c>
    </row>
    <row r="5349" spans="1:4">
      <c r="A5349" s="5">
        <v>5288</v>
      </c>
      <c r="B5349" s="1724">
        <f>'Revenues 9-14'!D95</f>
        <v>199879</v>
      </c>
      <c r="D5349" s="2" t="str">
        <f t="shared" si="82"/>
        <v>Error?</v>
      </c>
    </row>
    <row r="5350" spans="1:4">
      <c r="A5350" s="5">
        <v>5289</v>
      </c>
      <c r="B5350" s="1724">
        <f>'Revenues 9-14'!D96</f>
        <v>36275</v>
      </c>
      <c r="D5350" s="2" t="str">
        <f t="shared" si="82"/>
        <v>Error?</v>
      </c>
    </row>
    <row r="5351" spans="1:4">
      <c r="A5351" s="5">
        <v>5290</v>
      </c>
      <c r="B5351" s="1724">
        <f>'Revenues 9-14'!D98</f>
        <v>0</v>
      </c>
      <c r="D5351" s="2" t="str">
        <f t="shared" si="82"/>
        <v>Error?</v>
      </c>
    </row>
    <row r="5352" spans="1:4">
      <c r="A5352" s="5">
        <v>5291</v>
      </c>
      <c r="B5352" s="1724">
        <f>'Revenues 9-14'!D99</f>
        <v>12</v>
      </c>
      <c r="D5352" s="2" t="str">
        <f t="shared" si="82"/>
        <v>Error?</v>
      </c>
    </row>
    <row r="5353" spans="1:4">
      <c r="A5353" s="5">
        <v>5292</v>
      </c>
      <c r="B5353" s="1724">
        <f>'Revenues 9-14'!D104</f>
        <v>0</v>
      </c>
      <c r="D5353" s="2" t="str">
        <f t="shared" si="82"/>
        <v>Error?</v>
      </c>
    </row>
    <row r="5354" spans="1:4">
      <c r="A5354" s="5">
        <v>5293</v>
      </c>
      <c r="B5354" s="1724">
        <f>'Revenues 9-14'!D107</f>
        <v>0</v>
      </c>
      <c r="D5354" s="2" t="str">
        <f t="shared" si="82"/>
        <v>Error?</v>
      </c>
    </row>
    <row r="5355" spans="1:4">
      <c r="A5355" s="5">
        <v>5294</v>
      </c>
      <c r="B5355" s="1724">
        <f>'Revenues 9-14'!D108</f>
        <v>839824</v>
      </c>
      <c r="C5355" s="2" t="s">
        <v>569</v>
      </c>
      <c r="D5355" s="2" t="str">
        <f t="shared" si="82"/>
        <v>Error?</v>
      </c>
    </row>
    <row r="5356" spans="1:4">
      <c r="A5356" s="5">
        <v>5295</v>
      </c>
      <c r="B5356" s="1724">
        <f>'Revenues 9-14'!D109</f>
        <v>10652601</v>
      </c>
      <c r="C5356" s="2" t="s">
        <v>569</v>
      </c>
      <c r="D5356" s="2" t="str">
        <f t="shared" si="82"/>
        <v>Error?</v>
      </c>
    </row>
    <row r="5357" spans="1:4">
      <c r="A5357" s="5">
        <v>5296</v>
      </c>
      <c r="B5357" s="1724">
        <f>'Revenues 9-14'!D111</f>
        <v>0</v>
      </c>
      <c r="D5357" s="2" t="str">
        <f t="shared" si="82"/>
        <v>Error?</v>
      </c>
    </row>
    <row r="5358" spans="1:4">
      <c r="A5358" s="5">
        <v>5297</v>
      </c>
      <c r="B5358" s="1724">
        <f>'Revenues 9-14'!D112</f>
        <v>0</v>
      </c>
      <c r="D5358" s="2" t="str">
        <f t="shared" si="82"/>
        <v>Error?</v>
      </c>
    </row>
    <row r="5359" spans="1:4">
      <c r="A5359" s="5">
        <v>5298</v>
      </c>
      <c r="B5359" s="1724">
        <f>'Revenues 9-14'!D113</f>
        <v>0</v>
      </c>
      <c r="D5359" s="2" t="str">
        <f t="shared" si="82"/>
        <v>Error?</v>
      </c>
    </row>
    <row r="5360" spans="1:4">
      <c r="A5360" s="5">
        <v>5299</v>
      </c>
      <c r="B5360" s="1724">
        <f>'Revenues 9-14'!D114</f>
        <v>0</v>
      </c>
      <c r="C5360" s="2" t="s">
        <v>569</v>
      </c>
      <c r="D5360" s="2" t="str">
        <f t="shared" si="82"/>
        <v>Error?</v>
      </c>
    </row>
    <row r="5361" spans="1:4">
      <c r="A5361" s="5">
        <v>5300</v>
      </c>
      <c r="B5361" s="1724">
        <f>'Revenues 9-14'!D117</f>
        <v>1080000</v>
      </c>
      <c r="D5361" s="2" t="str">
        <f t="shared" si="82"/>
        <v>Error?</v>
      </c>
    </row>
    <row r="5362" spans="1:4">
      <c r="A5362" s="5">
        <v>5301</v>
      </c>
      <c r="B5362" s="1724">
        <f>'Revenues 9-14'!D119</f>
        <v>0</v>
      </c>
      <c r="D5362" s="2" t="str">
        <f t="shared" si="82"/>
        <v>Error?</v>
      </c>
    </row>
    <row r="5363" spans="1:4">
      <c r="A5363" s="10">
        <v>5302</v>
      </c>
      <c r="B5363" s="1724"/>
      <c r="D5363" s="2" t="str">
        <f t="shared" si="82"/>
        <v>OK</v>
      </c>
    </row>
    <row r="5364" spans="1:4">
      <c r="A5364" s="10">
        <v>5303</v>
      </c>
      <c r="B5364" s="1724"/>
      <c r="D5364" s="2" t="str">
        <f t="shared" si="82"/>
        <v>OK</v>
      </c>
    </row>
    <row r="5365" spans="1:4">
      <c r="A5365" s="10">
        <v>5304</v>
      </c>
      <c r="B5365" s="1724"/>
      <c r="D5365" s="2" t="str">
        <f t="shared" si="82"/>
        <v>OK</v>
      </c>
    </row>
    <row r="5366" spans="1:4">
      <c r="A5366" s="10">
        <v>5305</v>
      </c>
      <c r="B5366" s="1724"/>
      <c r="D5366" s="2" t="str">
        <f t="shared" si="82"/>
        <v>OK</v>
      </c>
    </row>
    <row r="5367" spans="1:4">
      <c r="A5367" s="5">
        <v>5306</v>
      </c>
      <c r="B5367" s="1724">
        <f>'Revenues 9-14'!D122</f>
        <v>1080000</v>
      </c>
      <c r="C5367" s="2" t="s">
        <v>569</v>
      </c>
      <c r="D5367" s="2" t="str">
        <f t="shared" si="82"/>
        <v>Error?</v>
      </c>
    </row>
    <row r="5368" spans="1:4">
      <c r="A5368" s="5">
        <v>5307</v>
      </c>
      <c r="B5368" s="1724">
        <f>'Revenues 9-14'!D127</f>
        <v>0</v>
      </c>
      <c r="D5368" s="2" t="str">
        <f t="shared" si="82"/>
        <v>Error?</v>
      </c>
    </row>
    <row r="5369" spans="1:4">
      <c r="A5369" s="5">
        <v>5308</v>
      </c>
      <c r="B5369" s="1724">
        <f>'Revenues 9-14'!D132</f>
        <v>0</v>
      </c>
      <c r="C5369" s="2" t="s">
        <v>569</v>
      </c>
      <c r="D5369" s="2" t="str">
        <f t="shared" si="82"/>
        <v>Error?</v>
      </c>
    </row>
    <row r="5370" spans="1:4">
      <c r="A5370" s="5">
        <v>5309</v>
      </c>
      <c r="B5370" s="1724">
        <f>'Revenues 9-14'!D134</f>
        <v>0</v>
      </c>
      <c r="D5370" s="2" t="str">
        <f t="shared" si="82"/>
        <v>Error?</v>
      </c>
    </row>
    <row r="5371" spans="1:4">
      <c r="A5371" s="10">
        <v>5310</v>
      </c>
      <c r="B5371" s="1724"/>
      <c r="D5371" s="2" t="str">
        <f t="shared" si="82"/>
        <v>OK</v>
      </c>
    </row>
    <row r="5372" spans="1:4">
      <c r="A5372" s="10">
        <v>5311</v>
      </c>
      <c r="B5372" s="1724"/>
      <c r="D5372" s="2" t="str">
        <f t="shared" si="82"/>
        <v>OK</v>
      </c>
    </row>
    <row r="5373" spans="1:4">
      <c r="A5373" s="10">
        <v>5312</v>
      </c>
      <c r="B5373" s="1724"/>
      <c r="D5373" s="2" t="str">
        <f t="shared" si="82"/>
        <v>OK</v>
      </c>
    </row>
    <row r="5374" spans="1:4">
      <c r="A5374" s="5">
        <v>5313</v>
      </c>
      <c r="B5374" s="1724">
        <f>'Revenues 9-14'!D135</f>
        <v>0</v>
      </c>
      <c r="D5374" s="2" t="str">
        <f t="shared" si="82"/>
        <v>Error?</v>
      </c>
    </row>
    <row r="5375" spans="1:4">
      <c r="A5375" s="5">
        <v>5314</v>
      </c>
      <c r="B5375" s="1724">
        <f>'Revenues 9-14'!D136</f>
        <v>0</v>
      </c>
      <c r="D5375" s="2" t="str">
        <f t="shared" ref="D5375:D5438" si="83">IF(ISBLANK(B5375),"OK",IF(A5375-B5375=0,"OK","Error?"))</f>
        <v>Error?</v>
      </c>
    </row>
    <row r="5376" spans="1:4">
      <c r="A5376" s="10">
        <v>5315</v>
      </c>
      <c r="B5376" s="1724"/>
      <c r="D5376" s="2" t="str">
        <f t="shared" si="83"/>
        <v>OK</v>
      </c>
    </row>
    <row r="5377" spans="1:4">
      <c r="A5377" s="10">
        <v>5316</v>
      </c>
      <c r="B5377" s="1724"/>
      <c r="D5377" s="2" t="str">
        <f t="shared" si="83"/>
        <v>OK</v>
      </c>
    </row>
    <row r="5378" spans="1:4">
      <c r="A5378" s="10">
        <v>5317</v>
      </c>
      <c r="B5378" s="1724"/>
      <c r="D5378" s="2" t="str">
        <f t="shared" si="83"/>
        <v>OK</v>
      </c>
    </row>
    <row r="5379" spans="1:4">
      <c r="A5379" s="10">
        <v>5318</v>
      </c>
      <c r="B5379" s="1724"/>
      <c r="D5379" s="2" t="str">
        <f t="shared" si="83"/>
        <v>OK</v>
      </c>
    </row>
    <row r="5380" spans="1:4">
      <c r="A5380" s="10">
        <v>5319</v>
      </c>
      <c r="B5380" s="1724"/>
      <c r="D5380" s="2" t="str">
        <f t="shared" si="83"/>
        <v>OK</v>
      </c>
    </row>
    <row r="5381" spans="1:4">
      <c r="A5381" s="10">
        <v>5320</v>
      </c>
      <c r="B5381" s="1724"/>
      <c r="D5381" s="2" t="str">
        <f t="shared" si="83"/>
        <v>OK</v>
      </c>
    </row>
    <row r="5382" spans="1:4">
      <c r="A5382" s="10">
        <v>5321</v>
      </c>
      <c r="B5382" s="1724"/>
      <c r="D5382" s="2" t="str">
        <f t="shared" si="83"/>
        <v>OK</v>
      </c>
    </row>
    <row r="5383" spans="1:4">
      <c r="A5383" s="5">
        <v>5322</v>
      </c>
      <c r="B5383" s="1724">
        <f>'Revenues 9-14'!D141</f>
        <v>0</v>
      </c>
      <c r="C5383" s="2" t="s">
        <v>569</v>
      </c>
      <c r="D5383" s="2" t="str">
        <f t="shared" si="83"/>
        <v>Error?</v>
      </c>
    </row>
    <row r="5384" spans="1:4">
      <c r="A5384" s="5">
        <v>5323</v>
      </c>
      <c r="B5384" s="1724">
        <f>'Revenues 9-14'!D148</f>
        <v>0</v>
      </c>
      <c r="D5384" s="2" t="str">
        <f t="shared" si="83"/>
        <v>Error?</v>
      </c>
    </row>
    <row r="5385" spans="1:4">
      <c r="A5385" s="10">
        <v>5324</v>
      </c>
      <c r="B5385" s="1724"/>
      <c r="D5385" s="2" t="str">
        <f t="shared" si="83"/>
        <v>OK</v>
      </c>
    </row>
    <row r="5386" spans="1:4">
      <c r="A5386" s="10">
        <v>5325</v>
      </c>
      <c r="B5386" s="1724"/>
      <c r="D5386" s="2" t="str">
        <f t="shared" si="83"/>
        <v>OK</v>
      </c>
    </row>
    <row r="5387" spans="1:4">
      <c r="A5387" s="5">
        <v>5326</v>
      </c>
      <c r="B5387" s="1724">
        <f>'Revenues 9-14'!D149</f>
        <v>0</v>
      </c>
      <c r="D5387" s="2" t="str">
        <f t="shared" si="83"/>
        <v>Error?</v>
      </c>
    </row>
    <row r="5388" spans="1:4">
      <c r="A5388" s="10">
        <v>5327</v>
      </c>
      <c r="B5388" s="1724"/>
      <c r="D5388" s="2" t="str">
        <f t="shared" si="83"/>
        <v>OK</v>
      </c>
    </row>
    <row r="5389" spans="1:4">
      <c r="A5389" s="10">
        <v>5328</v>
      </c>
      <c r="B5389" s="1724"/>
      <c r="D5389" s="2" t="str">
        <f t="shared" si="83"/>
        <v>OK</v>
      </c>
    </row>
    <row r="5390" spans="1:4">
      <c r="A5390" s="10">
        <v>5329</v>
      </c>
      <c r="B5390" s="1724"/>
      <c r="D5390" s="2" t="str">
        <f t="shared" si="83"/>
        <v>OK</v>
      </c>
    </row>
    <row r="5391" spans="1:4">
      <c r="A5391" s="5">
        <v>5330</v>
      </c>
      <c r="B5391" s="1724">
        <f>'Revenues 9-14'!D152</f>
        <v>0</v>
      </c>
      <c r="D5391" s="2" t="str">
        <f t="shared" si="83"/>
        <v>Error?</v>
      </c>
    </row>
    <row r="5392" spans="1:4">
      <c r="A5392" s="10">
        <v>5331</v>
      </c>
      <c r="B5392" s="1724"/>
      <c r="D5392" s="2" t="str">
        <f t="shared" si="83"/>
        <v>OK</v>
      </c>
    </row>
    <row r="5393" spans="1:4">
      <c r="A5393" s="5">
        <v>5332</v>
      </c>
      <c r="B5393" s="1724">
        <f>'Revenues 9-14'!D153</f>
        <v>0</v>
      </c>
      <c r="D5393" s="2" t="str">
        <f t="shared" si="83"/>
        <v>Error?</v>
      </c>
    </row>
    <row r="5394" spans="1:4">
      <c r="A5394" s="5">
        <v>5333</v>
      </c>
      <c r="B5394" s="1724">
        <f>'Revenues 9-14'!D155</f>
        <v>0</v>
      </c>
      <c r="C5394" s="2" t="s">
        <v>569</v>
      </c>
      <c r="D5394" s="2" t="str">
        <f t="shared" si="83"/>
        <v>Error?</v>
      </c>
    </row>
    <row r="5395" spans="1:4">
      <c r="A5395" s="5">
        <v>5334</v>
      </c>
      <c r="B5395" s="1724">
        <f>'Revenues 9-14'!D157</f>
        <v>0</v>
      </c>
      <c r="D5395" s="2" t="str">
        <f t="shared" si="83"/>
        <v>Error?</v>
      </c>
    </row>
    <row r="5396" spans="1:4">
      <c r="A5396" s="10">
        <v>5335</v>
      </c>
      <c r="B5396" s="1724"/>
      <c r="D5396" s="2" t="str">
        <f t="shared" si="83"/>
        <v>OK</v>
      </c>
    </row>
    <row r="5397" spans="1:4">
      <c r="A5397" s="10">
        <v>5336</v>
      </c>
      <c r="B5397" s="1724"/>
      <c r="D5397" s="2" t="str">
        <f t="shared" si="83"/>
        <v>OK</v>
      </c>
    </row>
    <row r="5398" spans="1:4">
      <c r="A5398" s="10">
        <v>5337</v>
      </c>
      <c r="B5398" s="1724"/>
      <c r="D5398" s="2" t="str">
        <f t="shared" si="83"/>
        <v>OK</v>
      </c>
    </row>
    <row r="5399" spans="1:4">
      <c r="A5399" s="10">
        <v>5338</v>
      </c>
      <c r="B5399" s="1724"/>
      <c r="D5399" s="2" t="str">
        <f t="shared" si="83"/>
        <v>OK</v>
      </c>
    </row>
    <row r="5400" spans="1:4">
      <c r="A5400" s="10">
        <v>5339</v>
      </c>
      <c r="B5400" s="1724"/>
      <c r="D5400" s="2" t="str">
        <f t="shared" si="83"/>
        <v>OK</v>
      </c>
    </row>
    <row r="5401" spans="1:4">
      <c r="A5401" s="5">
        <v>5340</v>
      </c>
      <c r="B5401" s="1724">
        <f>'Revenues 9-14'!D159</f>
        <v>0</v>
      </c>
      <c r="D5401" s="2" t="str">
        <f t="shared" si="83"/>
        <v>Error?</v>
      </c>
    </row>
    <row r="5402" spans="1:4">
      <c r="A5402" s="10">
        <v>5341</v>
      </c>
      <c r="B5402" s="1724"/>
      <c r="D5402" s="2" t="str">
        <f t="shared" si="83"/>
        <v>OK</v>
      </c>
    </row>
    <row r="5403" spans="1:4">
      <c r="A5403" s="10">
        <v>5342</v>
      </c>
      <c r="B5403" s="1724"/>
      <c r="D5403" s="2" t="str">
        <f t="shared" si="83"/>
        <v>OK</v>
      </c>
    </row>
    <row r="5404" spans="1:4">
      <c r="A5404" s="10">
        <v>5343</v>
      </c>
      <c r="B5404" s="1724"/>
      <c r="D5404" s="2" t="str">
        <f t="shared" si="83"/>
        <v>OK</v>
      </c>
    </row>
    <row r="5405" spans="1:4">
      <c r="A5405" s="10">
        <v>5344</v>
      </c>
      <c r="B5405" s="1724"/>
      <c r="D5405" s="2" t="str">
        <f t="shared" si="83"/>
        <v>OK</v>
      </c>
    </row>
    <row r="5406" spans="1:4">
      <c r="A5406" s="10">
        <v>5345</v>
      </c>
      <c r="B5406" s="1724"/>
      <c r="D5406" s="2" t="str">
        <f t="shared" si="83"/>
        <v>OK</v>
      </c>
    </row>
    <row r="5407" spans="1:4">
      <c r="A5407" s="10">
        <v>5346</v>
      </c>
      <c r="B5407" s="1724"/>
      <c r="D5407" s="2" t="str">
        <f t="shared" si="83"/>
        <v>OK</v>
      </c>
    </row>
    <row r="5408" spans="1:4">
      <c r="A5408" s="10">
        <v>5347</v>
      </c>
      <c r="B5408" s="1724"/>
      <c r="D5408" s="2" t="str">
        <f t="shared" si="83"/>
        <v>OK</v>
      </c>
    </row>
    <row r="5409" spans="1:4">
      <c r="A5409" s="10">
        <v>5348</v>
      </c>
      <c r="B5409" s="1724"/>
      <c r="D5409" s="2" t="str">
        <f t="shared" si="83"/>
        <v>OK</v>
      </c>
    </row>
    <row r="5410" spans="1:4">
      <c r="A5410" s="10">
        <v>5349</v>
      </c>
      <c r="B5410" s="1724"/>
      <c r="D5410" s="2" t="str">
        <f t="shared" si="83"/>
        <v>OK</v>
      </c>
    </row>
    <row r="5411" spans="1:4">
      <c r="A5411" s="10">
        <v>5350</v>
      </c>
      <c r="B5411" s="1724"/>
      <c r="D5411" s="2" t="str">
        <f t="shared" si="83"/>
        <v>OK</v>
      </c>
    </row>
    <row r="5412" spans="1:4">
      <c r="A5412" s="5">
        <v>5351</v>
      </c>
      <c r="B5412" s="1724">
        <f>'Revenues 9-14'!D169</f>
        <v>50000</v>
      </c>
      <c r="C5412" s="2" t="s">
        <v>569</v>
      </c>
      <c r="D5412" s="2" t="str">
        <f t="shared" si="83"/>
        <v>Error?</v>
      </c>
    </row>
    <row r="5413" spans="1:4">
      <c r="A5413" s="10">
        <v>5352</v>
      </c>
      <c r="B5413" s="1724"/>
      <c r="D5413" s="2" t="str">
        <f t="shared" si="83"/>
        <v>OK</v>
      </c>
    </row>
    <row r="5414" spans="1:4">
      <c r="A5414" s="10">
        <v>5353</v>
      </c>
      <c r="B5414" s="1724"/>
      <c r="D5414" s="2" t="str">
        <f t="shared" si="83"/>
        <v>OK</v>
      </c>
    </row>
    <row r="5415" spans="1:4">
      <c r="A5415" s="10">
        <v>5354</v>
      </c>
      <c r="B5415" s="1724"/>
      <c r="D5415" s="2" t="str">
        <f t="shared" si="83"/>
        <v>OK</v>
      </c>
    </row>
    <row r="5416" spans="1:4">
      <c r="A5416" s="10">
        <v>5355</v>
      </c>
      <c r="B5416" s="1724"/>
      <c r="D5416" s="2" t="str">
        <f t="shared" si="83"/>
        <v>OK</v>
      </c>
    </row>
    <row r="5417" spans="1:4">
      <c r="A5417" s="10">
        <v>5356</v>
      </c>
      <c r="B5417" s="1724"/>
      <c r="D5417" s="2" t="str">
        <f t="shared" si="83"/>
        <v>OK</v>
      </c>
    </row>
    <row r="5418" spans="1:4">
      <c r="A5418" s="10">
        <v>5357</v>
      </c>
      <c r="B5418" s="1724"/>
      <c r="D5418" s="2" t="str">
        <f t="shared" si="83"/>
        <v>OK</v>
      </c>
    </row>
    <row r="5419" spans="1:4">
      <c r="A5419" s="10">
        <v>5358</v>
      </c>
      <c r="B5419" s="1724"/>
      <c r="D5419" s="2" t="str">
        <f t="shared" si="83"/>
        <v>OK</v>
      </c>
    </row>
    <row r="5420" spans="1:4">
      <c r="A5420" s="10">
        <v>5359</v>
      </c>
      <c r="B5420" s="1724"/>
      <c r="D5420" s="2" t="str">
        <f t="shared" si="83"/>
        <v>OK</v>
      </c>
    </row>
    <row r="5421" spans="1:4">
      <c r="A5421" s="5">
        <v>5360</v>
      </c>
      <c r="B5421" s="1724">
        <f>'Revenues 9-14'!D170</f>
        <v>1130000</v>
      </c>
      <c r="C5421" s="2" t="s">
        <v>569</v>
      </c>
      <c r="D5421" s="2" t="str">
        <f t="shared" si="83"/>
        <v>Error?</v>
      </c>
    </row>
    <row r="5422" spans="1:4">
      <c r="A5422" s="5">
        <v>5361</v>
      </c>
      <c r="B5422" s="1724">
        <f>'Revenues 9-14'!D173</f>
        <v>0</v>
      </c>
      <c r="D5422" s="2" t="str">
        <f t="shared" si="83"/>
        <v>Error?</v>
      </c>
    </row>
    <row r="5423" spans="1:4">
      <c r="A5423" s="5">
        <v>5362</v>
      </c>
      <c r="B5423" s="1724">
        <f>'Revenues 9-14'!D175</f>
        <v>0</v>
      </c>
      <c r="C5423" s="2" t="s">
        <v>569</v>
      </c>
      <c r="D5423" s="2" t="str">
        <f t="shared" si="83"/>
        <v>Error?</v>
      </c>
    </row>
    <row r="5424" spans="1:4">
      <c r="A5424" s="5">
        <v>5363</v>
      </c>
      <c r="B5424" s="1724">
        <f>'Revenues 9-14'!D178</f>
        <v>0</v>
      </c>
      <c r="D5424" s="2" t="str">
        <f t="shared" si="83"/>
        <v>Error?</v>
      </c>
    </row>
    <row r="5425" spans="1:5">
      <c r="A5425" s="5">
        <v>5364</v>
      </c>
      <c r="B5425" s="1724">
        <f>'Revenues 9-14'!D181</f>
        <v>0</v>
      </c>
      <c r="C5425" s="2" t="s">
        <v>569</v>
      </c>
      <c r="D5425" s="2" t="str">
        <f t="shared" si="83"/>
        <v>Error?</v>
      </c>
    </row>
    <row r="5426" spans="1:5">
      <c r="A5426" s="5">
        <v>5365</v>
      </c>
      <c r="B5426" s="1724">
        <f>'Revenues 9-14'!D184</f>
        <v>0</v>
      </c>
      <c r="D5426" s="2" t="str">
        <f t="shared" si="83"/>
        <v>Error?</v>
      </c>
    </row>
    <row r="5427" spans="1:5">
      <c r="A5427" s="10">
        <v>5366</v>
      </c>
      <c r="B5427" s="1724"/>
      <c r="D5427" s="2" t="str">
        <f t="shared" si="83"/>
        <v>OK</v>
      </c>
    </row>
    <row r="5428" spans="1:5">
      <c r="A5428" s="10">
        <v>5367</v>
      </c>
      <c r="B5428" s="1724"/>
      <c r="D5428" s="2" t="str">
        <f t="shared" si="83"/>
        <v>OK</v>
      </c>
    </row>
    <row r="5429" spans="1:5">
      <c r="A5429" s="10">
        <v>5368</v>
      </c>
      <c r="B5429" s="1724"/>
      <c r="D5429" s="2" t="str">
        <f t="shared" si="83"/>
        <v>OK</v>
      </c>
    </row>
    <row r="5430" spans="1:5">
      <c r="A5430" s="10">
        <v>5369</v>
      </c>
      <c r="B5430" s="1724"/>
      <c r="D5430" s="2" t="str">
        <f t="shared" si="83"/>
        <v>OK</v>
      </c>
    </row>
    <row r="5431" spans="1:5">
      <c r="A5431" s="5">
        <v>5370</v>
      </c>
      <c r="B5431" s="1724">
        <f>'Revenues 9-14'!D200</f>
        <v>0</v>
      </c>
      <c r="D5431" s="2" t="str">
        <f t="shared" si="83"/>
        <v>Error?</v>
      </c>
    </row>
    <row r="5432" spans="1:5">
      <c r="A5432" s="5">
        <v>5371</v>
      </c>
      <c r="B5432" s="1724">
        <f>'Revenues 9-14'!D201</f>
        <v>0</v>
      </c>
      <c r="D5432" s="2" t="str">
        <f t="shared" si="83"/>
        <v>Error?</v>
      </c>
    </row>
    <row r="5433" spans="1:5">
      <c r="A5433" s="10">
        <v>5372</v>
      </c>
      <c r="B5433" s="1724"/>
      <c r="D5433" s="2" t="str">
        <f t="shared" si="83"/>
        <v>OK</v>
      </c>
    </row>
    <row r="5434" spans="1:5">
      <c r="A5434" s="10">
        <v>5373</v>
      </c>
      <c r="B5434" s="1724"/>
      <c r="D5434" s="2" t="str">
        <f t="shared" si="83"/>
        <v>OK</v>
      </c>
    </row>
    <row r="5435" spans="1:5">
      <c r="A5435" s="10">
        <v>5374</v>
      </c>
      <c r="B5435" s="1724"/>
      <c r="D5435" s="2" t="str">
        <f t="shared" si="83"/>
        <v>OK</v>
      </c>
    </row>
    <row r="5436" spans="1:5">
      <c r="A5436" s="10">
        <v>5375</v>
      </c>
      <c r="B5436" s="1724"/>
      <c r="D5436" s="2" t="str">
        <f t="shared" si="83"/>
        <v>OK</v>
      </c>
    </row>
    <row r="5437" spans="1:5">
      <c r="A5437" s="10">
        <v>5376</v>
      </c>
      <c r="B5437" s="1724"/>
      <c r="D5437" s="2" t="str">
        <f t="shared" si="83"/>
        <v>OK</v>
      </c>
    </row>
    <row r="5438" spans="1:5">
      <c r="A5438" s="10">
        <v>5377</v>
      </c>
      <c r="B5438" s="1724"/>
      <c r="D5438" s="2" t="str">
        <f t="shared" si="83"/>
        <v>OK</v>
      </c>
      <c r="E5438" s="4" t="s">
        <v>1875</v>
      </c>
    </row>
    <row r="5439" spans="1:5">
      <c r="A5439" s="5">
        <v>5378</v>
      </c>
      <c r="B5439" s="1724">
        <f>'Revenues 9-14'!D202</f>
        <v>0</v>
      </c>
      <c r="D5439" s="2" t="str">
        <f t="shared" ref="D5439:D5502" si="84">IF(ISBLANK(B5439),"OK",IF(A5439-B5439=0,"OK","Error?"))</f>
        <v>Error?</v>
      </c>
    </row>
    <row r="5440" spans="1:5">
      <c r="A5440" s="5">
        <v>5379</v>
      </c>
      <c r="B5440" s="1724">
        <f>'Revenues 9-14'!D206</f>
        <v>0</v>
      </c>
      <c r="D5440" s="2" t="str">
        <f t="shared" si="84"/>
        <v>Error?</v>
      </c>
    </row>
    <row r="5441" spans="1:4">
      <c r="A5441" s="10">
        <v>5380</v>
      </c>
      <c r="B5441" s="1724"/>
      <c r="D5441" s="2" t="str">
        <f t="shared" si="84"/>
        <v>OK</v>
      </c>
    </row>
    <row r="5442" spans="1:4">
      <c r="A5442" s="10">
        <v>5381</v>
      </c>
      <c r="B5442" s="1724"/>
      <c r="D5442" s="2" t="str">
        <f t="shared" si="84"/>
        <v>OK</v>
      </c>
    </row>
    <row r="5443" spans="1:4">
      <c r="A5443" s="10">
        <v>5382</v>
      </c>
      <c r="B5443" s="1724"/>
      <c r="D5443" s="2" t="str">
        <f t="shared" si="84"/>
        <v>OK</v>
      </c>
    </row>
    <row r="5444" spans="1:4">
      <c r="A5444" s="5">
        <v>5383</v>
      </c>
      <c r="B5444" s="1724">
        <f>'Revenues 9-14'!D204</f>
        <v>0</v>
      </c>
      <c r="C5444" s="2" t="s">
        <v>569</v>
      </c>
      <c r="D5444" s="2" t="str">
        <f t="shared" si="84"/>
        <v>Error?</v>
      </c>
    </row>
    <row r="5445" spans="1:4">
      <c r="A5445" s="10">
        <v>5384</v>
      </c>
      <c r="B5445" s="1724"/>
      <c r="D5445" s="2" t="str">
        <f t="shared" si="84"/>
        <v>OK</v>
      </c>
    </row>
    <row r="5446" spans="1:4">
      <c r="A5446" s="10">
        <v>5385</v>
      </c>
      <c r="B5446" s="1724"/>
      <c r="D5446" s="2" t="str">
        <f t="shared" si="84"/>
        <v>OK</v>
      </c>
    </row>
    <row r="5447" spans="1:4">
      <c r="A5447" s="10">
        <v>5386</v>
      </c>
      <c r="B5447" s="1724"/>
      <c r="D5447" s="2" t="str">
        <f t="shared" si="84"/>
        <v>OK</v>
      </c>
    </row>
    <row r="5448" spans="1:4">
      <c r="A5448" s="10">
        <v>5387</v>
      </c>
      <c r="B5448" s="1724"/>
      <c r="D5448" s="2" t="str">
        <f t="shared" si="84"/>
        <v>OK</v>
      </c>
    </row>
    <row r="5449" spans="1:4">
      <c r="A5449" s="10">
        <v>5388</v>
      </c>
      <c r="B5449" s="1724"/>
      <c r="D5449" s="2" t="str">
        <f t="shared" si="84"/>
        <v>OK</v>
      </c>
    </row>
    <row r="5450" spans="1:4">
      <c r="A5450" s="10">
        <v>5389</v>
      </c>
      <c r="B5450" s="1724"/>
      <c r="D5450" s="2" t="str">
        <f t="shared" si="84"/>
        <v>OK</v>
      </c>
    </row>
    <row r="5451" spans="1:4">
      <c r="A5451" s="10">
        <v>5390</v>
      </c>
      <c r="B5451" s="1724"/>
      <c r="D5451" s="2" t="str">
        <f t="shared" si="84"/>
        <v>OK</v>
      </c>
    </row>
    <row r="5452" spans="1:4">
      <c r="A5452" s="10">
        <v>5391</v>
      </c>
      <c r="B5452" s="1724"/>
      <c r="D5452" s="2" t="str">
        <f t="shared" si="84"/>
        <v>OK</v>
      </c>
    </row>
    <row r="5453" spans="1:4">
      <c r="A5453" s="10">
        <v>5392</v>
      </c>
      <c r="B5453" s="1724"/>
      <c r="D5453" s="2" t="str">
        <f t="shared" si="84"/>
        <v>OK</v>
      </c>
    </row>
    <row r="5454" spans="1:4">
      <c r="A5454" s="10">
        <v>5393</v>
      </c>
      <c r="B5454" s="1724"/>
      <c r="D5454" s="2" t="str">
        <f t="shared" si="84"/>
        <v>OK</v>
      </c>
    </row>
    <row r="5455" spans="1:4">
      <c r="A5455" s="10">
        <v>5394</v>
      </c>
      <c r="B5455" s="1724"/>
      <c r="D5455" s="2" t="str">
        <f t="shared" si="84"/>
        <v>OK</v>
      </c>
    </row>
    <row r="5456" spans="1:4">
      <c r="A5456" s="10">
        <v>5395</v>
      </c>
      <c r="B5456" s="1724"/>
      <c r="D5456" s="2" t="str">
        <f t="shared" si="84"/>
        <v>OK</v>
      </c>
    </row>
    <row r="5457" spans="1:4">
      <c r="A5457" s="10">
        <v>5396</v>
      </c>
      <c r="B5457" s="1724"/>
      <c r="D5457" s="2" t="str">
        <f t="shared" si="84"/>
        <v>OK</v>
      </c>
    </row>
    <row r="5458" spans="1:4">
      <c r="A5458" s="5">
        <v>5397</v>
      </c>
      <c r="B5458" s="1724">
        <f>'Revenues 9-14'!D211</f>
        <v>0</v>
      </c>
      <c r="D5458" s="2" t="str">
        <f t="shared" si="84"/>
        <v>Error?</v>
      </c>
    </row>
    <row r="5459" spans="1:4">
      <c r="A5459" s="5">
        <v>5398</v>
      </c>
      <c r="B5459" s="1724">
        <f>'Revenues 9-14'!D212</f>
        <v>0</v>
      </c>
      <c r="D5459" s="2" t="str">
        <f t="shared" si="84"/>
        <v>Error?</v>
      </c>
    </row>
    <row r="5460" spans="1:4">
      <c r="A5460" s="10">
        <v>5399</v>
      </c>
      <c r="B5460" s="1724"/>
      <c r="D5460" s="2" t="str">
        <f t="shared" si="84"/>
        <v>OK</v>
      </c>
    </row>
    <row r="5461" spans="1:4">
      <c r="A5461" s="10">
        <v>5400</v>
      </c>
      <c r="B5461" s="1724"/>
      <c r="D5461" s="2" t="str">
        <f t="shared" si="84"/>
        <v>OK</v>
      </c>
    </row>
    <row r="5462" spans="1:4">
      <c r="A5462" s="5">
        <v>5401</v>
      </c>
      <c r="B5462" s="1724">
        <f>'Revenues 9-14'!D213</f>
        <v>0</v>
      </c>
      <c r="D5462" s="2" t="str">
        <f t="shared" si="84"/>
        <v>Error?</v>
      </c>
    </row>
    <row r="5463" spans="1:4">
      <c r="A5463" s="5">
        <v>5402</v>
      </c>
      <c r="B5463" s="1724">
        <f>'Revenues 9-14'!D214</f>
        <v>0</v>
      </c>
      <c r="D5463" s="2" t="str">
        <f t="shared" si="84"/>
        <v>Error?</v>
      </c>
    </row>
    <row r="5464" spans="1:4">
      <c r="A5464" s="5">
        <v>5403</v>
      </c>
      <c r="B5464" s="1724">
        <f>'Revenues 9-14'!D215</f>
        <v>0</v>
      </c>
      <c r="D5464" s="2" t="str">
        <f t="shared" si="84"/>
        <v>Error?</v>
      </c>
    </row>
    <row r="5465" spans="1:4">
      <c r="A5465" s="10">
        <v>5404</v>
      </c>
      <c r="B5465" s="1724"/>
      <c r="D5465" s="2" t="str">
        <f t="shared" si="84"/>
        <v>OK</v>
      </c>
    </row>
    <row r="5466" spans="1:4">
      <c r="A5466" s="10">
        <v>5405</v>
      </c>
      <c r="B5466" s="1724"/>
      <c r="D5466" s="2" t="str">
        <f t="shared" si="84"/>
        <v>OK</v>
      </c>
    </row>
    <row r="5467" spans="1:4">
      <c r="A5467" s="10">
        <v>5406</v>
      </c>
      <c r="B5467" s="1724"/>
      <c r="D5467" s="2" t="str">
        <f t="shared" si="84"/>
        <v>OK</v>
      </c>
    </row>
    <row r="5468" spans="1:4">
      <c r="A5468" s="10">
        <v>5407</v>
      </c>
      <c r="B5468" s="1724"/>
      <c r="D5468" s="2" t="str">
        <f t="shared" si="84"/>
        <v>OK</v>
      </c>
    </row>
    <row r="5469" spans="1:4">
      <c r="A5469" s="10">
        <v>5408</v>
      </c>
      <c r="B5469" s="1724"/>
      <c r="D5469" s="2" t="str">
        <f t="shared" si="84"/>
        <v>OK</v>
      </c>
    </row>
    <row r="5470" spans="1:4">
      <c r="A5470" s="5">
        <v>5409</v>
      </c>
      <c r="B5470" s="1724">
        <f>'Revenues 9-14'!D217</f>
        <v>0</v>
      </c>
      <c r="C5470" s="2" t="s">
        <v>569</v>
      </c>
      <c r="D5470" s="2" t="str">
        <f t="shared" si="84"/>
        <v>Error?</v>
      </c>
    </row>
    <row r="5471" spans="1:4">
      <c r="A5471" s="10">
        <v>5410</v>
      </c>
      <c r="B5471" s="1724"/>
      <c r="D5471" s="2" t="str">
        <f t="shared" si="84"/>
        <v>OK</v>
      </c>
    </row>
    <row r="5472" spans="1:4">
      <c r="A5472" s="10">
        <v>5411</v>
      </c>
      <c r="B5472" s="1724"/>
      <c r="D5472" s="2" t="str">
        <f t="shared" si="84"/>
        <v>OK</v>
      </c>
    </row>
    <row r="5473" spans="1:4">
      <c r="A5473" s="10">
        <v>5412</v>
      </c>
      <c r="B5473" s="1724"/>
      <c r="D5473" s="2" t="str">
        <f t="shared" si="84"/>
        <v>OK</v>
      </c>
    </row>
    <row r="5474" spans="1:4">
      <c r="A5474" s="10">
        <v>5413</v>
      </c>
      <c r="B5474" s="1724"/>
      <c r="D5474" s="2" t="str">
        <f t="shared" si="84"/>
        <v>OK</v>
      </c>
    </row>
    <row r="5475" spans="1:4">
      <c r="A5475" s="10">
        <v>5414</v>
      </c>
      <c r="B5475" s="1724"/>
      <c r="D5475" s="2" t="str">
        <f t="shared" si="84"/>
        <v>OK</v>
      </c>
    </row>
    <row r="5476" spans="1:4">
      <c r="A5476" s="10">
        <v>5415</v>
      </c>
      <c r="B5476" s="1724"/>
      <c r="D5476" s="2" t="str">
        <f t="shared" si="84"/>
        <v>OK</v>
      </c>
    </row>
    <row r="5477" spans="1:4">
      <c r="A5477" s="10">
        <v>5416</v>
      </c>
      <c r="B5477" s="1724"/>
      <c r="D5477" s="2" t="str">
        <f t="shared" si="84"/>
        <v>OK</v>
      </c>
    </row>
    <row r="5478" spans="1:4">
      <c r="A5478" s="10">
        <v>5417</v>
      </c>
      <c r="B5478" s="1724"/>
      <c r="D5478" s="2" t="str">
        <f t="shared" si="84"/>
        <v>OK</v>
      </c>
    </row>
    <row r="5479" spans="1:4">
      <c r="A5479" s="10">
        <v>5418</v>
      </c>
      <c r="B5479" s="1724"/>
      <c r="D5479" s="2" t="str">
        <f t="shared" si="84"/>
        <v>OK</v>
      </c>
    </row>
    <row r="5480" spans="1:4">
      <c r="A5480" s="10">
        <v>5419</v>
      </c>
      <c r="B5480" s="1724"/>
      <c r="D5480" s="2" t="str">
        <f t="shared" si="84"/>
        <v>OK</v>
      </c>
    </row>
    <row r="5481" spans="1:4">
      <c r="A5481" s="10">
        <v>5420</v>
      </c>
      <c r="B5481" s="1724"/>
      <c r="D5481" s="2" t="str">
        <f t="shared" si="84"/>
        <v>OK</v>
      </c>
    </row>
    <row r="5482" spans="1:4">
      <c r="A5482" s="10">
        <v>5421</v>
      </c>
      <c r="B5482" s="1724"/>
      <c r="D5482" s="2" t="str">
        <f t="shared" si="84"/>
        <v>OK</v>
      </c>
    </row>
    <row r="5483" spans="1:4">
      <c r="A5483" s="10">
        <v>5422</v>
      </c>
      <c r="B5483" s="1724"/>
      <c r="D5483" s="2" t="str">
        <f t="shared" si="84"/>
        <v>OK</v>
      </c>
    </row>
    <row r="5484" spans="1:4">
      <c r="A5484" s="10">
        <v>5423</v>
      </c>
      <c r="B5484" s="1724"/>
      <c r="D5484" s="2" t="str">
        <f t="shared" si="84"/>
        <v>OK</v>
      </c>
    </row>
    <row r="5485" spans="1:4">
      <c r="A5485" s="5">
        <v>5424</v>
      </c>
      <c r="B5485" s="1724">
        <f>'Revenues 9-14'!D219</f>
        <v>0</v>
      </c>
      <c r="D5485" s="2" t="str">
        <f t="shared" si="84"/>
        <v>Error?</v>
      </c>
    </row>
    <row r="5486" spans="1:4">
      <c r="A5486" s="10">
        <v>5425</v>
      </c>
      <c r="B5486" s="1724"/>
      <c r="D5486" s="2" t="str">
        <f t="shared" si="84"/>
        <v>OK</v>
      </c>
    </row>
    <row r="5487" spans="1:4">
      <c r="A5487" s="10">
        <v>5426</v>
      </c>
      <c r="B5487" s="1724"/>
      <c r="D5487" s="2" t="str">
        <f t="shared" si="84"/>
        <v>OK</v>
      </c>
    </row>
    <row r="5488" spans="1:4">
      <c r="A5488" s="5">
        <v>5427</v>
      </c>
      <c r="B5488" s="1724">
        <f>'Revenues 9-14'!D221</f>
        <v>0</v>
      </c>
      <c r="C5488" s="2" t="s">
        <v>569</v>
      </c>
      <c r="D5488" s="2" t="str">
        <f t="shared" si="84"/>
        <v>Error?</v>
      </c>
    </row>
    <row r="5489" spans="1:4">
      <c r="A5489" s="10">
        <v>5428</v>
      </c>
      <c r="B5489" s="1724"/>
      <c r="D5489" s="2" t="str">
        <f t="shared" si="84"/>
        <v>OK</v>
      </c>
    </row>
    <row r="5490" spans="1:4">
      <c r="A5490" s="10">
        <v>5429</v>
      </c>
      <c r="B5490" s="1724"/>
      <c r="D5490" s="2" t="str">
        <f t="shared" si="84"/>
        <v>OK</v>
      </c>
    </row>
    <row r="5491" spans="1:4">
      <c r="A5491" s="10">
        <v>5430</v>
      </c>
      <c r="B5491" s="1724"/>
      <c r="D5491" s="2" t="str">
        <f t="shared" si="84"/>
        <v>OK</v>
      </c>
    </row>
    <row r="5492" spans="1:4">
      <c r="A5492" s="10">
        <v>5431</v>
      </c>
      <c r="B5492" s="1724"/>
      <c r="D5492" s="2" t="str">
        <f t="shared" si="84"/>
        <v>OK</v>
      </c>
    </row>
    <row r="5493" spans="1:4">
      <c r="A5493" s="10">
        <v>5432</v>
      </c>
      <c r="B5493" s="1724"/>
      <c r="D5493" s="2" t="str">
        <f t="shared" si="84"/>
        <v>OK</v>
      </c>
    </row>
    <row r="5494" spans="1:4">
      <c r="A5494" s="5">
        <v>5433</v>
      </c>
      <c r="B5494" s="1724">
        <f>'Revenues 9-14'!D222</f>
        <v>0</v>
      </c>
      <c r="D5494" s="2" t="str">
        <f t="shared" si="84"/>
        <v>Error?</v>
      </c>
    </row>
    <row r="5495" spans="1:4">
      <c r="A5495" s="10">
        <v>5434</v>
      </c>
      <c r="B5495" s="1724"/>
      <c r="D5495" s="2" t="str">
        <f t="shared" si="84"/>
        <v>OK</v>
      </c>
    </row>
    <row r="5496" spans="1:4">
      <c r="A5496" s="5">
        <v>5435</v>
      </c>
      <c r="B5496" s="1724">
        <f>'Revenues 9-14'!D257</f>
        <v>0</v>
      </c>
      <c r="D5496" s="2" t="str">
        <f t="shared" si="84"/>
        <v>Error?</v>
      </c>
    </row>
    <row r="5497" spans="1:4">
      <c r="A5497" s="10">
        <v>5436</v>
      </c>
      <c r="B5497" s="1724"/>
      <c r="D5497" s="2" t="str">
        <f t="shared" si="84"/>
        <v>OK</v>
      </c>
    </row>
    <row r="5498" spans="1:4">
      <c r="A5498" s="5">
        <v>5437</v>
      </c>
      <c r="B5498" s="1724">
        <f>'Revenues 9-14'!D258</f>
        <v>0</v>
      </c>
      <c r="D5498" s="2" t="str">
        <f t="shared" si="84"/>
        <v>Error?</v>
      </c>
    </row>
    <row r="5499" spans="1:4">
      <c r="A5499" s="10">
        <v>5438</v>
      </c>
      <c r="B5499" s="1724"/>
      <c r="D5499" s="2" t="str">
        <f t="shared" si="84"/>
        <v>OK</v>
      </c>
    </row>
    <row r="5500" spans="1:4">
      <c r="A5500" s="10">
        <v>5439</v>
      </c>
      <c r="B5500" s="1724"/>
      <c r="D5500" s="2" t="str">
        <f t="shared" si="84"/>
        <v>OK</v>
      </c>
    </row>
    <row r="5501" spans="1:4">
      <c r="A5501" s="5">
        <v>5440</v>
      </c>
      <c r="B5501" s="1724">
        <f>'Revenues 9-14'!D266</f>
        <v>0</v>
      </c>
      <c r="C5501" s="2" t="s">
        <v>569</v>
      </c>
      <c r="D5501" s="2" t="str">
        <f t="shared" si="84"/>
        <v>Error?</v>
      </c>
    </row>
    <row r="5502" spans="1:4">
      <c r="A5502" s="10">
        <v>5441</v>
      </c>
      <c r="B5502" s="1724"/>
      <c r="D5502" s="2" t="str">
        <f t="shared" si="84"/>
        <v>OK</v>
      </c>
    </row>
    <row r="5503" spans="1:4">
      <c r="A5503" s="10">
        <v>5442</v>
      </c>
      <c r="B5503" s="1724"/>
      <c r="D5503" s="2" t="str">
        <f t="shared" ref="D5503:D5566" si="85">IF(ISBLANK(B5503),"OK",IF(A5503-B5503=0,"OK","Error?"))</f>
        <v>OK</v>
      </c>
    </row>
    <row r="5504" spans="1:4">
      <c r="A5504" s="10">
        <v>5443</v>
      </c>
      <c r="B5504" s="1724"/>
      <c r="D5504" s="2" t="str">
        <f t="shared" si="85"/>
        <v>OK</v>
      </c>
    </row>
    <row r="5505" spans="1:4">
      <c r="A5505" s="10">
        <v>5444</v>
      </c>
      <c r="B5505" s="1724"/>
      <c r="D5505" s="2" t="str">
        <f t="shared" si="85"/>
        <v>OK</v>
      </c>
    </row>
    <row r="5506" spans="1:4">
      <c r="A5506" s="10">
        <v>5445</v>
      </c>
      <c r="B5506" s="1724"/>
      <c r="D5506" s="2" t="str">
        <f t="shared" si="85"/>
        <v>OK</v>
      </c>
    </row>
    <row r="5507" spans="1:4">
      <c r="A5507" s="5">
        <v>5446</v>
      </c>
      <c r="B5507" s="1724">
        <f>'Revenues 9-14'!D267</f>
        <v>0</v>
      </c>
      <c r="C5507" s="2" t="s">
        <v>569</v>
      </c>
      <c r="D5507" s="2" t="str">
        <f t="shared" si="85"/>
        <v>Error?</v>
      </c>
    </row>
    <row r="5508" spans="1:4">
      <c r="A5508" s="5">
        <v>5447</v>
      </c>
      <c r="B5508" s="1724">
        <f>'Revenues 9-14'!D268</f>
        <v>11782601</v>
      </c>
      <c r="C5508" s="2" t="s">
        <v>569</v>
      </c>
      <c r="D5508" s="2" t="str">
        <f t="shared" si="85"/>
        <v>Error?</v>
      </c>
    </row>
    <row r="5509" spans="1:4">
      <c r="A5509" s="5">
        <v>5448</v>
      </c>
      <c r="B5509" s="1724">
        <f>'Revenues 9-14'!E5</f>
        <v>2882512</v>
      </c>
      <c r="D5509" s="2" t="str">
        <f t="shared" si="85"/>
        <v>Error?</v>
      </c>
    </row>
    <row r="5510" spans="1:4">
      <c r="A5510" s="10">
        <v>5449</v>
      </c>
      <c r="B5510" s="1724"/>
      <c r="D5510" s="2" t="str">
        <f t="shared" si="85"/>
        <v>OK</v>
      </c>
    </row>
    <row r="5511" spans="1:4">
      <c r="A5511" s="5">
        <v>5450</v>
      </c>
      <c r="B5511" s="1724">
        <f>'Revenues 9-14'!E9</f>
        <v>0</v>
      </c>
      <c r="D5511" s="2" t="str">
        <f t="shared" si="85"/>
        <v>Error?</v>
      </c>
    </row>
    <row r="5512" spans="1:4">
      <c r="A5512" s="5">
        <v>5451</v>
      </c>
      <c r="B5512" s="1724">
        <f>'Revenues 9-14'!E11</f>
        <v>0</v>
      </c>
      <c r="D5512" s="2" t="str">
        <f t="shared" si="85"/>
        <v>Error?</v>
      </c>
    </row>
    <row r="5513" spans="1:4">
      <c r="A5513" s="5">
        <v>5452</v>
      </c>
      <c r="B5513" s="1724">
        <f>'Revenues 9-14'!E12</f>
        <v>2882512</v>
      </c>
      <c r="C5513" s="2" t="s">
        <v>569</v>
      </c>
      <c r="D5513" s="2" t="str">
        <f t="shared" si="85"/>
        <v>Error?</v>
      </c>
    </row>
    <row r="5514" spans="1:4">
      <c r="A5514" s="5">
        <v>5453</v>
      </c>
      <c r="B5514" s="1724">
        <f>'Revenues 9-14'!E14</f>
        <v>0</v>
      </c>
      <c r="D5514" s="2" t="str">
        <f t="shared" si="85"/>
        <v>Error?</v>
      </c>
    </row>
    <row r="5515" spans="1:4">
      <c r="A5515" s="5">
        <v>5454</v>
      </c>
      <c r="B5515" s="1724">
        <f>'Revenues 9-14'!E15</f>
        <v>0</v>
      </c>
      <c r="D5515" s="2" t="str">
        <f t="shared" si="85"/>
        <v>Error?</v>
      </c>
    </row>
    <row r="5516" spans="1:4">
      <c r="A5516" s="5">
        <v>5455</v>
      </c>
      <c r="B5516" s="1724">
        <f>'Revenues 9-14'!E16</f>
        <v>0</v>
      </c>
      <c r="D5516" s="2" t="str">
        <f t="shared" si="85"/>
        <v>Error?</v>
      </c>
    </row>
    <row r="5517" spans="1:4">
      <c r="A5517" s="5">
        <v>5456</v>
      </c>
      <c r="B5517" s="1724">
        <f>'Revenues 9-14'!E17</f>
        <v>0</v>
      </c>
      <c r="D5517" s="2" t="str">
        <f t="shared" si="85"/>
        <v>Error?</v>
      </c>
    </row>
    <row r="5518" spans="1:4">
      <c r="A5518" s="5">
        <v>5457</v>
      </c>
      <c r="B5518" s="1724">
        <f>'Revenues 9-14'!E18</f>
        <v>0</v>
      </c>
      <c r="C5518" s="2" t="s">
        <v>569</v>
      </c>
      <c r="D5518" s="2" t="str">
        <f t="shared" si="85"/>
        <v>Error?</v>
      </c>
    </row>
    <row r="5519" spans="1:4">
      <c r="A5519" s="5">
        <v>5458</v>
      </c>
      <c r="B5519" s="1724">
        <f>'Revenues 9-14'!E65</f>
        <v>36421</v>
      </c>
      <c r="D5519" s="2" t="str">
        <f t="shared" si="85"/>
        <v>Error?</v>
      </c>
    </row>
    <row r="5520" spans="1:4">
      <c r="A5520" s="5">
        <v>5459</v>
      </c>
      <c r="B5520" s="1724">
        <f>'Revenues 9-14'!E66</f>
        <v>0</v>
      </c>
      <c r="D5520" s="2" t="str">
        <f t="shared" si="85"/>
        <v>Error?</v>
      </c>
    </row>
    <row r="5521" spans="1:4">
      <c r="A5521" s="5">
        <v>5460</v>
      </c>
      <c r="B5521" s="1724">
        <f>'Revenues 9-14'!E67</f>
        <v>36421</v>
      </c>
      <c r="C5521" s="2" t="s">
        <v>569</v>
      </c>
      <c r="D5521" s="2" t="str">
        <f t="shared" si="85"/>
        <v>Error?</v>
      </c>
    </row>
    <row r="5522" spans="1:4">
      <c r="A5522" s="5">
        <v>5461</v>
      </c>
      <c r="B5522" s="1724">
        <f>'Revenues 9-14'!E96</f>
        <v>0</v>
      </c>
      <c r="D5522" s="2" t="str">
        <f t="shared" si="85"/>
        <v>Error?</v>
      </c>
    </row>
    <row r="5523" spans="1:4">
      <c r="A5523" s="5">
        <v>5462</v>
      </c>
      <c r="B5523" s="1724">
        <f>'Revenues 9-14'!E99</f>
        <v>0</v>
      </c>
      <c r="D5523" s="2" t="str">
        <f t="shared" si="85"/>
        <v>Error?</v>
      </c>
    </row>
    <row r="5524" spans="1:4">
      <c r="A5524" s="5">
        <v>5463</v>
      </c>
      <c r="B5524" s="1724">
        <f>'Revenues 9-14'!E104</f>
        <v>0</v>
      </c>
      <c r="D5524" s="2" t="str">
        <f t="shared" si="85"/>
        <v>Error?</v>
      </c>
    </row>
    <row r="5525" spans="1:4">
      <c r="A5525" s="5">
        <v>5464</v>
      </c>
      <c r="B5525" s="1724">
        <f>'Revenues 9-14'!E107</f>
        <v>0</v>
      </c>
      <c r="D5525" s="2" t="str">
        <f t="shared" si="85"/>
        <v>Error?</v>
      </c>
    </row>
    <row r="5526" spans="1:4">
      <c r="A5526" s="5">
        <v>5465</v>
      </c>
      <c r="B5526" s="1724">
        <f>'Revenues 9-14'!E108</f>
        <v>0</v>
      </c>
      <c r="C5526" s="2" t="s">
        <v>569</v>
      </c>
      <c r="D5526" s="2" t="str">
        <f t="shared" si="85"/>
        <v>Error?</v>
      </c>
    </row>
    <row r="5527" spans="1:4">
      <c r="A5527" s="5">
        <v>5466</v>
      </c>
      <c r="B5527" s="1724">
        <f>'Revenues 9-14'!E109</f>
        <v>2918933</v>
      </c>
      <c r="C5527" s="2" t="s">
        <v>569</v>
      </c>
      <c r="D5527" s="2" t="str">
        <f t="shared" si="85"/>
        <v>Error?</v>
      </c>
    </row>
    <row r="5528" spans="1:4">
      <c r="A5528" s="5">
        <v>5467</v>
      </c>
      <c r="B5528" s="1724">
        <f>'Revenues 9-14'!E117</f>
        <v>0</v>
      </c>
      <c r="D5528" s="2" t="str">
        <f t="shared" si="85"/>
        <v>Error?</v>
      </c>
    </row>
    <row r="5529" spans="1:4">
      <c r="A5529" s="5">
        <v>5468</v>
      </c>
      <c r="B5529" s="1724">
        <f>'Revenues 9-14'!E119</f>
        <v>0</v>
      </c>
      <c r="D5529" s="2" t="str">
        <f t="shared" si="85"/>
        <v>Error?</v>
      </c>
    </row>
    <row r="5530" spans="1:4">
      <c r="A5530" s="10">
        <v>5469</v>
      </c>
      <c r="B5530" s="1724"/>
      <c r="D5530" s="2" t="str">
        <f t="shared" si="85"/>
        <v>OK</v>
      </c>
    </row>
    <row r="5531" spans="1:4">
      <c r="A5531" s="10">
        <v>5470</v>
      </c>
      <c r="B5531" s="1724"/>
      <c r="D5531" s="2" t="str">
        <f t="shared" si="85"/>
        <v>OK</v>
      </c>
    </row>
    <row r="5532" spans="1:4">
      <c r="A5532" s="10">
        <v>5471</v>
      </c>
      <c r="B5532" s="1724"/>
      <c r="D5532" s="2" t="str">
        <f t="shared" si="85"/>
        <v>OK</v>
      </c>
    </row>
    <row r="5533" spans="1:4">
      <c r="A5533" s="10">
        <v>5472</v>
      </c>
      <c r="B5533" s="1724"/>
      <c r="D5533" s="2" t="str">
        <f t="shared" si="85"/>
        <v>OK</v>
      </c>
    </row>
    <row r="5534" spans="1:4">
      <c r="A5534" s="5">
        <v>5473</v>
      </c>
      <c r="B5534" s="1724">
        <f>'Revenues 9-14'!E122</f>
        <v>0</v>
      </c>
      <c r="C5534" s="2" t="s">
        <v>569</v>
      </c>
      <c r="D5534" s="2" t="str">
        <f t="shared" si="85"/>
        <v>Error?</v>
      </c>
    </row>
    <row r="5535" spans="1:4">
      <c r="A5535" s="10">
        <v>5474</v>
      </c>
      <c r="B5535" s="1724"/>
      <c r="D5535" s="2" t="str">
        <f t="shared" si="85"/>
        <v>OK</v>
      </c>
    </row>
    <row r="5536" spans="1:4">
      <c r="A5536" s="10">
        <v>5475</v>
      </c>
      <c r="B5536" s="1724"/>
      <c r="D5536" s="2" t="str">
        <f t="shared" si="85"/>
        <v>OK</v>
      </c>
    </row>
    <row r="5537" spans="1:4">
      <c r="A5537" s="5">
        <v>5476</v>
      </c>
      <c r="B5537" s="1724">
        <f>'Revenues 9-14'!E169</f>
        <v>0</v>
      </c>
      <c r="C5537" s="2" t="s">
        <v>569</v>
      </c>
      <c r="D5537" s="2" t="str">
        <f t="shared" si="85"/>
        <v>Error?</v>
      </c>
    </row>
    <row r="5538" spans="1:4">
      <c r="A5538" s="10">
        <v>5477</v>
      </c>
      <c r="B5538" s="1724"/>
      <c r="D5538" s="2" t="str">
        <f t="shared" si="85"/>
        <v>OK</v>
      </c>
    </row>
    <row r="5539" spans="1:4">
      <c r="A5539" s="10">
        <v>5478</v>
      </c>
      <c r="B5539" s="1724"/>
      <c r="D5539" s="2" t="str">
        <f t="shared" si="85"/>
        <v>OK</v>
      </c>
    </row>
    <row r="5540" spans="1:4">
      <c r="A5540" s="10">
        <v>5479</v>
      </c>
      <c r="B5540" s="1724"/>
      <c r="D5540" s="2" t="str">
        <f t="shared" si="85"/>
        <v>OK</v>
      </c>
    </row>
    <row r="5541" spans="1:4">
      <c r="A5541" s="10">
        <v>5480</v>
      </c>
      <c r="B5541" s="1724"/>
      <c r="D5541" s="2" t="str">
        <f t="shared" si="85"/>
        <v>OK</v>
      </c>
    </row>
    <row r="5542" spans="1:4">
      <c r="A5542" s="10">
        <v>5481</v>
      </c>
      <c r="B5542" s="1724"/>
      <c r="D5542" s="2" t="str">
        <f t="shared" si="85"/>
        <v>OK</v>
      </c>
    </row>
    <row r="5543" spans="1:4">
      <c r="A5543" s="10">
        <v>5482</v>
      </c>
      <c r="B5543" s="1724"/>
      <c r="D5543" s="2" t="str">
        <f t="shared" si="85"/>
        <v>OK</v>
      </c>
    </row>
    <row r="5544" spans="1:4">
      <c r="A5544" s="5">
        <v>5483</v>
      </c>
      <c r="B5544" s="1724">
        <f>'Revenues 9-14'!E170</f>
        <v>0</v>
      </c>
      <c r="C5544" s="2" t="s">
        <v>569</v>
      </c>
      <c r="D5544" s="2" t="str">
        <f t="shared" si="85"/>
        <v>Error?</v>
      </c>
    </row>
    <row r="5545" spans="1:4">
      <c r="A5545" s="10">
        <v>5484</v>
      </c>
      <c r="B5545" s="1724"/>
      <c r="D5545" s="2" t="str">
        <f t="shared" si="85"/>
        <v>OK</v>
      </c>
    </row>
    <row r="5546" spans="1:4">
      <c r="A5546" s="10">
        <v>5485</v>
      </c>
      <c r="B5546" s="1724"/>
      <c r="D5546" s="2" t="str">
        <f t="shared" si="85"/>
        <v>OK</v>
      </c>
    </row>
    <row r="5547" spans="1:4">
      <c r="A5547" s="10">
        <v>5486</v>
      </c>
      <c r="B5547" s="1724"/>
      <c r="D5547" s="2" t="str">
        <f t="shared" si="85"/>
        <v>OK</v>
      </c>
    </row>
    <row r="5548" spans="1:4">
      <c r="A5548" s="10">
        <v>5487</v>
      </c>
      <c r="B5548" s="1724"/>
      <c r="D5548" s="2" t="str">
        <f t="shared" si="85"/>
        <v>OK</v>
      </c>
    </row>
    <row r="5549" spans="1:4">
      <c r="A5549" s="10">
        <v>5488</v>
      </c>
      <c r="B5549" s="1724"/>
      <c r="D5549" s="2" t="str">
        <f t="shared" si="85"/>
        <v>OK</v>
      </c>
    </row>
    <row r="5550" spans="1:4">
      <c r="A5550" s="10">
        <v>5489</v>
      </c>
      <c r="B5550" s="1724"/>
      <c r="D5550" s="2" t="str">
        <f t="shared" si="85"/>
        <v>OK</v>
      </c>
    </row>
    <row r="5551" spans="1:4">
      <c r="A5551" s="10">
        <v>5490</v>
      </c>
      <c r="B5551" s="1724"/>
      <c r="D5551" s="2" t="str">
        <f t="shared" si="85"/>
        <v>OK</v>
      </c>
    </row>
    <row r="5552" spans="1:4">
      <c r="A5552" s="5">
        <v>5491</v>
      </c>
      <c r="B5552" s="1724">
        <f>'Revenues 9-14'!E268</f>
        <v>2918933</v>
      </c>
      <c r="C5552" s="2" t="s">
        <v>569</v>
      </c>
      <c r="D5552" s="2" t="str">
        <f t="shared" si="85"/>
        <v>Error?</v>
      </c>
    </row>
    <row r="5553" spans="1:4">
      <c r="A5553" s="5">
        <v>5492</v>
      </c>
      <c r="B5553" s="1724">
        <f>'Revenues 9-14'!F5</f>
        <v>5249486</v>
      </c>
      <c r="D5553" s="2" t="str">
        <f t="shared" si="85"/>
        <v>Error?</v>
      </c>
    </row>
    <row r="5554" spans="1:4">
      <c r="A5554" s="10">
        <v>5493</v>
      </c>
      <c r="B5554" s="1724"/>
      <c r="D5554" s="2" t="str">
        <f t="shared" si="85"/>
        <v>OK</v>
      </c>
    </row>
    <row r="5555" spans="1:4">
      <c r="A5555" s="5">
        <v>5494</v>
      </c>
      <c r="B5555" s="1724">
        <f>'Revenues 9-14'!F7</f>
        <v>0</v>
      </c>
      <c r="D5555" s="2" t="str">
        <f t="shared" si="85"/>
        <v>Error?</v>
      </c>
    </row>
    <row r="5556" spans="1:4">
      <c r="A5556" s="5">
        <v>5495</v>
      </c>
      <c r="B5556" s="1724">
        <f>'Revenues 9-14'!F11</f>
        <v>0</v>
      </c>
      <c r="D5556" s="2" t="str">
        <f t="shared" si="85"/>
        <v>Error?</v>
      </c>
    </row>
    <row r="5557" spans="1:4">
      <c r="A5557" s="5">
        <v>5496</v>
      </c>
      <c r="B5557" s="1724">
        <f>'Revenues 9-14'!F12</f>
        <v>5249486</v>
      </c>
      <c r="C5557" s="2" t="s">
        <v>569</v>
      </c>
      <c r="D5557" s="2" t="str">
        <f t="shared" si="85"/>
        <v>Error?</v>
      </c>
    </row>
    <row r="5558" spans="1:4">
      <c r="A5558" s="5">
        <v>5497</v>
      </c>
      <c r="B5558" s="1724">
        <f>'Revenues 9-14'!F14</f>
        <v>0</v>
      </c>
      <c r="D5558" s="2" t="str">
        <f t="shared" si="85"/>
        <v>Error?</v>
      </c>
    </row>
    <row r="5559" spans="1:4">
      <c r="A5559" s="5">
        <v>5498</v>
      </c>
      <c r="B5559" s="1724">
        <f>'Revenues 9-14'!F15</f>
        <v>0</v>
      </c>
      <c r="D5559" s="2" t="str">
        <f t="shared" si="85"/>
        <v>Error?</v>
      </c>
    </row>
    <row r="5560" spans="1:4">
      <c r="A5560" s="5">
        <v>5499</v>
      </c>
      <c r="B5560" s="1724">
        <f>'Revenues 9-14'!F16</f>
        <v>0</v>
      </c>
      <c r="D5560" s="2" t="str">
        <f t="shared" si="85"/>
        <v>Error?</v>
      </c>
    </row>
    <row r="5561" spans="1:4">
      <c r="A5561" s="5">
        <v>5500</v>
      </c>
      <c r="B5561" s="1724">
        <f>'Revenues 9-14'!F17</f>
        <v>0</v>
      </c>
      <c r="D5561" s="2" t="str">
        <f t="shared" si="85"/>
        <v>Error?</v>
      </c>
    </row>
    <row r="5562" spans="1:4">
      <c r="A5562" s="5">
        <v>5501</v>
      </c>
      <c r="B5562" s="1724">
        <f>'Revenues 9-14'!F18</f>
        <v>0</v>
      </c>
      <c r="C5562" s="2" t="s">
        <v>569</v>
      </c>
      <c r="D5562" s="2" t="str">
        <f t="shared" si="85"/>
        <v>Error?</v>
      </c>
    </row>
    <row r="5563" spans="1:4">
      <c r="A5563" s="5">
        <v>5502</v>
      </c>
      <c r="B5563" s="1724">
        <f>'Revenues 9-14'!F42</f>
        <v>0</v>
      </c>
      <c r="D5563" s="2" t="str">
        <f t="shared" si="85"/>
        <v>Error?</v>
      </c>
    </row>
    <row r="5564" spans="1:4">
      <c r="A5564" s="5">
        <v>5503</v>
      </c>
      <c r="B5564" s="1724">
        <f>'Revenues 9-14'!F43</f>
        <v>0</v>
      </c>
      <c r="D5564" s="2" t="str">
        <f t="shared" si="85"/>
        <v>Error?</v>
      </c>
    </row>
    <row r="5565" spans="1:4">
      <c r="A5565" s="5">
        <v>5504</v>
      </c>
      <c r="B5565" s="1724">
        <f>'Revenues 9-14'!F44</f>
        <v>0</v>
      </c>
      <c r="D5565" s="2" t="str">
        <f t="shared" si="85"/>
        <v>Error?</v>
      </c>
    </row>
    <row r="5566" spans="1:4">
      <c r="A5566" s="5">
        <v>5505</v>
      </c>
      <c r="B5566" s="1724">
        <f>'Revenues 9-14'!F45</f>
        <v>0</v>
      </c>
      <c r="D5566" s="2" t="str">
        <f t="shared" si="85"/>
        <v>Error?</v>
      </c>
    </row>
    <row r="5567" spans="1:4">
      <c r="A5567" s="5">
        <v>5506</v>
      </c>
      <c r="B5567" s="1724">
        <f>'Revenues 9-14'!F47</f>
        <v>375</v>
      </c>
      <c r="D5567" s="2" t="str">
        <f t="shared" ref="D5567:D5630" si="86">IF(ISBLANK(B5567),"OK",IF(A5567-B5567=0,"OK","Error?"))</f>
        <v>Error?</v>
      </c>
    </row>
    <row r="5568" spans="1:4">
      <c r="A5568" s="5">
        <v>5507</v>
      </c>
      <c r="B5568" s="1724">
        <f>'Revenues 9-14'!F48</f>
        <v>0</v>
      </c>
      <c r="D5568" s="2" t="str">
        <f t="shared" si="86"/>
        <v>Error?</v>
      </c>
    </row>
    <row r="5569" spans="1:4">
      <c r="A5569" s="5">
        <v>5508</v>
      </c>
      <c r="B5569" s="1724">
        <f>'Revenues 9-14'!F49</f>
        <v>0</v>
      </c>
      <c r="D5569" s="2" t="str">
        <f t="shared" si="86"/>
        <v>Error?</v>
      </c>
    </row>
    <row r="5570" spans="1:4">
      <c r="A5570" s="5">
        <v>5509</v>
      </c>
      <c r="B5570" s="1724">
        <f>'Revenues 9-14'!F51</f>
        <v>0</v>
      </c>
      <c r="D5570" s="2" t="str">
        <f t="shared" si="86"/>
        <v>Error?</v>
      </c>
    </row>
    <row r="5571" spans="1:4">
      <c r="A5571" s="5">
        <v>5510</v>
      </c>
      <c r="B5571" s="1724">
        <f>'Revenues 9-14'!F52</f>
        <v>0</v>
      </c>
      <c r="D5571" s="2" t="str">
        <f t="shared" si="86"/>
        <v>Error?</v>
      </c>
    </row>
    <row r="5572" spans="1:4">
      <c r="A5572" s="5">
        <v>5511</v>
      </c>
      <c r="B5572" s="1724">
        <f>'Revenues 9-14'!F53</f>
        <v>0</v>
      </c>
      <c r="D5572" s="2" t="str">
        <f t="shared" si="86"/>
        <v>Error?</v>
      </c>
    </row>
    <row r="5573" spans="1:4">
      <c r="A5573" s="5">
        <v>5512</v>
      </c>
      <c r="B5573" s="1724">
        <f>'Revenues 9-14'!F55</f>
        <v>0</v>
      </c>
      <c r="D5573" s="2" t="str">
        <f t="shared" si="86"/>
        <v>Error?</v>
      </c>
    </row>
    <row r="5574" spans="1:4">
      <c r="A5574" s="5">
        <v>5513</v>
      </c>
      <c r="B5574" s="1724">
        <f>'Revenues 9-14'!F56</f>
        <v>0</v>
      </c>
      <c r="D5574" s="2" t="str">
        <f t="shared" si="86"/>
        <v>Error?</v>
      </c>
    </row>
    <row r="5575" spans="1:4">
      <c r="A5575" s="5">
        <v>5514</v>
      </c>
      <c r="B5575" s="1724">
        <f>'Revenues 9-14'!F57</f>
        <v>0</v>
      </c>
      <c r="D5575" s="2" t="str">
        <f t="shared" si="86"/>
        <v>Error?</v>
      </c>
    </row>
    <row r="5576" spans="1:4">
      <c r="A5576" s="5">
        <v>5515</v>
      </c>
      <c r="B5576" s="1724">
        <f>'Revenues 9-14'!F59</f>
        <v>0</v>
      </c>
      <c r="D5576" s="2" t="str">
        <f t="shared" si="86"/>
        <v>Error?</v>
      </c>
    </row>
    <row r="5577" spans="1:4">
      <c r="A5577" s="5">
        <v>5516</v>
      </c>
      <c r="B5577" s="1724">
        <f>'Revenues 9-14'!F60</f>
        <v>0</v>
      </c>
      <c r="D5577" s="2" t="str">
        <f t="shared" si="86"/>
        <v>Error?</v>
      </c>
    </row>
    <row r="5578" spans="1:4">
      <c r="A5578" s="5">
        <v>5517</v>
      </c>
      <c r="B5578" s="1724">
        <f>'Revenues 9-14'!F61</f>
        <v>0</v>
      </c>
      <c r="D5578" s="2" t="str">
        <f t="shared" si="86"/>
        <v>Error?</v>
      </c>
    </row>
    <row r="5579" spans="1:4">
      <c r="A5579" s="5">
        <v>5518</v>
      </c>
      <c r="B5579" s="1724">
        <f>'Revenues 9-14'!F63</f>
        <v>375</v>
      </c>
      <c r="C5579" s="2" t="s">
        <v>569</v>
      </c>
      <c r="D5579" s="2" t="str">
        <f t="shared" si="86"/>
        <v>Error?</v>
      </c>
    </row>
    <row r="5580" spans="1:4">
      <c r="A5580" s="5">
        <v>5519</v>
      </c>
      <c r="B5580" s="1724">
        <f>'Revenues 9-14'!F65</f>
        <v>74246</v>
      </c>
      <c r="D5580" s="2" t="str">
        <f t="shared" si="86"/>
        <v>Error?</v>
      </c>
    </row>
    <row r="5581" spans="1:4">
      <c r="A5581" s="5">
        <v>5520</v>
      </c>
      <c r="B5581" s="1724">
        <f>'Revenues 9-14'!F66</f>
        <v>0</v>
      </c>
      <c r="D5581" s="2" t="str">
        <f t="shared" si="86"/>
        <v>Error?</v>
      </c>
    </row>
    <row r="5582" spans="1:4">
      <c r="A5582" s="5">
        <v>5521</v>
      </c>
      <c r="B5582" s="1724">
        <f>'Revenues 9-14'!F67</f>
        <v>74246</v>
      </c>
      <c r="C5582" s="2" t="s">
        <v>569</v>
      </c>
      <c r="D5582" s="2" t="str">
        <f t="shared" si="86"/>
        <v>Error?</v>
      </c>
    </row>
    <row r="5583" spans="1:4">
      <c r="A5583" s="5">
        <v>5522</v>
      </c>
      <c r="B5583" s="1724">
        <f>'Revenues 9-14'!F96</f>
        <v>0</v>
      </c>
      <c r="D5583" s="2" t="str">
        <f t="shared" si="86"/>
        <v>Error?</v>
      </c>
    </row>
    <row r="5584" spans="1:4">
      <c r="A5584" s="5">
        <v>5523</v>
      </c>
      <c r="B5584" s="1724">
        <f>'Revenues 9-14'!F98</f>
        <v>0</v>
      </c>
      <c r="D5584" s="2" t="str">
        <f t="shared" si="86"/>
        <v>Error?</v>
      </c>
    </row>
    <row r="5585" spans="1:4">
      <c r="A5585" s="5">
        <v>5524</v>
      </c>
      <c r="B5585" s="1724">
        <f>'Revenues 9-14'!F99</f>
        <v>0</v>
      </c>
      <c r="D5585" s="2" t="str">
        <f t="shared" si="86"/>
        <v>Error?</v>
      </c>
    </row>
    <row r="5586" spans="1:4">
      <c r="A5586" s="5">
        <v>5525</v>
      </c>
      <c r="B5586" s="1724">
        <f>'Revenues 9-14'!F107</f>
        <v>0</v>
      </c>
      <c r="D5586" s="2" t="str">
        <f t="shared" si="86"/>
        <v>Error?</v>
      </c>
    </row>
    <row r="5587" spans="1:4">
      <c r="A5587" s="5">
        <v>5526</v>
      </c>
      <c r="B5587" s="1724">
        <f>'Revenues 9-14'!F108</f>
        <v>0</v>
      </c>
      <c r="C5587" s="2" t="s">
        <v>569</v>
      </c>
      <c r="D5587" s="2" t="str">
        <f t="shared" si="86"/>
        <v>Error?</v>
      </c>
    </row>
    <row r="5588" spans="1:4">
      <c r="A5588" s="5">
        <v>5527</v>
      </c>
      <c r="B5588" s="1724">
        <f>'Revenues 9-14'!F109</f>
        <v>5324107</v>
      </c>
      <c r="C5588" s="2" t="s">
        <v>569</v>
      </c>
      <c r="D5588" s="2" t="str">
        <f t="shared" si="86"/>
        <v>Error?</v>
      </c>
    </row>
    <row r="5589" spans="1:4">
      <c r="A5589" s="5">
        <v>5528</v>
      </c>
      <c r="B5589" s="1724">
        <f>'Revenues 9-14'!F111</f>
        <v>0</v>
      </c>
      <c r="D5589" s="2" t="str">
        <f t="shared" si="86"/>
        <v>Error?</v>
      </c>
    </row>
    <row r="5590" spans="1:4">
      <c r="A5590" s="5">
        <v>5529</v>
      </c>
      <c r="B5590" s="1724">
        <f>'Revenues 9-14'!F112</f>
        <v>0</v>
      </c>
      <c r="D5590" s="2" t="str">
        <f t="shared" si="86"/>
        <v>Error?</v>
      </c>
    </row>
    <row r="5591" spans="1:4">
      <c r="A5591" s="5">
        <v>5530</v>
      </c>
      <c r="B5591" s="1724">
        <f>'Revenues 9-14'!F113</f>
        <v>0</v>
      </c>
      <c r="D5591" s="2" t="str">
        <f t="shared" si="86"/>
        <v>Error?</v>
      </c>
    </row>
    <row r="5592" spans="1:4">
      <c r="A5592" s="5">
        <v>5531</v>
      </c>
      <c r="B5592" s="1724">
        <f>'Revenues 9-14'!F114</f>
        <v>0</v>
      </c>
      <c r="C5592" s="2" t="s">
        <v>569</v>
      </c>
      <c r="D5592" s="2" t="str">
        <f t="shared" si="86"/>
        <v>Error?</v>
      </c>
    </row>
    <row r="5593" spans="1:4">
      <c r="A5593" s="5">
        <v>5532</v>
      </c>
      <c r="B5593" s="1724">
        <f>'Revenues 9-14'!F117</f>
        <v>755000</v>
      </c>
      <c r="D5593" s="2" t="str">
        <f t="shared" si="86"/>
        <v>Error?</v>
      </c>
    </row>
    <row r="5594" spans="1:4">
      <c r="A5594" s="5">
        <v>5533</v>
      </c>
      <c r="B5594" s="1724">
        <f>'Revenues 9-14'!F119</f>
        <v>0</v>
      </c>
      <c r="D5594" s="2" t="str">
        <f t="shared" si="86"/>
        <v>Error?</v>
      </c>
    </row>
    <row r="5595" spans="1:4">
      <c r="A5595" s="10">
        <v>5534</v>
      </c>
      <c r="B5595" s="1724"/>
      <c r="D5595" s="2" t="str">
        <f t="shared" si="86"/>
        <v>OK</v>
      </c>
    </row>
    <row r="5596" spans="1:4">
      <c r="A5596" s="10">
        <v>5535</v>
      </c>
      <c r="B5596" s="1724"/>
      <c r="D5596" s="2" t="str">
        <f t="shared" si="86"/>
        <v>OK</v>
      </c>
    </row>
    <row r="5597" spans="1:4">
      <c r="A5597" s="10">
        <v>5536</v>
      </c>
      <c r="B5597" s="1724"/>
      <c r="D5597" s="2" t="str">
        <f t="shared" si="86"/>
        <v>OK</v>
      </c>
    </row>
    <row r="5598" spans="1:4">
      <c r="A5598" s="10">
        <v>5537</v>
      </c>
      <c r="B5598" s="1724"/>
      <c r="D5598" s="2" t="str">
        <f t="shared" si="86"/>
        <v>OK</v>
      </c>
    </row>
    <row r="5599" spans="1:4">
      <c r="A5599" s="5">
        <v>5538</v>
      </c>
      <c r="B5599" s="1724">
        <f>'Revenues 9-14'!F122</f>
        <v>755000</v>
      </c>
      <c r="C5599" s="2" t="s">
        <v>569</v>
      </c>
      <c r="D5599" s="2" t="str">
        <f t="shared" si="86"/>
        <v>Error?</v>
      </c>
    </row>
    <row r="5600" spans="1:4">
      <c r="A5600" s="5">
        <v>5539</v>
      </c>
      <c r="B5600" s="1724">
        <f>'Revenues 9-14'!F125</f>
        <v>0</v>
      </c>
      <c r="D5600" s="2" t="str">
        <f t="shared" si="86"/>
        <v>Error?</v>
      </c>
    </row>
    <row r="5601" spans="1:4">
      <c r="A5601" s="5">
        <v>5540</v>
      </c>
      <c r="B5601" s="1724">
        <f>'Revenues 9-14'!F126</f>
        <v>0</v>
      </c>
      <c r="D5601" s="2" t="str">
        <f t="shared" si="86"/>
        <v>Error?</v>
      </c>
    </row>
    <row r="5602" spans="1:4">
      <c r="A5602" s="5">
        <v>5541</v>
      </c>
      <c r="B5602" s="1724">
        <f>'Revenues 9-14'!F127</f>
        <v>0</v>
      </c>
      <c r="D5602" s="2" t="str">
        <f t="shared" si="86"/>
        <v>Error?</v>
      </c>
    </row>
    <row r="5603" spans="1:4">
      <c r="A5603" s="10">
        <v>5542</v>
      </c>
      <c r="B5603" s="1724"/>
      <c r="D5603" s="2" t="str">
        <f t="shared" si="86"/>
        <v>OK</v>
      </c>
    </row>
    <row r="5604" spans="1:4">
      <c r="A5604" s="5">
        <v>5543</v>
      </c>
      <c r="B5604" s="1724">
        <f>'Revenues 9-14'!F128</f>
        <v>0</v>
      </c>
      <c r="D5604" s="2" t="str">
        <f t="shared" si="86"/>
        <v>Error?</v>
      </c>
    </row>
    <row r="5605" spans="1:4">
      <c r="A5605" s="10">
        <v>5544</v>
      </c>
      <c r="B5605" s="1724"/>
      <c r="D5605" s="2" t="str">
        <f t="shared" si="86"/>
        <v>OK</v>
      </c>
    </row>
    <row r="5606" spans="1:4">
      <c r="A5606" s="5">
        <v>5545</v>
      </c>
      <c r="B5606" s="1724">
        <f>'Revenues 9-14'!F129</f>
        <v>0</v>
      </c>
      <c r="D5606" s="2" t="str">
        <f t="shared" si="86"/>
        <v>Error?</v>
      </c>
    </row>
    <row r="5607" spans="1:4">
      <c r="A5607" s="10">
        <v>5546</v>
      </c>
      <c r="B5607" s="1724"/>
      <c r="D5607" s="2" t="str">
        <f t="shared" si="86"/>
        <v>OK</v>
      </c>
    </row>
    <row r="5608" spans="1:4">
      <c r="A5608" s="10">
        <v>5547</v>
      </c>
      <c r="B5608" s="1724"/>
      <c r="D5608" s="2" t="str">
        <f t="shared" si="86"/>
        <v>OK</v>
      </c>
    </row>
    <row r="5609" spans="1:4">
      <c r="A5609" s="5">
        <v>5548</v>
      </c>
      <c r="B5609" s="1724">
        <f>'Revenues 9-14'!F130</f>
        <v>0</v>
      </c>
      <c r="D5609" s="2" t="str">
        <f t="shared" si="86"/>
        <v>Error?</v>
      </c>
    </row>
    <row r="5610" spans="1:4">
      <c r="A5610" s="10">
        <v>5549</v>
      </c>
      <c r="B5610" s="1724"/>
      <c r="D5610" s="2" t="str">
        <f t="shared" si="86"/>
        <v>OK</v>
      </c>
    </row>
    <row r="5611" spans="1:4">
      <c r="A5611" s="10">
        <v>5550</v>
      </c>
      <c r="B5611" s="1724"/>
      <c r="D5611" s="2" t="str">
        <f t="shared" si="86"/>
        <v>OK</v>
      </c>
    </row>
    <row r="5612" spans="1:4">
      <c r="A5612" s="10">
        <v>5551</v>
      </c>
      <c r="B5612" s="1724"/>
      <c r="D5612" s="2" t="str">
        <f t="shared" si="86"/>
        <v>OK</v>
      </c>
    </row>
    <row r="5613" spans="1:4">
      <c r="A5613" s="10">
        <v>5552</v>
      </c>
      <c r="B5613" s="1724"/>
      <c r="D5613" s="2" t="str">
        <f t="shared" si="86"/>
        <v>OK</v>
      </c>
    </row>
    <row r="5614" spans="1:4">
      <c r="A5614" s="5">
        <v>5553</v>
      </c>
      <c r="B5614" s="1724">
        <f>'Revenues 9-14'!F132</f>
        <v>0</v>
      </c>
      <c r="C5614" s="2" t="s">
        <v>569</v>
      </c>
      <c r="D5614" s="2" t="str">
        <f t="shared" si="86"/>
        <v>Error?</v>
      </c>
    </row>
    <row r="5615" spans="1:4">
      <c r="A5615" s="5">
        <v>5554</v>
      </c>
      <c r="B5615" s="1724">
        <f>'Revenues 9-14'!F152</f>
        <v>976881</v>
      </c>
      <c r="D5615" s="2" t="str">
        <f t="shared" si="86"/>
        <v>Error?</v>
      </c>
    </row>
    <row r="5616" spans="1:4">
      <c r="A5616" s="10">
        <v>5555</v>
      </c>
      <c r="B5616" s="1724"/>
      <c r="D5616" s="2" t="str">
        <f t="shared" si="86"/>
        <v>OK</v>
      </c>
    </row>
    <row r="5617" spans="1:5">
      <c r="A5617" s="5">
        <v>5556</v>
      </c>
      <c r="B5617" s="1724">
        <f>'Revenues 9-14'!F153</f>
        <v>3786522</v>
      </c>
      <c r="D5617" s="2" t="str">
        <f t="shared" si="86"/>
        <v>Error?</v>
      </c>
    </row>
    <row r="5618" spans="1:5">
      <c r="A5618" s="5">
        <v>5557</v>
      </c>
      <c r="B5618" s="1724">
        <f>'Revenues 9-14'!F155</f>
        <v>4763403</v>
      </c>
      <c r="C5618" s="2" t="s">
        <v>569</v>
      </c>
      <c r="D5618" s="2" t="str">
        <f t="shared" si="86"/>
        <v>Error?</v>
      </c>
    </row>
    <row r="5619" spans="1:5">
      <c r="A5619" s="5">
        <v>5558</v>
      </c>
      <c r="B5619" s="1724">
        <f>'Revenues 9-14'!F157</f>
        <v>0</v>
      </c>
      <c r="D5619" s="2" t="str">
        <f t="shared" si="86"/>
        <v>Error?</v>
      </c>
    </row>
    <row r="5620" spans="1:5">
      <c r="A5620" s="10">
        <v>5559</v>
      </c>
      <c r="B5620" s="1724"/>
      <c r="D5620" s="2" t="str">
        <f t="shared" si="86"/>
        <v>OK</v>
      </c>
    </row>
    <row r="5621" spans="1:5">
      <c r="A5621" s="10">
        <v>5560</v>
      </c>
      <c r="B5621" s="1724"/>
      <c r="D5621" s="2" t="str">
        <f t="shared" si="86"/>
        <v>OK</v>
      </c>
    </row>
    <row r="5622" spans="1:5">
      <c r="A5622" s="10">
        <v>5561</v>
      </c>
      <c r="B5622" s="1724"/>
      <c r="D5622" s="2" t="str">
        <f t="shared" si="86"/>
        <v>OK</v>
      </c>
    </row>
    <row r="5623" spans="1:5">
      <c r="A5623" s="10">
        <v>5562</v>
      </c>
      <c r="B5623" s="1724"/>
      <c r="D5623" s="2" t="str">
        <f t="shared" si="86"/>
        <v>OK</v>
      </c>
    </row>
    <row r="5624" spans="1:5">
      <c r="A5624" s="10">
        <v>5563</v>
      </c>
      <c r="B5624" s="1724"/>
      <c r="D5624" s="2" t="str">
        <f t="shared" si="86"/>
        <v>OK</v>
      </c>
    </row>
    <row r="5625" spans="1:5">
      <c r="A5625" s="5">
        <v>5564</v>
      </c>
      <c r="B5625" s="1724">
        <f>'Revenues 9-14'!F158</f>
        <v>0</v>
      </c>
      <c r="D5625" s="2" t="str">
        <f t="shared" si="86"/>
        <v>Error?</v>
      </c>
    </row>
    <row r="5626" spans="1:5">
      <c r="A5626" s="10">
        <v>5565</v>
      </c>
      <c r="B5626" s="1724"/>
      <c r="D5626" s="2" t="str">
        <f t="shared" si="86"/>
        <v>OK</v>
      </c>
    </row>
    <row r="5627" spans="1:5">
      <c r="A5627" s="5">
        <v>5566</v>
      </c>
      <c r="B5627" s="1724">
        <f>'Revenues 9-14'!F159</f>
        <v>0</v>
      </c>
      <c r="D5627" s="2" t="str">
        <f t="shared" si="86"/>
        <v>Error?</v>
      </c>
    </row>
    <row r="5628" spans="1:5">
      <c r="A5628" s="10">
        <v>5567</v>
      </c>
      <c r="B5628" s="1724"/>
      <c r="D5628" s="2" t="str">
        <f t="shared" si="86"/>
        <v>OK</v>
      </c>
    </row>
    <row r="5629" spans="1:5">
      <c r="A5629" s="10">
        <v>5568</v>
      </c>
      <c r="B5629" s="1724"/>
      <c r="D5629" s="2" t="str">
        <f t="shared" si="86"/>
        <v>OK</v>
      </c>
    </row>
    <row r="5630" spans="1:5">
      <c r="A5630" s="10">
        <v>5569</v>
      </c>
      <c r="B5630" s="1724"/>
      <c r="D5630" s="2" t="str">
        <f t="shared" si="86"/>
        <v>OK</v>
      </c>
      <c r="E5630" s="4" t="s">
        <v>1875</v>
      </c>
    </row>
    <row r="5631" spans="1:5">
      <c r="A5631" s="10">
        <v>5570</v>
      </c>
      <c r="B5631" s="1724"/>
      <c r="D5631" s="2" t="str">
        <f t="shared" ref="D5631:D5694" si="87">IF(ISBLANK(B5631),"OK",IF(A5631-B5631=0,"OK","Error?"))</f>
        <v>OK</v>
      </c>
      <c r="E5631" s="4" t="s">
        <v>1875</v>
      </c>
    </row>
    <row r="5632" spans="1:5">
      <c r="A5632" s="10">
        <v>5571</v>
      </c>
      <c r="B5632" s="1724"/>
      <c r="D5632" s="2" t="str">
        <f t="shared" si="87"/>
        <v>OK</v>
      </c>
    </row>
    <row r="5633" spans="1:4">
      <c r="A5633" s="10">
        <v>5572</v>
      </c>
      <c r="B5633" s="1724"/>
      <c r="D5633" s="2" t="str">
        <f t="shared" si="87"/>
        <v>OK</v>
      </c>
    </row>
    <row r="5634" spans="1:4">
      <c r="A5634" s="10">
        <v>5573</v>
      </c>
      <c r="B5634" s="1724"/>
      <c r="D5634" s="2" t="str">
        <f t="shared" si="87"/>
        <v>OK</v>
      </c>
    </row>
    <row r="5635" spans="1:4">
      <c r="A5635" s="10">
        <v>5574</v>
      </c>
      <c r="B5635" s="1724"/>
      <c r="D5635" s="2" t="str">
        <f t="shared" si="87"/>
        <v>OK</v>
      </c>
    </row>
    <row r="5636" spans="1:4">
      <c r="A5636" s="10">
        <v>5575</v>
      </c>
      <c r="B5636" s="1724"/>
      <c r="D5636" s="2" t="str">
        <f t="shared" si="87"/>
        <v>OK</v>
      </c>
    </row>
    <row r="5637" spans="1:4">
      <c r="A5637" s="10">
        <v>5576</v>
      </c>
      <c r="B5637" s="1724"/>
      <c r="D5637" s="2" t="str">
        <f t="shared" si="87"/>
        <v>OK</v>
      </c>
    </row>
    <row r="5638" spans="1:4">
      <c r="A5638" s="10">
        <v>5577</v>
      </c>
      <c r="B5638" s="1724"/>
      <c r="D5638" s="2" t="str">
        <f t="shared" si="87"/>
        <v>OK</v>
      </c>
    </row>
    <row r="5639" spans="1:4">
      <c r="A5639" s="10">
        <v>5578</v>
      </c>
      <c r="B5639" s="1724"/>
      <c r="D5639" s="2" t="str">
        <f t="shared" si="87"/>
        <v>OK</v>
      </c>
    </row>
    <row r="5640" spans="1:4">
      <c r="A5640" s="10">
        <v>5579</v>
      </c>
      <c r="B5640" s="1724"/>
      <c r="D5640" s="2" t="str">
        <f t="shared" si="87"/>
        <v>OK</v>
      </c>
    </row>
    <row r="5641" spans="1:4">
      <c r="A5641" s="10">
        <v>5580</v>
      </c>
      <c r="B5641" s="1724"/>
      <c r="D5641" s="2" t="str">
        <f t="shared" si="87"/>
        <v>OK</v>
      </c>
    </row>
    <row r="5642" spans="1:4">
      <c r="A5642" s="10">
        <v>5581</v>
      </c>
      <c r="B5642" s="1724"/>
      <c r="D5642" s="2" t="str">
        <f t="shared" si="87"/>
        <v>OK</v>
      </c>
    </row>
    <row r="5643" spans="1:4">
      <c r="A5643" s="10">
        <v>5582</v>
      </c>
      <c r="B5643" s="1724"/>
      <c r="D5643" s="2" t="str">
        <f t="shared" si="87"/>
        <v>OK</v>
      </c>
    </row>
    <row r="5644" spans="1:4">
      <c r="A5644" s="5">
        <v>5583</v>
      </c>
      <c r="B5644" s="1724">
        <f>'Revenues 9-14'!F169</f>
        <v>4763403</v>
      </c>
      <c r="C5644" s="2" t="s">
        <v>569</v>
      </c>
      <c r="D5644" s="2" t="str">
        <f t="shared" si="87"/>
        <v>Error?</v>
      </c>
    </row>
    <row r="5645" spans="1:4">
      <c r="A5645" s="10">
        <v>5584</v>
      </c>
      <c r="B5645" s="1724"/>
      <c r="D5645" s="2" t="str">
        <f t="shared" si="87"/>
        <v>OK</v>
      </c>
    </row>
    <row r="5646" spans="1:4">
      <c r="A5646" s="10">
        <v>5585</v>
      </c>
      <c r="B5646" s="1724"/>
      <c r="D5646" s="2" t="str">
        <f t="shared" si="87"/>
        <v>OK</v>
      </c>
    </row>
    <row r="5647" spans="1:4">
      <c r="A5647" s="10">
        <v>5586</v>
      </c>
      <c r="B5647" s="1724"/>
      <c r="D5647" s="2" t="str">
        <f t="shared" si="87"/>
        <v>OK</v>
      </c>
    </row>
    <row r="5648" spans="1:4">
      <c r="A5648" s="10">
        <v>5587</v>
      </c>
      <c r="B5648" s="1724"/>
      <c r="D5648" s="2" t="str">
        <f t="shared" si="87"/>
        <v>OK</v>
      </c>
    </row>
    <row r="5649" spans="1:4">
      <c r="A5649" s="10">
        <v>5588</v>
      </c>
      <c r="B5649" s="1724"/>
      <c r="D5649" s="2" t="str">
        <f t="shared" si="87"/>
        <v>OK</v>
      </c>
    </row>
    <row r="5650" spans="1:4">
      <c r="A5650" s="10">
        <v>5589</v>
      </c>
      <c r="B5650" s="1724"/>
      <c r="D5650" s="2" t="str">
        <f t="shared" si="87"/>
        <v>OK</v>
      </c>
    </row>
    <row r="5651" spans="1:4">
      <c r="A5651" s="10">
        <v>5590</v>
      </c>
      <c r="B5651" s="1724"/>
      <c r="D5651" s="2" t="str">
        <f t="shared" si="87"/>
        <v>OK</v>
      </c>
    </row>
    <row r="5652" spans="1:4">
      <c r="A5652" s="10">
        <v>5591</v>
      </c>
      <c r="B5652" s="1724"/>
      <c r="D5652" s="2" t="str">
        <f t="shared" si="87"/>
        <v>OK</v>
      </c>
    </row>
    <row r="5653" spans="1:4">
      <c r="A5653" s="5">
        <v>5592</v>
      </c>
      <c r="B5653" s="1724">
        <f>'Revenues 9-14'!F170</f>
        <v>5518403</v>
      </c>
      <c r="C5653" s="2" t="s">
        <v>569</v>
      </c>
      <c r="D5653" s="2" t="str">
        <f t="shared" si="87"/>
        <v>Error?</v>
      </c>
    </row>
    <row r="5654" spans="1:4">
      <c r="A5654" s="5">
        <v>5593</v>
      </c>
      <c r="B5654" s="1724">
        <f>'Revenues 9-14'!F173</f>
        <v>0</v>
      </c>
      <c r="D5654" s="2" t="str">
        <f t="shared" si="87"/>
        <v>Error?</v>
      </c>
    </row>
    <row r="5655" spans="1:4">
      <c r="A5655" s="5">
        <v>5594</v>
      </c>
      <c r="B5655" s="1724">
        <f>'Revenues 9-14'!F175</f>
        <v>0</v>
      </c>
      <c r="C5655" s="2" t="s">
        <v>569</v>
      </c>
      <c r="D5655" s="2" t="str">
        <f t="shared" si="87"/>
        <v>Error?</v>
      </c>
    </row>
    <row r="5656" spans="1:4">
      <c r="A5656" s="10">
        <v>5595</v>
      </c>
      <c r="B5656" s="1724"/>
      <c r="D5656" s="2" t="str">
        <f t="shared" si="87"/>
        <v>OK</v>
      </c>
    </row>
    <row r="5657" spans="1:4">
      <c r="A5657" s="10">
        <v>5596</v>
      </c>
      <c r="B5657" s="1724"/>
      <c r="D5657" s="2" t="str">
        <f t="shared" si="87"/>
        <v>OK</v>
      </c>
    </row>
    <row r="5658" spans="1:4">
      <c r="A5658" s="5">
        <v>5597</v>
      </c>
      <c r="B5658" s="1724">
        <f>'Revenues 9-14'!F181</f>
        <v>0</v>
      </c>
      <c r="C5658" s="2" t="s">
        <v>569</v>
      </c>
      <c r="D5658" s="2" t="str">
        <f t="shared" si="87"/>
        <v>Error?</v>
      </c>
    </row>
    <row r="5659" spans="1:4">
      <c r="A5659" s="5">
        <v>5598</v>
      </c>
      <c r="B5659" s="1724">
        <f>'Revenues 9-14'!F184</f>
        <v>0</v>
      </c>
      <c r="D5659" s="2" t="str">
        <f t="shared" si="87"/>
        <v>Error?</v>
      </c>
    </row>
    <row r="5660" spans="1:4">
      <c r="A5660" s="10">
        <v>5599</v>
      </c>
      <c r="B5660" s="1724"/>
      <c r="D5660" s="2" t="str">
        <f t="shared" si="87"/>
        <v>OK</v>
      </c>
    </row>
    <row r="5661" spans="1:4">
      <c r="A5661" s="10">
        <v>5600</v>
      </c>
      <c r="B5661" s="1724"/>
      <c r="D5661" s="2" t="str">
        <f t="shared" si="87"/>
        <v>OK</v>
      </c>
    </row>
    <row r="5662" spans="1:4">
      <c r="A5662" s="10">
        <v>5601</v>
      </c>
      <c r="B5662" s="1724"/>
      <c r="D5662" s="2" t="str">
        <f t="shared" si="87"/>
        <v>OK</v>
      </c>
    </row>
    <row r="5663" spans="1:4">
      <c r="A5663" s="10">
        <v>5602</v>
      </c>
      <c r="B5663" s="1724"/>
      <c r="D5663" s="2" t="str">
        <f t="shared" si="87"/>
        <v>OK</v>
      </c>
    </row>
    <row r="5664" spans="1:4">
      <c r="A5664" s="5">
        <v>5603</v>
      </c>
      <c r="B5664" s="1724">
        <f>'Revenues 9-14'!F200</f>
        <v>0</v>
      </c>
      <c r="D5664" s="2" t="str">
        <f t="shared" si="87"/>
        <v>Error?</v>
      </c>
    </row>
    <row r="5665" spans="1:5">
      <c r="A5665" s="5">
        <v>5604</v>
      </c>
      <c r="B5665" s="1724">
        <f>'Revenues 9-14'!F201</f>
        <v>0</v>
      </c>
      <c r="D5665" s="2" t="str">
        <f t="shared" si="87"/>
        <v>Error?</v>
      </c>
    </row>
    <row r="5666" spans="1:5">
      <c r="A5666" s="10">
        <v>5605</v>
      </c>
      <c r="B5666" s="1724"/>
      <c r="D5666" s="2" t="str">
        <f t="shared" si="87"/>
        <v>OK</v>
      </c>
    </row>
    <row r="5667" spans="1:5">
      <c r="A5667" s="10">
        <v>5606</v>
      </c>
      <c r="B5667" s="1724"/>
      <c r="D5667" s="2" t="str">
        <f t="shared" si="87"/>
        <v>OK</v>
      </c>
    </row>
    <row r="5668" spans="1:5">
      <c r="A5668" s="10">
        <v>5607</v>
      </c>
      <c r="B5668" s="1724"/>
      <c r="D5668" s="2" t="str">
        <f t="shared" si="87"/>
        <v>OK</v>
      </c>
    </row>
    <row r="5669" spans="1:5">
      <c r="A5669" s="10">
        <v>5608</v>
      </c>
      <c r="B5669" s="1724"/>
      <c r="D5669" s="2" t="str">
        <f t="shared" si="87"/>
        <v>OK</v>
      </c>
    </row>
    <row r="5670" spans="1:5">
      <c r="A5670" s="10">
        <v>5609</v>
      </c>
      <c r="B5670" s="1724"/>
      <c r="D5670" s="2" t="str">
        <f t="shared" si="87"/>
        <v>OK</v>
      </c>
    </row>
    <row r="5671" spans="1:5">
      <c r="A5671" s="10">
        <v>5610</v>
      </c>
      <c r="B5671" s="1724"/>
      <c r="D5671" s="2" t="str">
        <f t="shared" si="87"/>
        <v>OK</v>
      </c>
      <c r="E5671" s="4" t="s">
        <v>1875</v>
      </c>
    </row>
    <row r="5672" spans="1:5">
      <c r="A5672" s="5">
        <v>5611</v>
      </c>
      <c r="B5672" s="1724">
        <f>'Revenues 9-14'!F202</f>
        <v>0</v>
      </c>
      <c r="D5672" s="2" t="str">
        <f t="shared" si="87"/>
        <v>Error?</v>
      </c>
    </row>
    <row r="5673" spans="1:5">
      <c r="A5673" s="5">
        <v>5612</v>
      </c>
      <c r="B5673" s="1724">
        <f>'Revenues 9-14'!F206</f>
        <v>0</v>
      </c>
      <c r="D5673" s="2" t="str">
        <f t="shared" si="87"/>
        <v>Error?</v>
      </c>
    </row>
    <row r="5674" spans="1:5">
      <c r="A5674" s="10">
        <v>5613</v>
      </c>
      <c r="B5674" s="1724"/>
      <c r="D5674" s="2" t="str">
        <f t="shared" si="87"/>
        <v>OK</v>
      </c>
    </row>
    <row r="5675" spans="1:5">
      <c r="A5675" s="10">
        <v>5614</v>
      </c>
      <c r="B5675" s="1724"/>
      <c r="D5675" s="2" t="str">
        <f t="shared" si="87"/>
        <v>OK</v>
      </c>
    </row>
    <row r="5676" spans="1:5">
      <c r="A5676" s="10">
        <v>5615</v>
      </c>
      <c r="B5676" s="1724"/>
      <c r="D5676" s="2" t="str">
        <f t="shared" si="87"/>
        <v>OK</v>
      </c>
    </row>
    <row r="5677" spans="1:5">
      <c r="A5677" s="5">
        <v>5616</v>
      </c>
      <c r="B5677" s="1724">
        <f>'Revenues 9-14'!F204</f>
        <v>0</v>
      </c>
      <c r="C5677" s="2" t="s">
        <v>569</v>
      </c>
      <c r="D5677" s="2" t="str">
        <f t="shared" si="87"/>
        <v>Error?</v>
      </c>
    </row>
    <row r="5678" spans="1:5">
      <c r="A5678" s="10">
        <v>5617</v>
      </c>
      <c r="B5678" s="1724"/>
      <c r="D5678" s="2" t="str">
        <f t="shared" si="87"/>
        <v>OK</v>
      </c>
    </row>
    <row r="5679" spans="1:5">
      <c r="A5679" s="10">
        <v>5618</v>
      </c>
      <c r="B5679" s="1724"/>
      <c r="D5679" s="2" t="str">
        <f t="shared" si="87"/>
        <v>OK</v>
      </c>
    </row>
    <row r="5680" spans="1:5">
      <c r="A5680" s="10">
        <v>5619</v>
      </c>
      <c r="B5680" s="1724"/>
      <c r="D5680" s="2" t="str">
        <f t="shared" si="87"/>
        <v>OK</v>
      </c>
    </row>
    <row r="5681" spans="1:4">
      <c r="A5681" s="10">
        <v>5620</v>
      </c>
      <c r="B5681" s="1724"/>
      <c r="D5681" s="2" t="str">
        <f t="shared" si="87"/>
        <v>OK</v>
      </c>
    </row>
    <row r="5682" spans="1:4">
      <c r="A5682" s="10">
        <v>5621</v>
      </c>
      <c r="B5682" s="1724"/>
      <c r="D5682" s="2" t="str">
        <f t="shared" si="87"/>
        <v>OK</v>
      </c>
    </row>
    <row r="5683" spans="1:4">
      <c r="A5683" s="10">
        <v>5622</v>
      </c>
      <c r="B5683" s="1724"/>
      <c r="D5683" s="2" t="str">
        <f t="shared" si="87"/>
        <v>OK</v>
      </c>
    </row>
    <row r="5684" spans="1:4">
      <c r="A5684" s="10">
        <v>5623</v>
      </c>
      <c r="B5684" s="1724"/>
      <c r="D5684" s="2" t="str">
        <f t="shared" si="87"/>
        <v>OK</v>
      </c>
    </row>
    <row r="5685" spans="1:4">
      <c r="A5685" s="10">
        <v>5624</v>
      </c>
      <c r="B5685" s="1724"/>
      <c r="D5685" s="2" t="str">
        <f t="shared" si="87"/>
        <v>OK</v>
      </c>
    </row>
    <row r="5686" spans="1:4">
      <c r="A5686" s="10">
        <v>5625</v>
      </c>
      <c r="B5686" s="1724"/>
      <c r="D5686" s="2" t="str">
        <f t="shared" si="87"/>
        <v>OK</v>
      </c>
    </row>
    <row r="5687" spans="1:4">
      <c r="A5687" s="10">
        <v>5626</v>
      </c>
      <c r="B5687" s="1724"/>
      <c r="D5687" s="2" t="str">
        <f t="shared" si="87"/>
        <v>OK</v>
      </c>
    </row>
    <row r="5688" spans="1:4">
      <c r="A5688" s="10">
        <v>5627</v>
      </c>
      <c r="B5688" s="1724"/>
      <c r="D5688" s="2" t="str">
        <f t="shared" si="87"/>
        <v>OK</v>
      </c>
    </row>
    <row r="5689" spans="1:4">
      <c r="A5689" s="10">
        <v>5628</v>
      </c>
      <c r="B5689" s="1724"/>
      <c r="D5689" s="2" t="str">
        <f t="shared" si="87"/>
        <v>OK</v>
      </c>
    </row>
    <row r="5690" spans="1:4">
      <c r="A5690" s="10">
        <v>5629</v>
      </c>
      <c r="B5690" s="1724"/>
      <c r="D5690" s="2" t="str">
        <f t="shared" si="87"/>
        <v>OK</v>
      </c>
    </row>
    <row r="5691" spans="1:4">
      <c r="A5691" s="5">
        <v>5630</v>
      </c>
      <c r="B5691" s="1724">
        <f>'Revenues 9-14'!F211</f>
        <v>0</v>
      </c>
      <c r="D5691" s="2" t="str">
        <f t="shared" si="87"/>
        <v>Error?</v>
      </c>
    </row>
    <row r="5692" spans="1:4">
      <c r="A5692" s="5">
        <v>5631</v>
      </c>
      <c r="B5692" s="1724">
        <f>'Revenues 9-14'!F212</f>
        <v>0</v>
      </c>
      <c r="D5692" s="2" t="str">
        <f t="shared" si="87"/>
        <v>Error?</v>
      </c>
    </row>
    <row r="5693" spans="1:4">
      <c r="A5693" s="10">
        <v>5632</v>
      </c>
      <c r="B5693" s="1724"/>
      <c r="D5693" s="2" t="str">
        <f t="shared" si="87"/>
        <v>OK</v>
      </c>
    </row>
    <row r="5694" spans="1:4">
      <c r="A5694" s="10">
        <v>5633</v>
      </c>
      <c r="B5694" s="1724"/>
      <c r="D5694" s="2" t="str">
        <f t="shared" si="87"/>
        <v>OK</v>
      </c>
    </row>
    <row r="5695" spans="1:4">
      <c r="A5695" s="5">
        <v>5634</v>
      </c>
      <c r="B5695" s="1724">
        <f>'Revenues 9-14'!F213</f>
        <v>0</v>
      </c>
      <c r="D5695" s="2" t="str">
        <f t="shared" ref="D5695:D5758" si="88">IF(ISBLANK(B5695),"OK",IF(A5695-B5695=0,"OK","Error?"))</f>
        <v>Error?</v>
      </c>
    </row>
    <row r="5696" spans="1:4">
      <c r="A5696" s="5">
        <v>5635</v>
      </c>
      <c r="B5696" s="1724">
        <f>'Revenues 9-14'!F214</f>
        <v>0</v>
      </c>
      <c r="D5696" s="2" t="str">
        <f t="shared" si="88"/>
        <v>Error?</v>
      </c>
    </row>
    <row r="5697" spans="1:5">
      <c r="A5697" s="5">
        <v>5636</v>
      </c>
      <c r="B5697" s="1724">
        <f>'Revenues 9-14'!F215</f>
        <v>0</v>
      </c>
      <c r="D5697" s="2" t="str">
        <f t="shared" si="88"/>
        <v>Error?</v>
      </c>
    </row>
    <row r="5698" spans="1:5">
      <c r="A5698" s="10">
        <v>5637</v>
      </c>
      <c r="B5698" s="1724"/>
      <c r="D5698" s="2" t="str">
        <f t="shared" si="88"/>
        <v>OK</v>
      </c>
    </row>
    <row r="5699" spans="1:5">
      <c r="A5699" s="10">
        <v>5638</v>
      </c>
      <c r="B5699" s="1724"/>
      <c r="D5699" s="2" t="str">
        <f t="shared" si="88"/>
        <v>OK</v>
      </c>
    </row>
    <row r="5700" spans="1:5">
      <c r="A5700" s="10">
        <v>5639</v>
      </c>
      <c r="B5700" s="1724"/>
      <c r="D5700" s="2" t="str">
        <f t="shared" si="88"/>
        <v>OK</v>
      </c>
    </row>
    <row r="5701" spans="1:5">
      <c r="A5701" s="10">
        <v>5640</v>
      </c>
      <c r="B5701" s="1724"/>
      <c r="D5701" s="2" t="str">
        <f t="shared" si="88"/>
        <v>OK</v>
      </c>
    </row>
    <row r="5702" spans="1:5">
      <c r="A5702" s="10">
        <v>5641</v>
      </c>
      <c r="B5702" s="1724"/>
      <c r="D5702" s="2" t="str">
        <f t="shared" si="88"/>
        <v>OK</v>
      </c>
    </row>
    <row r="5703" spans="1:5">
      <c r="A5703" s="5">
        <v>5642</v>
      </c>
      <c r="B5703" s="1724">
        <f>'Revenues 9-14'!F217</f>
        <v>0</v>
      </c>
      <c r="C5703" s="2" t="s">
        <v>569</v>
      </c>
      <c r="D5703" s="2" t="str">
        <f t="shared" si="88"/>
        <v>Error?</v>
      </c>
    </row>
    <row r="5704" spans="1:5">
      <c r="A5704" s="10">
        <v>5643</v>
      </c>
      <c r="B5704" s="1724"/>
      <c r="D5704" s="2" t="str">
        <f t="shared" si="88"/>
        <v>OK</v>
      </c>
    </row>
    <row r="5705" spans="1:5">
      <c r="A5705" s="5">
        <v>5644</v>
      </c>
      <c r="B5705" s="1724">
        <f>'Revenues 9-14'!F255</f>
        <v>0</v>
      </c>
      <c r="D5705" s="2" t="str">
        <f t="shared" si="88"/>
        <v>Error?</v>
      </c>
    </row>
    <row r="5706" spans="1:5">
      <c r="A5706" s="10">
        <v>5645</v>
      </c>
      <c r="B5706" s="1724"/>
      <c r="D5706" s="2" t="str">
        <f t="shared" si="88"/>
        <v>OK</v>
      </c>
      <c r="E5706" s="4" t="s">
        <v>1875</v>
      </c>
    </row>
    <row r="5707" spans="1:5">
      <c r="A5707" s="10">
        <v>5646</v>
      </c>
      <c r="B5707" s="1724"/>
      <c r="D5707" s="2" t="str">
        <f t="shared" si="88"/>
        <v>OK</v>
      </c>
    </row>
    <row r="5708" spans="1:5">
      <c r="A5708" s="5">
        <v>5647</v>
      </c>
      <c r="B5708" s="1724">
        <f>'Revenues 9-14'!F257</f>
        <v>0</v>
      </c>
      <c r="D5708" s="2" t="str">
        <f t="shared" si="88"/>
        <v>Error?</v>
      </c>
    </row>
    <row r="5709" spans="1:5">
      <c r="A5709" s="10">
        <v>5648</v>
      </c>
      <c r="B5709" s="1724"/>
      <c r="D5709" s="2" t="str">
        <f t="shared" si="88"/>
        <v>OK</v>
      </c>
    </row>
    <row r="5710" spans="1:5">
      <c r="A5710" s="5">
        <v>5649</v>
      </c>
      <c r="B5710" s="1724">
        <f>'Revenues 9-14'!F258</f>
        <v>0</v>
      </c>
      <c r="D5710" s="2" t="str">
        <f t="shared" si="88"/>
        <v>Error?</v>
      </c>
    </row>
    <row r="5711" spans="1:5">
      <c r="A5711" s="10">
        <v>5650</v>
      </c>
      <c r="B5711" s="1724"/>
      <c r="D5711" s="2" t="str">
        <f t="shared" si="88"/>
        <v>OK</v>
      </c>
    </row>
    <row r="5712" spans="1:5">
      <c r="A5712" s="10">
        <v>5651</v>
      </c>
      <c r="B5712" s="1724"/>
      <c r="D5712" s="2" t="str">
        <f t="shared" si="88"/>
        <v>OK</v>
      </c>
    </row>
    <row r="5713" spans="1:4">
      <c r="A5713" s="5">
        <v>5652</v>
      </c>
      <c r="B5713" s="1724">
        <f>'Revenues 9-14'!F266</f>
        <v>0</v>
      </c>
      <c r="C5713" s="2" t="s">
        <v>569</v>
      </c>
      <c r="D5713" s="2" t="str">
        <f t="shared" si="88"/>
        <v>Error?</v>
      </c>
    </row>
    <row r="5714" spans="1:4">
      <c r="A5714" s="10">
        <v>5653</v>
      </c>
      <c r="B5714" s="1724"/>
      <c r="D5714" s="2" t="str">
        <f t="shared" si="88"/>
        <v>OK</v>
      </c>
    </row>
    <row r="5715" spans="1:4">
      <c r="A5715" s="10">
        <v>5654</v>
      </c>
      <c r="B5715" s="1724"/>
      <c r="D5715" s="2" t="str">
        <f t="shared" si="88"/>
        <v>OK</v>
      </c>
    </row>
    <row r="5716" spans="1:4">
      <c r="A5716" s="10">
        <v>5655</v>
      </c>
      <c r="B5716" s="1724"/>
      <c r="D5716" s="2" t="str">
        <f t="shared" si="88"/>
        <v>OK</v>
      </c>
    </row>
    <row r="5717" spans="1:4">
      <c r="A5717" s="10">
        <v>5656</v>
      </c>
      <c r="B5717" s="1724"/>
      <c r="D5717" s="2" t="str">
        <f t="shared" si="88"/>
        <v>OK</v>
      </c>
    </row>
    <row r="5718" spans="1:4">
      <c r="A5718" s="10">
        <v>5657</v>
      </c>
      <c r="B5718" s="1724"/>
      <c r="D5718" s="2" t="str">
        <f t="shared" si="88"/>
        <v>OK</v>
      </c>
    </row>
    <row r="5719" spans="1:4">
      <c r="A5719" s="5">
        <v>5658</v>
      </c>
      <c r="B5719" s="1724">
        <f>'Revenues 9-14'!F267</f>
        <v>0</v>
      </c>
      <c r="C5719" s="2" t="s">
        <v>569</v>
      </c>
      <c r="D5719" s="2" t="str">
        <f t="shared" si="88"/>
        <v>Error?</v>
      </c>
    </row>
    <row r="5720" spans="1:4">
      <c r="A5720" s="5">
        <v>5659</v>
      </c>
      <c r="B5720" s="1724">
        <f>'Revenues 9-14'!F268</f>
        <v>10842510</v>
      </c>
      <c r="C5720" s="2" t="s">
        <v>569</v>
      </c>
      <c r="D5720" s="2" t="str">
        <f t="shared" si="88"/>
        <v>Error?</v>
      </c>
    </row>
    <row r="5721" spans="1:4">
      <c r="A5721" s="5">
        <v>5660</v>
      </c>
      <c r="B5721" s="1724">
        <f>'Revenues 9-14'!G5</f>
        <v>1154878</v>
      </c>
      <c r="D5721" s="2" t="str">
        <f t="shared" si="88"/>
        <v>Error?</v>
      </c>
    </row>
    <row r="5722" spans="1:4">
      <c r="A5722" s="5">
        <v>5661</v>
      </c>
      <c r="B5722" s="1724">
        <f>'Revenues 9-14'!G7</f>
        <v>0</v>
      </c>
      <c r="D5722" s="2" t="str">
        <f t="shared" si="88"/>
        <v>Error?</v>
      </c>
    </row>
    <row r="5723" spans="1:4">
      <c r="A5723" s="5">
        <v>5662</v>
      </c>
      <c r="B5723" s="1724">
        <f>'Revenues 9-14'!G8</f>
        <v>1458915</v>
      </c>
      <c r="D5723" s="2" t="str">
        <f t="shared" si="88"/>
        <v>Error?</v>
      </c>
    </row>
    <row r="5724" spans="1:4">
      <c r="A5724" s="5">
        <v>5663</v>
      </c>
      <c r="B5724" s="1724">
        <f>'Revenues 9-14'!G11</f>
        <v>0</v>
      </c>
      <c r="D5724" s="2" t="str">
        <f t="shared" si="88"/>
        <v>Error?</v>
      </c>
    </row>
    <row r="5725" spans="1:4">
      <c r="A5725" s="5">
        <v>5664</v>
      </c>
      <c r="B5725" s="1724">
        <f>'Revenues 9-14'!G12</f>
        <v>2613793</v>
      </c>
      <c r="C5725" s="2" t="s">
        <v>569</v>
      </c>
      <c r="D5725" s="2" t="str">
        <f t="shared" si="88"/>
        <v>Error?</v>
      </c>
    </row>
    <row r="5726" spans="1:4">
      <c r="A5726" s="5">
        <v>5665</v>
      </c>
      <c r="B5726" s="1724">
        <f>'Revenues 9-14'!G14</f>
        <v>0</v>
      </c>
      <c r="D5726" s="2" t="str">
        <f t="shared" si="88"/>
        <v>Error?</v>
      </c>
    </row>
    <row r="5727" spans="1:4">
      <c r="A5727" s="5">
        <v>5666</v>
      </c>
      <c r="B5727" s="1724">
        <f>'Revenues 9-14'!G15</f>
        <v>0</v>
      </c>
      <c r="D5727" s="2" t="str">
        <f t="shared" si="88"/>
        <v>Error?</v>
      </c>
    </row>
    <row r="5728" spans="1:4">
      <c r="A5728" s="5">
        <v>5667</v>
      </c>
      <c r="B5728" s="1724">
        <f>'Revenues 9-14'!G16</f>
        <v>380000</v>
      </c>
      <c r="D5728" s="2" t="str">
        <f t="shared" si="88"/>
        <v>Error?</v>
      </c>
    </row>
    <row r="5729" spans="1:4">
      <c r="A5729" s="5">
        <v>5668</v>
      </c>
      <c r="B5729" s="1724">
        <f>'Revenues 9-14'!G17</f>
        <v>0</v>
      </c>
      <c r="D5729" s="2" t="str">
        <f t="shared" si="88"/>
        <v>Error?</v>
      </c>
    </row>
    <row r="5730" spans="1:4">
      <c r="A5730" s="5">
        <v>5669</v>
      </c>
      <c r="B5730" s="1724">
        <f>'Revenues 9-14'!G18</f>
        <v>380000</v>
      </c>
      <c r="C5730" s="2" t="s">
        <v>569</v>
      </c>
      <c r="D5730" s="2" t="str">
        <f t="shared" si="88"/>
        <v>Error?</v>
      </c>
    </row>
    <row r="5731" spans="1:4">
      <c r="A5731" s="5">
        <v>5670</v>
      </c>
      <c r="B5731" s="1724">
        <f>'Revenues 9-14'!G65</f>
        <v>24194</v>
      </c>
      <c r="D5731" s="2" t="str">
        <f t="shared" si="88"/>
        <v>Error?</v>
      </c>
    </row>
    <row r="5732" spans="1:4">
      <c r="A5732" s="5">
        <v>5671</v>
      </c>
      <c r="B5732" s="1724">
        <f>'Revenues 9-14'!G66</f>
        <v>0</v>
      </c>
      <c r="D5732" s="2" t="str">
        <f t="shared" si="88"/>
        <v>Error?</v>
      </c>
    </row>
    <row r="5733" spans="1:4">
      <c r="A5733" s="5">
        <v>5672</v>
      </c>
      <c r="B5733" s="1724">
        <f>'Revenues 9-14'!G67</f>
        <v>24194</v>
      </c>
      <c r="C5733" s="2" t="s">
        <v>569</v>
      </c>
      <c r="D5733" s="2" t="str">
        <f t="shared" si="88"/>
        <v>Error?</v>
      </c>
    </row>
    <row r="5734" spans="1:4">
      <c r="A5734" s="5">
        <v>5673</v>
      </c>
      <c r="B5734" s="1724">
        <f>'Revenues 9-14'!G96</f>
        <v>0</v>
      </c>
      <c r="D5734" s="2" t="str">
        <f t="shared" si="88"/>
        <v>Error?</v>
      </c>
    </row>
    <row r="5735" spans="1:4">
      <c r="A5735" s="5">
        <v>5674</v>
      </c>
      <c r="B5735" s="1724">
        <f>'Revenues 9-14'!G99</f>
        <v>0</v>
      </c>
      <c r="D5735" s="2" t="str">
        <f t="shared" si="88"/>
        <v>Error?</v>
      </c>
    </row>
    <row r="5736" spans="1:4">
      <c r="A5736" s="5">
        <v>5675</v>
      </c>
      <c r="B5736" s="1724">
        <f>'Revenues 9-14'!G107</f>
        <v>0</v>
      </c>
      <c r="D5736" s="2" t="str">
        <f t="shared" si="88"/>
        <v>Error?</v>
      </c>
    </row>
    <row r="5737" spans="1:4">
      <c r="A5737" s="5">
        <v>5676</v>
      </c>
      <c r="B5737" s="1724">
        <f>'Revenues 9-14'!G108</f>
        <v>0</v>
      </c>
      <c r="C5737" s="2" t="s">
        <v>569</v>
      </c>
      <c r="D5737" s="2" t="str">
        <f t="shared" si="88"/>
        <v>Error?</v>
      </c>
    </row>
    <row r="5738" spans="1:4">
      <c r="A5738" s="5">
        <v>5677</v>
      </c>
      <c r="B5738" s="1724">
        <f>'Revenues 9-14'!G111</f>
        <v>0</v>
      </c>
      <c r="D5738" s="2" t="str">
        <f t="shared" si="88"/>
        <v>Error?</v>
      </c>
    </row>
    <row r="5739" spans="1:4">
      <c r="A5739" s="5">
        <v>5678</v>
      </c>
      <c r="B5739" s="1724">
        <f>'Revenues 9-14'!G112</f>
        <v>0</v>
      </c>
      <c r="D5739" s="2" t="str">
        <f t="shared" si="88"/>
        <v>Error?</v>
      </c>
    </row>
    <row r="5740" spans="1:4">
      <c r="A5740" s="5">
        <v>5679</v>
      </c>
      <c r="B5740" s="1724">
        <f>'Revenues 9-14'!G113</f>
        <v>0</v>
      </c>
      <c r="D5740" s="2" t="str">
        <f t="shared" si="88"/>
        <v>Error?</v>
      </c>
    </row>
    <row r="5741" spans="1:4">
      <c r="A5741" s="5">
        <v>5680</v>
      </c>
      <c r="B5741" s="1724">
        <f>'Revenues 9-14'!G114</f>
        <v>0</v>
      </c>
      <c r="C5741" s="2" t="s">
        <v>569</v>
      </c>
      <c r="D5741" s="2" t="str">
        <f t="shared" si="88"/>
        <v>Error?</v>
      </c>
    </row>
    <row r="5742" spans="1:4">
      <c r="A5742" s="5">
        <v>5681</v>
      </c>
      <c r="B5742" s="1724">
        <f>'Revenues 9-14'!G117</f>
        <v>0</v>
      </c>
      <c r="D5742" s="2" t="str">
        <f t="shared" si="88"/>
        <v>Error?</v>
      </c>
    </row>
    <row r="5743" spans="1:4">
      <c r="A5743" s="5">
        <v>5682</v>
      </c>
      <c r="B5743" s="1724">
        <f>'Revenues 9-14'!G119</f>
        <v>0</v>
      </c>
      <c r="D5743" s="2" t="str">
        <f t="shared" si="88"/>
        <v>Error?</v>
      </c>
    </row>
    <row r="5744" spans="1:4">
      <c r="A5744" s="10">
        <v>5683</v>
      </c>
      <c r="B5744" s="1724"/>
      <c r="D5744" s="2" t="str">
        <f t="shared" si="88"/>
        <v>OK</v>
      </c>
    </row>
    <row r="5745" spans="1:4">
      <c r="A5745" s="10">
        <v>5684</v>
      </c>
      <c r="B5745" s="1724"/>
      <c r="D5745" s="2" t="str">
        <f t="shared" si="88"/>
        <v>OK</v>
      </c>
    </row>
    <row r="5746" spans="1:4">
      <c r="A5746" s="10">
        <v>5685</v>
      </c>
      <c r="B5746" s="1724"/>
      <c r="D5746" s="2" t="str">
        <f t="shared" si="88"/>
        <v>OK</v>
      </c>
    </row>
    <row r="5747" spans="1:4">
      <c r="A5747" s="10">
        <v>5686</v>
      </c>
      <c r="B5747" s="1724"/>
      <c r="D5747" s="2" t="str">
        <f t="shared" si="88"/>
        <v>OK</v>
      </c>
    </row>
    <row r="5748" spans="1:4">
      <c r="A5748" s="5">
        <v>5687</v>
      </c>
      <c r="B5748" s="1724">
        <f>'Revenues 9-14'!G122</f>
        <v>0</v>
      </c>
      <c r="C5748" s="2" t="s">
        <v>569</v>
      </c>
      <c r="D5748" s="2" t="str">
        <f t="shared" si="88"/>
        <v>Error?</v>
      </c>
    </row>
    <row r="5749" spans="1:4">
      <c r="A5749" s="5">
        <v>5688</v>
      </c>
      <c r="B5749" s="1724">
        <f>'Revenues 9-14'!G134</f>
        <v>0</v>
      </c>
      <c r="D5749" s="2" t="str">
        <f t="shared" si="88"/>
        <v>Error?</v>
      </c>
    </row>
    <row r="5750" spans="1:4">
      <c r="A5750" s="10">
        <v>5689</v>
      </c>
      <c r="B5750" s="1724"/>
      <c r="D5750" s="2" t="str">
        <f t="shared" si="88"/>
        <v>OK</v>
      </c>
    </row>
    <row r="5751" spans="1:4">
      <c r="A5751" s="10">
        <v>5690</v>
      </c>
      <c r="B5751" s="1724"/>
      <c r="D5751" s="2" t="str">
        <f t="shared" si="88"/>
        <v>OK</v>
      </c>
    </row>
    <row r="5752" spans="1:4">
      <c r="A5752" s="5">
        <v>5691</v>
      </c>
      <c r="B5752" s="1724">
        <f>'Revenues 9-14'!G141</f>
        <v>0</v>
      </c>
      <c r="C5752" s="2" t="s">
        <v>569</v>
      </c>
      <c r="D5752" s="2" t="str">
        <f t="shared" si="88"/>
        <v>Error?</v>
      </c>
    </row>
    <row r="5753" spans="1:4">
      <c r="A5753" s="10">
        <v>5692</v>
      </c>
      <c r="B5753" s="1724"/>
      <c r="D5753" s="2" t="str">
        <f t="shared" si="88"/>
        <v>OK</v>
      </c>
    </row>
    <row r="5754" spans="1:4">
      <c r="A5754" s="5">
        <v>5693</v>
      </c>
      <c r="B5754" s="1724">
        <f>'Revenues 9-14'!G143</f>
        <v>0</v>
      </c>
      <c r="D5754" s="2" t="str">
        <f t="shared" si="88"/>
        <v>Error?</v>
      </c>
    </row>
    <row r="5755" spans="1:4">
      <c r="A5755" s="5">
        <v>5694</v>
      </c>
      <c r="B5755" s="1724">
        <f>'Revenues 9-14'!G144</f>
        <v>0</v>
      </c>
      <c r="D5755" s="2" t="str">
        <f t="shared" si="88"/>
        <v>Error?</v>
      </c>
    </row>
    <row r="5756" spans="1:4">
      <c r="A5756" s="5">
        <v>5695</v>
      </c>
      <c r="B5756" s="1724">
        <f>'Revenues 9-14'!G145</f>
        <v>0</v>
      </c>
      <c r="C5756" s="2" t="s">
        <v>569</v>
      </c>
      <c r="D5756" s="2" t="str">
        <f t="shared" si="88"/>
        <v>Error?</v>
      </c>
    </row>
    <row r="5757" spans="1:4">
      <c r="A5757" s="5">
        <v>5696</v>
      </c>
      <c r="B5757" s="1724">
        <f>'Revenues 9-14'!G157</f>
        <v>0</v>
      </c>
      <c r="D5757" s="2" t="str">
        <f t="shared" si="88"/>
        <v>Error?</v>
      </c>
    </row>
    <row r="5758" spans="1:4">
      <c r="A5758" s="10">
        <v>5697</v>
      </c>
      <c r="B5758" s="1724"/>
      <c r="D5758" s="2" t="str">
        <f t="shared" si="88"/>
        <v>OK</v>
      </c>
    </row>
    <row r="5759" spans="1:4">
      <c r="A5759" s="10">
        <v>5698</v>
      </c>
      <c r="B5759" s="1724"/>
      <c r="D5759" s="2" t="str">
        <f t="shared" ref="D5759:D5822" si="89">IF(ISBLANK(B5759),"OK",IF(A5759-B5759=0,"OK","Error?"))</f>
        <v>OK</v>
      </c>
    </row>
    <row r="5760" spans="1:4">
      <c r="A5760" s="10">
        <v>5699</v>
      </c>
      <c r="B5760" s="1724"/>
      <c r="D5760" s="2" t="str">
        <f t="shared" si="89"/>
        <v>OK</v>
      </c>
    </row>
    <row r="5761" spans="1:5">
      <c r="A5761" s="10">
        <v>5700</v>
      </c>
      <c r="B5761" s="1724"/>
      <c r="D5761" s="2" t="str">
        <f t="shared" si="89"/>
        <v>OK</v>
      </c>
    </row>
    <row r="5762" spans="1:5">
      <c r="A5762" s="10">
        <v>5701</v>
      </c>
      <c r="B5762" s="1724"/>
      <c r="D5762" s="2" t="str">
        <f t="shared" si="89"/>
        <v>OK</v>
      </c>
    </row>
    <row r="5763" spans="1:5">
      <c r="A5763" s="5">
        <v>5702</v>
      </c>
      <c r="B5763" s="1724">
        <f>'Revenues 9-14'!G158</f>
        <v>0</v>
      </c>
      <c r="D5763" s="2" t="str">
        <f t="shared" si="89"/>
        <v>Error?</v>
      </c>
    </row>
    <row r="5764" spans="1:5">
      <c r="A5764" s="10">
        <v>5703</v>
      </c>
      <c r="B5764" s="1724"/>
      <c r="D5764" s="2" t="str">
        <f t="shared" si="89"/>
        <v>OK</v>
      </c>
    </row>
    <row r="5765" spans="1:5">
      <c r="A5765" s="5">
        <v>5704</v>
      </c>
      <c r="B5765" s="1724">
        <f>'Revenues 9-14'!G159</f>
        <v>0</v>
      </c>
      <c r="D5765" s="2" t="str">
        <f t="shared" si="89"/>
        <v>Error?</v>
      </c>
    </row>
    <row r="5766" spans="1:5">
      <c r="A5766" s="10">
        <v>5705</v>
      </c>
      <c r="B5766" s="1724"/>
      <c r="D5766" s="2" t="str">
        <f t="shared" si="89"/>
        <v>OK</v>
      </c>
    </row>
    <row r="5767" spans="1:5">
      <c r="A5767" s="10">
        <v>5706</v>
      </c>
      <c r="B5767" s="1724"/>
      <c r="D5767" s="2" t="str">
        <f t="shared" si="89"/>
        <v>OK</v>
      </c>
      <c r="E5767" s="4" t="s">
        <v>1875</v>
      </c>
    </row>
    <row r="5768" spans="1:5">
      <c r="A5768" s="10">
        <v>5707</v>
      </c>
      <c r="B5768" s="1724"/>
      <c r="D5768" s="2" t="str">
        <f t="shared" si="89"/>
        <v>OK</v>
      </c>
      <c r="E5768" s="4" t="s">
        <v>1875</v>
      </c>
    </row>
    <row r="5769" spans="1:5">
      <c r="A5769" s="10">
        <v>5708</v>
      </c>
      <c r="B5769" s="1724"/>
      <c r="D5769" s="2" t="str">
        <f t="shared" si="89"/>
        <v>OK</v>
      </c>
    </row>
    <row r="5770" spans="1:5">
      <c r="A5770" s="5">
        <v>5709</v>
      </c>
      <c r="B5770" s="1724">
        <f>'Revenues 9-14'!G169</f>
        <v>0</v>
      </c>
      <c r="C5770" s="2" t="s">
        <v>569</v>
      </c>
      <c r="D5770" s="2" t="str">
        <f t="shared" si="89"/>
        <v>Error?</v>
      </c>
    </row>
    <row r="5771" spans="1:5">
      <c r="A5771" s="10">
        <v>5710</v>
      </c>
      <c r="B5771" s="1724"/>
      <c r="D5771" s="2" t="str">
        <f t="shared" si="89"/>
        <v>OK</v>
      </c>
    </row>
    <row r="5772" spans="1:5">
      <c r="A5772" s="10">
        <v>5711</v>
      </c>
      <c r="B5772" s="1724"/>
      <c r="D5772" s="2" t="str">
        <f t="shared" si="89"/>
        <v>OK</v>
      </c>
    </row>
    <row r="5773" spans="1:5">
      <c r="A5773" s="10">
        <v>5712</v>
      </c>
      <c r="B5773" s="1724"/>
      <c r="D5773" s="2" t="str">
        <f t="shared" si="89"/>
        <v>OK</v>
      </c>
    </row>
    <row r="5774" spans="1:5">
      <c r="A5774" s="10">
        <v>5713</v>
      </c>
      <c r="B5774" s="1724"/>
      <c r="D5774" s="2" t="str">
        <f t="shared" si="89"/>
        <v>OK</v>
      </c>
    </row>
    <row r="5775" spans="1:5">
      <c r="A5775" s="10">
        <v>5714</v>
      </c>
      <c r="B5775" s="1724"/>
      <c r="D5775" s="2" t="str">
        <f t="shared" si="89"/>
        <v>OK</v>
      </c>
    </row>
    <row r="5776" spans="1:5">
      <c r="A5776" s="10">
        <v>5715</v>
      </c>
      <c r="B5776" s="1724"/>
      <c r="D5776" s="2" t="str">
        <f t="shared" si="89"/>
        <v>OK</v>
      </c>
    </row>
    <row r="5777" spans="1:4">
      <c r="A5777" s="10">
        <v>5716</v>
      </c>
      <c r="B5777" s="1724"/>
      <c r="D5777" s="2" t="str">
        <f t="shared" si="89"/>
        <v>OK</v>
      </c>
    </row>
    <row r="5778" spans="1:4">
      <c r="A5778" s="5">
        <v>5717</v>
      </c>
      <c r="B5778" s="1724">
        <f>'Revenues 9-14'!G170</f>
        <v>0</v>
      </c>
      <c r="C5778" s="2" t="s">
        <v>569</v>
      </c>
      <c r="D5778" s="2" t="str">
        <f t="shared" si="89"/>
        <v>Error?</v>
      </c>
    </row>
    <row r="5779" spans="1:4">
      <c r="A5779" s="5">
        <v>5718</v>
      </c>
      <c r="B5779" s="1724">
        <f>'Revenues 9-14'!G173</f>
        <v>0</v>
      </c>
      <c r="D5779" s="2" t="str">
        <f t="shared" si="89"/>
        <v>Error?</v>
      </c>
    </row>
    <row r="5780" spans="1:4">
      <c r="A5780" s="5">
        <v>5719</v>
      </c>
      <c r="B5780" s="1724">
        <f>'Revenues 9-14'!G175</f>
        <v>0</v>
      </c>
      <c r="C5780" s="2" t="s">
        <v>569</v>
      </c>
      <c r="D5780" s="2" t="str">
        <f t="shared" si="89"/>
        <v>Error?</v>
      </c>
    </row>
    <row r="5781" spans="1:4">
      <c r="A5781" s="10">
        <v>5720</v>
      </c>
      <c r="B5781" s="1724"/>
      <c r="D5781" s="2" t="str">
        <f t="shared" si="89"/>
        <v>OK</v>
      </c>
    </row>
    <row r="5782" spans="1:4">
      <c r="A5782" s="10">
        <v>5721</v>
      </c>
      <c r="B5782" s="1724"/>
      <c r="D5782" s="2" t="str">
        <f t="shared" si="89"/>
        <v>OK</v>
      </c>
    </row>
    <row r="5783" spans="1:4">
      <c r="A5783" s="10">
        <v>5722</v>
      </c>
      <c r="B5783" s="1724"/>
      <c r="D5783" s="2" t="str">
        <f t="shared" si="89"/>
        <v>OK</v>
      </c>
    </row>
    <row r="5784" spans="1:4">
      <c r="A5784" s="5">
        <v>5723</v>
      </c>
      <c r="B5784" s="1724">
        <f>'Revenues 9-14'!G181</f>
        <v>0</v>
      </c>
      <c r="C5784" s="2" t="s">
        <v>569</v>
      </c>
      <c r="D5784" s="2" t="str">
        <f t="shared" si="89"/>
        <v>Error?</v>
      </c>
    </row>
    <row r="5785" spans="1:4">
      <c r="A5785" s="5">
        <v>5724</v>
      </c>
      <c r="B5785" s="1724">
        <f>'Revenues 9-14'!G184</f>
        <v>0</v>
      </c>
      <c r="D5785" s="2" t="str">
        <f t="shared" si="89"/>
        <v>Error?</v>
      </c>
    </row>
    <row r="5786" spans="1:4">
      <c r="A5786" s="10">
        <v>5725</v>
      </c>
      <c r="B5786" s="1724"/>
      <c r="D5786" s="2" t="str">
        <f t="shared" si="89"/>
        <v>OK</v>
      </c>
    </row>
    <row r="5787" spans="1:4">
      <c r="A5787" s="10">
        <v>5726</v>
      </c>
      <c r="B5787" s="1724"/>
      <c r="D5787" s="2" t="str">
        <f t="shared" si="89"/>
        <v>OK</v>
      </c>
    </row>
    <row r="5788" spans="1:4">
      <c r="A5788" s="10">
        <v>5727</v>
      </c>
      <c r="B5788" s="1724"/>
      <c r="D5788" s="2" t="str">
        <f t="shared" si="89"/>
        <v>OK</v>
      </c>
    </row>
    <row r="5789" spans="1:4">
      <c r="A5789" s="10">
        <v>5728</v>
      </c>
      <c r="B5789" s="1724"/>
      <c r="D5789" s="2" t="str">
        <f t="shared" si="89"/>
        <v>OK</v>
      </c>
    </row>
    <row r="5790" spans="1:4">
      <c r="A5790" s="5">
        <v>5729</v>
      </c>
      <c r="B5790" s="1724">
        <f>'Revenues 9-14'!G200</f>
        <v>0</v>
      </c>
      <c r="D5790" s="2" t="str">
        <f t="shared" si="89"/>
        <v>Error?</v>
      </c>
    </row>
    <row r="5791" spans="1:4">
      <c r="A5791" s="5">
        <v>5730</v>
      </c>
      <c r="B5791" s="1724">
        <f>'Revenues 9-14'!G201</f>
        <v>0</v>
      </c>
      <c r="D5791" s="2" t="str">
        <f t="shared" si="89"/>
        <v>Error?</v>
      </c>
    </row>
    <row r="5792" spans="1:4">
      <c r="A5792" s="10">
        <v>5731</v>
      </c>
      <c r="B5792" s="1724"/>
      <c r="D5792" s="2" t="str">
        <f t="shared" si="89"/>
        <v>OK</v>
      </c>
    </row>
    <row r="5793" spans="1:5">
      <c r="A5793" s="10">
        <v>5732</v>
      </c>
      <c r="B5793" s="1724"/>
      <c r="D5793" s="2" t="str">
        <f t="shared" si="89"/>
        <v>OK</v>
      </c>
    </row>
    <row r="5794" spans="1:5">
      <c r="A5794" s="10">
        <v>5733</v>
      </c>
      <c r="B5794" s="1724"/>
      <c r="D5794" s="2" t="str">
        <f t="shared" si="89"/>
        <v>OK</v>
      </c>
    </row>
    <row r="5795" spans="1:5">
      <c r="A5795" s="10">
        <v>5734</v>
      </c>
      <c r="B5795" s="1724"/>
      <c r="D5795" s="2" t="str">
        <f t="shared" si="89"/>
        <v>OK</v>
      </c>
    </row>
    <row r="5796" spans="1:5">
      <c r="A5796" s="10">
        <v>5735</v>
      </c>
      <c r="B5796" s="1724"/>
      <c r="D5796" s="2" t="str">
        <f t="shared" si="89"/>
        <v>OK</v>
      </c>
    </row>
    <row r="5797" spans="1:5">
      <c r="A5797" s="10">
        <v>5736</v>
      </c>
      <c r="B5797" s="1724"/>
      <c r="D5797" s="2" t="str">
        <f t="shared" si="89"/>
        <v>OK</v>
      </c>
      <c r="E5797" s="4" t="s">
        <v>1875</v>
      </c>
    </row>
    <row r="5798" spans="1:5">
      <c r="A5798" s="5">
        <v>5737</v>
      </c>
      <c r="B5798" s="1724">
        <f>'Revenues 9-14'!G202</f>
        <v>0</v>
      </c>
      <c r="D5798" s="2" t="str">
        <f t="shared" si="89"/>
        <v>Error?</v>
      </c>
    </row>
    <row r="5799" spans="1:5">
      <c r="A5799" s="5">
        <v>5738</v>
      </c>
      <c r="B5799" s="1724">
        <f>'Revenues 9-14'!G206</f>
        <v>0</v>
      </c>
      <c r="D5799" s="2" t="str">
        <f t="shared" si="89"/>
        <v>Error?</v>
      </c>
    </row>
    <row r="5800" spans="1:5">
      <c r="A5800" s="10">
        <v>5739</v>
      </c>
      <c r="B5800" s="1724"/>
      <c r="D5800" s="2" t="str">
        <f t="shared" si="89"/>
        <v>OK</v>
      </c>
    </row>
    <row r="5801" spans="1:5">
      <c r="A5801" s="10">
        <v>5740</v>
      </c>
      <c r="B5801" s="1724"/>
      <c r="D5801" s="2" t="str">
        <f t="shared" si="89"/>
        <v>OK</v>
      </c>
    </row>
    <row r="5802" spans="1:5">
      <c r="A5802" s="10">
        <v>5741</v>
      </c>
      <c r="B5802" s="1724"/>
      <c r="D5802" s="2" t="str">
        <f t="shared" si="89"/>
        <v>OK</v>
      </c>
    </row>
    <row r="5803" spans="1:5">
      <c r="A5803" s="5">
        <v>5742</v>
      </c>
      <c r="B5803" s="1724">
        <f>'Revenues 9-14'!G204</f>
        <v>0</v>
      </c>
      <c r="C5803" s="2" t="s">
        <v>569</v>
      </c>
      <c r="D5803" s="2" t="str">
        <f t="shared" si="89"/>
        <v>Error?</v>
      </c>
    </row>
    <row r="5804" spans="1:5">
      <c r="A5804" s="10">
        <v>5743</v>
      </c>
      <c r="B5804" s="1724"/>
      <c r="D5804" s="2" t="str">
        <f t="shared" si="89"/>
        <v>OK</v>
      </c>
    </row>
    <row r="5805" spans="1:5">
      <c r="A5805" s="10">
        <v>5744</v>
      </c>
      <c r="B5805" s="1724"/>
      <c r="D5805" s="2" t="str">
        <f t="shared" si="89"/>
        <v>OK</v>
      </c>
    </row>
    <row r="5806" spans="1:5">
      <c r="A5806" s="10">
        <v>5745</v>
      </c>
      <c r="B5806" s="1724"/>
      <c r="D5806" s="2" t="str">
        <f t="shared" si="89"/>
        <v>OK</v>
      </c>
    </row>
    <row r="5807" spans="1:5">
      <c r="A5807" s="10">
        <v>5746</v>
      </c>
      <c r="B5807" s="1724"/>
      <c r="D5807" s="2" t="str">
        <f t="shared" si="89"/>
        <v>OK</v>
      </c>
    </row>
    <row r="5808" spans="1:5">
      <c r="A5808" s="10">
        <v>5747</v>
      </c>
      <c r="B5808" s="1724"/>
      <c r="D5808" s="2" t="str">
        <f t="shared" si="89"/>
        <v>OK</v>
      </c>
    </row>
    <row r="5809" spans="1:4">
      <c r="A5809" s="10">
        <v>5748</v>
      </c>
      <c r="B5809" s="1724"/>
      <c r="D5809" s="2" t="str">
        <f t="shared" si="89"/>
        <v>OK</v>
      </c>
    </row>
    <row r="5810" spans="1:4">
      <c r="A5810" s="10">
        <v>5749</v>
      </c>
      <c r="B5810" s="1724"/>
      <c r="D5810" s="2" t="str">
        <f t="shared" si="89"/>
        <v>OK</v>
      </c>
    </row>
    <row r="5811" spans="1:4">
      <c r="A5811" s="10">
        <v>5750</v>
      </c>
      <c r="B5811" s="1724"/>
      <c r="D5811" s="2" t="str">
        <f t="shared" si="89"/>
        <v>OK</v>
      </c>
    </row>
    <row r="5812" spans="1:4">
      <c r="A5812" s="10">
        <v>5751</v>
      </c>
      <c r="B5812" s="1724"/>
      <c r="D5812" s="2" t="str">
        <f t="shared" si="89"/>
        <v>OK</v>
      </c>
    </row>
    <row r="5813" spans="1:4">
      <c r="A5813" s="10">
        <v>5752</v>
      </c>
      <c r="B5813" s="1724"/>
      <c r="D5813" s="2" t="str">
        <f t="shared" si="89"/>
        <v>OK</v>
      </c>
    </row>
    <row r="5814" spans="1:4">
      <c r="A5814" s="10">
        <v>5753</v>
      </c>
      <c r="B5814" s="1724"/>
      <c r="D5814" s="2" t="str">
        <f t="shared" si="89"/>
        <v>OK</v>
      </c>
    </row>
    <row r="5815" spans="1:4">
      <c r="A5815" s="10">
        <v>5754</v>
      </c>
      <c r="B5815" s="1724"/>
      <c r="D5815" s="2" t="str">
        <f t="shared" si="89"/>
        <v>OK</v>
      </c>
    </row>
    <row r="5816" spans="1:4">
      <c r="A5816" s="10">
        <v>5755</v>
      </c>
      <c r="B5816" s="1724"/>
      <c r="D5816" s="2" t="str">
        <f t="shared" si="89"/>
        <v>OK</v>
      </c>
    </row>
    <row r="5817" spans="1:4">
      <c r="A5817" s="5">
        <v>5756</v>
      </c>
      <c r="B5817" s="1724">
        <f>'Revenues 9-14'!G211</f>
        <v>0</v>
      </c>
      <c r="D5817" s="2" t="str">
        <f t="shared" si="89"/>
        <v>Error?</v>
      </c>
    </row>
    <row r="5818" spans="1:4">
      <c r="A5818" s="5">
        <v>5757</v>
      </c>
      <c r="B5818" s="1724">
        <f>'Revenues 9-14'!G212</f>
        <v>0</v>
      </c>
      <c r="D5818" s="2" t="str">
        <f t="shared" si="89"/>
        <v>Error?</v>
      </c>
    </row>
    <row r="5819" spans="1:4">
      <c r="A5819" s="10">
        <v>5758</v>
      </c>
      <c r="B5819" s="1724"/>
      <c r="D5819" s="2" t="str">
        <f t="shared" si="89"/>
        <v>OK</v>
      </c>
    </row>
    <row r="5820" spans="1:4">
      <c r="A5820" s="10">
        <v>5759</v>
      </c>
      <c r="B5820" s="1724"/>
      <c r="D5820" s="2" t="str">
        <f t="shared" si="89"/>
        <v>OK</v>
      </c>
    </row>
    <row r="5821" spans="1:4">
      <c r="A5821" s="5">
        <v>5760</v>
      </c>
      <c r="B5821" s="1724">
        <f>'Revenues 9-14'!G213</f>
        <v>0</v>
      </c>
      <c r="D5821" s="2" t="str">
        <f t="shared" si="89"/>
        <v>Error?</v>
      </c>
    </row>
    <row r="5822" spans="1:4">
      <c r="A5822" s="5">
        <v>5761</v>
      </c>
      <c r="B5822" s="1724">
        <f>'Revenues 9-14'!G214</f>
        <v>0</v>
      </c>
      <c r="D5822" s="2" t="str">
        <f t="shared" si="89"/>
        <v>Error?</v>
      </c>
    </row>
    <row r="5823" spans="1:4">
      <c r="A5823" s="5">
        <v>5762</v>
      </c>
      <c r="B5823" s="1724">
        <f>'Revenues 9-14'!G215</f>
        <v>0</v>
      </c>
      <c r="D5823" s="2" t="str">
        <f t="shared" ref="D5823:D5886" si="90">IF(ISBLANK(B5823),"OK",IF(A5823-B5823=0,"OK","Error?"))</f>
        <v>Error?</v>
      </c>
    </row>
    <row r="5824" spans="1:4">
      <c r="A5824" s="10">
        <v>5763</v>
      </c>
      <c r="B5824" s="1724"/>
      <c r="D5824" s="2" t="str">
        <f t="shared" si="90"/>
        <v>OK</v>
      </c>
    </row>
    <row r="5825" spans="1:4">
      <c r="A5825" s="10">
        <v>5764</v>
      </c>
      <c r="B5825" s="1724"/>
      <c r="D5825" s="2" t="str">
        <f t="shared" si="90"/>
        <v>OK</v>
      </c>
    </row>
    <row r="5826" spans="1:4">
      <c r="A5826" s="10">
        <v>5765</v>
      </c>
      <c r="B5826" s="1724"/>
      <c r="D5826" s="2" t="str">
        <f t="shared" si="90"/>
        <v>OK</v>
      </c>
    </row>
    <row r="5827" spans="1:4">
      <c r="A5827" s="10">
        <v>5766</v>
      </c>
      <c r="B5827" s="1724"/>
      <c r="D5827" s="2" t="str">
        <f t="shared" si="90"/>
        <v>OK</v>
      </c>
    </row>
    <row r="5828" spans="1:4">
      <c r="A5828" s="10">
        <v>5767</v>
      </c>
      <c r="B5828" s="1724"/>
      <c r="D5828" s="2" t="str">
        <f t="shared" si="90"/>
        <v>OK</v>
      </c>
    </row>
    <row r="5829" spans="1:4">
      <c r="A5829" s="5">
        <v>5768</v>
      </c>
      <c r="B5829" s="1724">
        <f>'Revenues 9-14'!G217</f>
        <v>0</v>
      </c>
      <c r="C5829" s="2" t="s">
        <v>569</v>
      </c>
      <c r="D5829" s="2" t="str">
        <f t="shared" si="90"/>
        <v>Error?</v>
      </c>
    </row>
    <row r="5830" spans="1:4">
      <c r="A5830" s="10">
        <v>5769</v>
      </c>
      <c r="B5830" s="1724"/>
      <c r="D5830" s="2" t="str">
        <f t="shared" si="90"/>
        <v>OK</v>
      </c>
    </row>
    <row r="5831" spans="1:4">
      <c r="A5831" s="10">
        <v>5770</v>
      </c>
      <c r="B5831" s="1724"/>
      <c r="D5831" s="2" t="str">
        <f t="shared" si="90"/>
        <v>OK</v>
      </c>
    </row>
    <row r="5832" spans="1:4">
      <c r="A5832" s="10">
        <v>5771</v>
      </c>
      <c r="B5832" s="1724"/>
      <c r="D5832" s="2" t="str">
        <f t="shared" si="90"/>
        <v>OK</v>
      </c>
    </row>
    <row r="5833" spans="1:4">
      <c r="A5833" s="10">
        <v>5772</v>
      </c>
      <c r="B5833" s="1724"/>
      <c r="D5833" s="2" t="str">
        <f t="shared" si="90"/>
        <v>OK</v>
      </c>
    </row>
    <row r="5834" spans="1:4">
      <c r="A5834" s="10">
        <v>5773</v>
      </c>
      <c r="B5834" s="1724"/>
      <c r="D5834" s="2" t="str">
        <f t="shared" si="90"/>
        <v>OK</v>
      </c>
    </row>
    <row r="5835" spans="1:4">
      <c r="A5835" s="10">
        <v>5774</v>
      </c>
      <c r="B5835" s="1724"/>
      <c r="D5835" s="2" t="str">
        <f t="shared" si="90"/>
        <v>OK</v>
      </c>
    </row>
    <row r="5836" spans="1:4">
      <c r="A5836" s="10">
        <v>5775</v>
      </c>
      <c r="B5836" s="1724"/>
      <c r="D5836" s="2" t="str">
        <f t="shared" si="90"/>
        <v>OK</v>
      </c>
    </row>
    <row r="5837" spans="1:4">
      <c r="A5837" s="10">
        <v>5776</v>
      </c>
      <c r="B5837" s="1724"/>
      <c r="D5837" s="2" t="str">
        <f t="shared" si="90"/>
        <v>OK</v>
      </c>
    </row>
    <row r="5838" spans="1:4">
      <c r="A5838" s="10">
        <v>5777</v>
      </c>
      <c r="B5838" s="1724"/>
      <c r="D5838" s="2" t="str">
        <f t="shared" si="90"/>
        <v>OK</v>
      </c>
    </row>
    <row r="5839" spans="1:4">
      <c r="A5839" s="10">
        <v>5778</v>
      </c>
      <c r="B5839" s="1724"/>
      <c r="D5839" s="2" t="str">
        <f t="shared" si="90"/>
        <v>OK</v>
      </c>
    </row>
    <row r="5840" spans="1:4">
      <c r="A5840" s="10">
        <v>5779</v>
      </c>
      <c r="B5840" s="1724"/>
      <c r="D5840" s="2" t="str">
        <f t="shared" si="90"/>
        <v>OK</v>
      </c>
    </row>
    <row r="5841" spans="1:5">
      <c r="A5841" s="10">
        <v>5780</v>
      </c>
      <c r="B5841" s="1724"/>
      <c r="D5841" s="2" t="str">
        <f t="shared" si="90"/>
        <v>OK</v>
      </c>
    </row>
    <row r="5842" spans="1:5">
      <c r="A5842" s="10">
        <v>5781</v>
      </c>
      <c r="B5842" s="1724"/>
      <c r="D5842" s="2" t="str">
        <f t="shared" si="90"/>
        <v>OK</v>
      </c>
    </row>
    <row r="5843" spans="1:5">
      <c r="A5843" s="10">
        <v>5782</v>
      </c>
      <c r="B5843" s="1724"/>
      <c r="D5843" s="2" t="str">
        <f t="shared" si="90"/>
        <v>OK</v>
      </c>
    </row>
    <row r="5844" spans="1:5">
      <c r="A5844" s="5">
        <v>5783</v>
      </c>
      <c r="B5844" s="1724">
        <f>'Revenues 9-14'!G219</f>
        <v>0</v>
      </c>
      <c r="D5844" s="2" t="str">
        <f t="shared" si="90"/>
        <v>Error?</v>
      </c>
    </row>
    <row r="5845" spans="1:5">
      <c r="A5845" s="10">
        <v>5784</v>
      </c>
      <c r="B5845" s="1724"/>
      <c r="D5845" s="2" t="str">
        <f t="shared" si="90"/>
        <v>OK</v>
      </c>
    </row>
    <row r="5846" spans="1:5">
      <c r="A5846" s="10">
        <v>5785</v>
      </c>
      <c r="B5846" s="1724"/>
      <c r="D5846" s="2" t="str">
        <f t="shared" si="90"/>
        <v>OK</v>
      </c>
    </row>
    <row r="5847" spans="1:5">
      <c r="A5847" s="5">
        <v>5786</v>
      </c>
      <c r="B5847" s="1724">
        <f>'Revenues 9-14'!G221</f>
        <v>0</v>
      </c>
      <c r="C5847" s="2" t="s">
        <v>569</v>
      </c>
      <c r="D5847" s="2" t="str">
        <f t="shared" si="90"/>
        <v>Error?</v>
      </c>
    </row>
    <row r="5848" spans="1:5">
      <c r="A5848" s="10">
        <v>5787</v>
      </c>
      <c r="B5848" s="1724"/>
      <c r="D5848" s="2" t="str">
        <f t="shared" si="90"/>
        <v>OK</v>
      </c>
    </row>
    <row r="5849" spans="1:5">
      <c r="A5849" s="10">
        <v>5788</v>
      </c>
      <c r="B5849" s="1724"/>
      <c r="D5849" s="2" t="str">
        <f t="shared" si="90"/>
        <v>OK</v>
      </c>
    </row>
    <row r="5850" spans="1:5">
      <c r="A5850" s="10">
        <v>5789</v>
      </c>
      <c r="B5850" s="1724"/>
      <c r="D5850" s="2" t="str">
        <f t="shared" si="90"/>
        <v>OK</v>
      </c>
    </row>
    <row r="5851" spans="1:5">
      <c r="A5851" s="10">
        <v>5790</v>
      </c>
      <c r="B5851" s="1724"/>
      <c r="D5851" s="2" t="str">
        <f t="shared" si="90"/>
        <v>OK</v>
      </c>
    </row>
    <row r="5852" spans="1:5">
      <c r="A5852" s="10">
        <v>5791</v>
      </c>
      <c r="B5852" s="1724"/>
      <c r="D5852" s="2" t="str">
        <f t="shared" si="90"/>
        <v>OK</v>
      </c>
    </row>
    <row r="5853" spans="1:5">
      <c r="A5853" s="5">
        <v>5792</v>
      </c>
      <c r="B5853" s="1724">
        <f>'Revenues 9-14'!G222</f>
        <v>0</v>
      </c>
      <c r="D5853" s="2" t="str">
        <f t="shared" si="90"/>
        <v>Error?</v>
      </c>
    </row>
    <row r="5854" spans="1:5">
      <c r="A5854" s="10">
        <v>5793</v>
      </c>
      <c r="B5854" s="1724"/>
      <c r="D5854" s="2" t="str">
        <f t="shared" si="90"/>
        <v>OK</v>
      </c>
    </row>
    <row r="5855" spans="1:5">
      <c r="A5855" s="5">
        <v>5794</v>
      </c>
      <c r="B5855" s="1724">
        <f>'Revenues 9-14'!G255</f>
        <v>0</v>
      </c>
      <c r="D5855" s="2" t="str">
        <f t="shared" si="90"/>
        <v>Error?</v>
      </c>
    </row>
    <row r="5856" spans="1:5">
      <c r="A5856" s="10">
        <v>5795</v>
      </c>
      <c r="B5856" s="1724"/>
      <c r="D5856" s="2" t="str">
        <f t="shared" si="90"/>
        <v>OK</v>
      </c>
      <c r="E5856" s="4" t="s">
        <v>1875</v>
      </c>
    </row>
    <row r="5857" spans="1:4">
      <c r="A5857" s="10">
        <v>5796</v>
      </c>
      <c r="B5857" s="1724"/>
      <c r="D5857" s="2" t="str">
        <f t="shared" si="90"/>
        <v>OK</v>
      </c>
    </row>
    <row r="5858" spans="1:4">
      <c r="A5858" s="5">
        <v>5797</v>
      </c>
      <c r="B5858" s="1724">
        <f>'Revenues 9-14'!G257</f>
        <v>0</v>
      </c>
      <c r="D5858" s="2" t="str">
        <f t="shared" si="90"/>
        <v>Error?</v>
      </c>
    </row>
    <row r="5859" spans="1:4">
      <c r="A5859" s="10">
        <v>5798</v>
      </c>
      <c r="B5859" s="1724"/>
      <c r="D5859" s="2" t="str">
        <f t="shared" si="90"/>
        <v>OK</v>
      </c>
    </row>
    <row r="5860" spans="1:4">
      <c r="A5860" s="5">
        <v>5799</v>
      </c>
      <c r="B5860" s="1724">
        <f>'Revenues 9-14'!G258</f>
        <v>0</v>
      </c>
      <c r="D5860" s="2" t="str">
        <f t="shared" si="90"/>
        <v>Error?</v>
      </c>
    </row>
    <row r="5861" spans="1:4">
      <c r="A5861" s="10">
        <v>5800</v>
      </c>
      <c r="B5861" s="1724"/>
      <c r="D5861" s="2" t="str">
        <f t="shared" si="90"/>
        <v>OK</v>
      </c>
    </row>
    <row r="5862" spans="1:4">
      <c r="A5862" s="10">
        <v>5801</v>
      </c>
      <c r="B5862" s="1724"/>
      <c r="D5862" s="2" t="str">
        <f t="shared" si="90"/>
        <v>OK</v>
      </c>
    </row>
    <row r="5863" spans="1:4">
      <c r="A5863" s="5">
        <v>5802</v>
      </c>
      <c r="B5863" s="1724">
        <f>'Revenues 9-14'!G266</f>
        <v>0</v>
      </c>
      <c r="C5863" s="2" t="s">
        <v>569</v>
      </c>
      <c r="D5863" s="2" t="str">
        <f t="shared" si="90"/>
        <v>Error?</v>
      </c>
    </row>
    <row r="5864" spans="1:4">
      <c r="A5864" s="10">
        <v>5803</v>
      </c>
      <c r="B5864" s="1724"/>
      <c r="D5864" s="2" t="str">
        <f t="shared" si="90"/>
        <v>OK</v>
      </c>
    </row>
    <row r="5865" spans="1:4">
      <c r="A5865" s="10">
        <v>5804</v>
      </c>
      <c r="B5865" s="1724"/>
      <c r="D5865" s="2" t="str">
        <f t="shared" si="90"/>
        <v>OK</v>
      </c>
    </row>
    <row r="5866" spans="1:4">
      <c r="A5866" s="10">
        <v>5805</v>
      </c>
      <c r="B5866" s="1724"/>
      <c r="D5866" s="2" t="str">
        <f t="shared" si="90"/>
        <v>OK</v>
      </c>
    </row>
    <row r="5867" spans="1:4">
      <c r="A5867" s="10">
        <v>5806</v>
      </c>
      <c r="B5867" s="1724"/>
      <c r="D5867" s="2" t="str">
        <f t="shared" si="90"/>
        <v>OK</v>
      </c>
    </row>
    <row r="5868" spans="1:4">
      <c r="A5868" s="10">
        <v>5807</v>
      </c>
      <c r="B5868" s="1724"/>
      <c r="D5868" s="2" t="str">
        <f t="shared" si="90"/>
        <v>OK</v>
      </c>
    </row>
    <row r="5869" spans="1:4">
      <c r="A5869" s="5">
        <v>5808</v>
      </c>
      <c r="B5869" s="1724">
        <f>'Revenues 9-14'!G267</f>
        <v>0</v>
      </c>
      <c r="C5869" s="2" t="s">
        <v>569</v>
      </c>
      <c r="D5869" s="2" t="str">
        <f t="shared" si="90"/>
        <v>Error?</v>
      </c>
    </row>
    <row r="5870" spans="1:4">
      <c r="A5870" s="5">
        <v>5809</v>
      </c>
      <c r="B5870" s="1724">
        <f>'Revenues 9-14'!G268</f>
        <v>3017987</v>
      </c>
      <c r="C5870" s="2" t="s">
        <v>569</v>
      </c>
      <c r="D5870" s="2" t="str">
        <f t="shared" si="90"/>
        <v>Error?</v>
      </c>
    </row>
    <row r="5871" spans="1:4">
      <c r="A5871" s="5">
        <v>5810</v>
      </c>
      <c r="B5871" s="1724">
        <f>'Revenues 9-14'!H5</f>
        <v>0</v>
      </c>
      <c r="D5871" s="2" t="str">
        <f t="shared" si="90"/>
        <v>Error?</v>
      </c>
    </row>
    <row r="5872" spans="1:4">
      <c r="A5872" s="5">
        <v>5811</v>
      </c>
      <c r="B5872" s="1724">
        <f>'Revenues 9-14'!H11</f>
        <v>0</v>
      </c>
      <c r="D5872" s="2" t="str">
        <f t="shared" si="90"/>
        <v>Error?</v>
      </c>
    </row>
    <row r="5873" spans="1:4">
      <c r="A5873" s="5">
        <v>5812</v>
      </c>
      <c r="B5873" s="1724">
        <f>'Revenues 9-14'!H12</f>
        <v>0</v>
      </c>
      <c r="C5873" s="2" t="s">
        <v>569</v>
      </c>
      <c r="D5873" s="2" t="str">
        <f t="shared" si="90"/>
        <v>Error?</v>
      </c>
    </row>
    <row r="5874" spans="1:4">
      <c r="A5874" s="5">
        <v>5813</v>
      </c>
      <c r="B5874" s="1724">
        <f>'Revenues 9-14'!H14</f>
        <v>0</v>
      </c>
      <c r="D5874" s="2" t="str">
        <f t="shared" si="90"/>
        <v>Error?</v>
      </c>
    </row>
    <row r="5875" spans="1:4">
      <c r="A5875" s="5">
        <v>5814</v>
      </c>
      <c r="B5875" s="1724">
        <f>'Revenues 9-14'!H15</f>
        <v>0</v>
      </c>
      <c r="D5875" s="2" t="str">
        <f t="shared" si="90"/>
        <v>Error?</v>
      </c>
    </row>
    <row r="5876" spans="1:4">
      <c r="A5876" s="5">
        <v>5815</v>
      </c>
      <c r="B5876" s="1724">
        <f>'Revenues 9-14'!H16</f>
        <v>0</v>
      </c>
      <c r="D5876" s="2" t="str">
        <f t="shared" si="90"/>
        <v>Error?</v>
      </c>
    </row>
    <row r="5877" spans="1:4">
      <c r="A5877" s="5">
        <v>5816</v>
      </c>
      <c r="B5877" s="1724">
        <f>'Revenues 9-14'!H17</f>
        <v>0</v>
      </c>
      <c r="D5877" s="2" t="str">
        <f t="shared" si="90"/>
        <v>Error?</v>
      </c>
    </row>
    <row r="5878" spans="1:4">
      <c r="A5878" s="5">
        <v>5817</v>
      </c>
      <c r="B5878" s="1724">
        <f>'Revenues 9-14'!H18</f>
        <v>0</v>
      </c>
      <c r="C5878" s="2" t="s">
        <v>569</v>
      </c>
      <c r="D5878" s="2" t="str">
        <f t="shared" si="90"/>
        <v>Error?</v>
      </c>
    </row>
    <row r="5879" spans="1:4">
      <c r="A5879" s="5">
        <v>5818</v>
      </c>
      <c r="B5879" s="1724">
        <f>'Revenues 9-14'!H65</f>
        <v>56510</v>
      </c>
      <c r="D5879" s="2" t="str">
        <f t="shared" si="90"/>
        <v>Error?</v>
      </c>
    </row>
    <row r="5880" spans="1:4">
      <c r="A5880" s="5">
        <v>5819</v>
      </c>
      <c r="B5880" s="1724">
        <f>'Revenues 9-14'!H66</f>
        <v>0</v>
      </c>
      <c r="D5880" s="2" t="str">
        <f t="shared" si="90"/>
        <v>Error?</v>
      </c>
    </row>
    <row r="5881" spans="1:4">
      <c r="A5881" s="5">
        <v>5820</v>
      </c>
      <c r="B5881" s="1724">
        <f>'Revenues 9-14'!H67</f>
        <v>56510</v>
      </c>
      <c r="C5881" s="2" t="s">
        <v>569</v>
      </c>
      <c r="D5881" s="2" t="str">
        <f t="shared" si="90"/>
        <v>Error?</v>
      </c>
    </row>
    <row r="5882" spans="1:4">
      <c r="A5882" s="5">
        <v>5821</v>
      </c>
      <c r="B5882" s="1724">
        <f>'Revenues 9-14'!H96</f>
        <v>0</v>
      </c>
      <c r="D5882" s="2" t="str">
        <f t="shared" si="90"/>
        <v>Error?</v>
      </c>
    </row>
    <row r="5883" spans="1:4">
      <c r="A5883" s="5">
        <v>5822</v>
      </c>
      <c r="B5883" s="1724">
        <f>'Revenues 9-14'!H99</f>
        <v>0</v>
      </c>
      <c r="D5883" s="2" t="str">
        <f t="shared" si="90"/>
        <v>Error?</v>
      </c>
    </row>
    <row r="5884" spans="1:4">
      <c r="A5884" s="5">
        <v>5823</v>
      </c>
      <c r="B5884" s="1724">
        <f>'Revenues 9-14'!H104</f>
        <v>0</v>
      </c>
      <c r="D5884" s="2" t="str">
        <f t="shared" si="90"/>
        <v>Error?</v>
      </c>
    </row>
    <row r="5885" spans="1:4">
      <c r="A5885" s="5">
        <v>5824</v>
      </c>
      <c r="B5885" s="1724">
        <f>'Revenues 9-14'!H107</f>
        <v>0</v>
      </c>
      <c r="D5885" s="2" t="str">
        <f t="shared" si="90"/>
        <v>Error?</v>
      </c>
    </row>
    <row r="5886" spans="1:4">
      <c r="A5886" s="5">
        <v>5825</v>
      </c>
      <c r="B5886" s="1724">
        <f>'Revenues 9-14'!H108</f>
        <v>0</v>
      </c>
      <c r="C5886" s="2" t="s">
        <v>569</v>
      </c>
      <c r="D5886" s="2" t="str">
        <f t="shared" si="90"/>
        <v>Error?</v>
      </c>
    </row>
    <row r="5887" spans="1:4">
      <c r="A5887" s="10">
        <v>5826</v>
      </c>
      <c r="B5887" s="1724"/>
      <c r="D5887" s="2" t="str">
        <f t="shared" ref="D5887:D5950" si="91">IF(ISBLANK(B5887),"OK",IF(A5887-B5887=0,"OK","Error?"))</f>
        <v>OK</v>
      </c>
    </row>
    <row r="5888" spans="1:4">
      <c r="A5888" s="10">
        <v>5827</v>
      </c>
      <c r="B5888" s="1724"/>
      <c r="D5888" s="2" t="str">
        <f t="shared" si="91"/>
        <v>OK</v>
      </c>
    </row>
    <row r="5889" spans="1:4">
      <c r="A5889" s="10">
        <v>5828</v>
      </c>
      <c r="B5889" s="1724"/>
      <c r="D5889" s="2" t="str">
        <f t="shared" si="91"/>
        <v>OK</v>
      </c>
    </row>
    <row r="5890" spans="1:4">
      <c r="A5890" s="10">
        <v>5829</v>
      </c>
      <c r="B5890" s="1724"/>
      <c r="D5890" s="2" t="str">
        <f t="shared" si="91"/>
        <v>OK</v>
      </c>
    </row>
    <row r="5891" spans="1:4">
      <c r="A5891" s="10">
        <v>5830</v>
      </c>
      <c r="B5891" s="1724"/>
      <c r="D5891" s="2" t="str">
        <f t="shared" si="91"/>
        <v>OK</v>
      </c>
    </row>
    <row r="5892" spans="1:4">
      <c r="A5892" s="10">
        <v>5831</v>
      </c>
      <c r="B5892" s="1724"/>
      <c r="D5892" s="2" t="str">
        <f t="shared" si="91"/>
        <v>OK</v>
      </c>
    </row>
    <row r="5893" spans="1:4">
      <c r="A5893" s="5">
        <v>5832</v>
      </c>
      <c r="B5893" s="1724">
        <f>'Revenues 9-14'!H122</f>
        <v>0</v>
      </c>
      <c r="C5893" s="2" t="s">
        <v>569</v>
      </c>
      <c r="D5893" s="2" t="str">
        <f t="shared" si="91"/>
        <v>Error?</v>
      </c>
    </row>
    <row r="5894" spans="1:4">
      <c r="A5894" s="10">
        <v>5833</v>
      </c>
      <c r="B5894" s="1724"/>
      <c r="D5894" s="2" t="str">
        <f t="shared" si="91"/>
        <v>OK</v>
      </c>
    </row>
    <row r="5895" spans="1:4">
      <c r="A5895" s="10">
        <v>5834</v>
      </c>
      <c r="B5895" s="1724"/>
      <c r="D5895" s="2" t="str">
        <f t="shared" si="91"/>
        <v>OK</v>
      </c>
    </row>
    <row r="5896" spans="1:4">
      <c r="A5896" s="10">
        <v>5835</v>
      </c>
      <c r="B5896" s="1724"/>
      <c r="D5896" s="2" t="str">
        <f t="shared" si="91"/>
        <v>OK</v>
      </c>
    </row>
    <row r="5897" spans="1:4">
      <c r="A5897" s="10">
        <v>5836</v>
      </c>
      <c r="B5897" s="1724"/>
      <c r="D5897" s="2" t="str">
        <f t="shared" si="91"/>
        <v>OK</v>
      </c>
    </row>
    <row r="5898" spans="1:4">
      <c r="A5898" s="10">
        <v>5837</v>
      </c>
      <c r="B5898" s="1724"/>
      <c r="D5898" s="2" t="str">
        <f t="shared" si="91"/>
        <v>OK</v>
      </c>
    </row>
    <row r="5899" spans="1:4">
      <c r="A5899" s="5">
        <v>5838</v>
      </c>
      <c r="B5899" s="1724">
        <f>'Revenues 9-14'!H169</f>
        <v>0</v>
      </c>
      <c r="C5899" s="2" t="s">
        <v>569</v>
      </c>
      <c r="D5899" s="2" t="str">
        <f t="shared" si="91"/>
        <v>Error?</v>
      </c>
    </row>
    <row r="5900" spans="1:4">
      <c r="A5900" s="10">
        <v>5839</v>
      </c>
      <c r="B5900" s="1724"/>
      <c r="D5900" s="2" t="str">
        <f t="shared" si="91"/>
        <v>OK</v>
      </c>
    </row>
    <row r="5901" spans="1:4">
      <c r="A5901" s="10">
        <v>5840</v>
      </c>
      <c r="B5901" s="1724"/>
      <c r="D5901" s="2" t="str">
        <f t="shared" si="91"/>
        <v>OK</v>
      </c>
    </row>
    <row r="5902" spans="1:4">
      <c r="A5902" s="10">
        <v>5841</v>
      </c>
      <c r="B5902" s="1724"/>
      <c r="D5902" s="2" t="str">
        <f t="shared" si="91"/>
        <v>OK</v>
      </c>
    </row>
    <row r="5903" spans="1:4">
      <c r="A5903" s="10">
        <v>5842</v>
      </c>
      <c r="B5903" s="1724"/>
      <c r="D5903" s="2" t="str">
        <f t="shared" si="91"/>
        <v>OK</v>
      </c>
    </row>
    <row r="5904" spans="1:4">
      <c r="A5904" s="10">
        <v>5843</v>
      </c>
      <c r="B5904" s="1724"/>
      <c r="D5904" s="2" t="str">
        <f t="shared" si="91"/>
        <v>OK</v>
      </c>
    </row>
    <row r="5905" spans="1:4">
      <c r="A5905" s="10">
        <v>5844</v>
      </c>
      <c r="B5905" s="1724"/>
      <c r="D5905" s="2" t="str">
        <f t="shared" si="91"/>
        <v>OK</v>
      </c>
    </row>
    <row r="5906" spans="1:4">
      <c r="A5906" s="5">
        <v>5845</v>
      </c>
      <c r="B5906" s="1724">
        <f>'Revenues 9-14'!H170</f>
        <v>0</v>
      </c>
      <c r="C5906" s="2" t="s">
        <v>569</v>
      </c>
      <c r="D5906" s="2" t="str">
        <f t="shared" si="91"/>
        <v>Error?</v>
      </c>
    </row>
    <row r="5907" spans="1:4">
      <c r="A5907" s="5">
        <v>5846</v>
      </c>
      <c r="B5907" s="1724">
        <f>'Revenues 9-14'!H178</f>
        <v>0</v>
      </c>
      <c r="D5907" s="2" t="str">
        <f t="shared" si="91"/>
        <v>Error?</v>
      </c>
    </row>
    <row r="5908" spans="1:4">
      <c r="A5908" s="5">
        <v>5847</v>
      </c>
      <c r="B5908" s="1724">
        <f>'Revenues 9-14'!H181</f>
        <v>0</v>
      </c>
      <c r="C5908" s="2" t="s">
        <v>569</v>
      </c>
      <c r="D5908" s="2" t="str">
        <f t="shared" si="91"/>
        <v>Error?</v>
      </c>
    </row>
    <row r="5909" spans="1:4">
      <c r="A5909" s="10">
        <v>5848</v>
      </c>
      <c r="B5909" s="1724"/>
      <c r="D5909" s="2" t="str">
        <f t="shared" si="91"/>
        <v>OK</v>
      </c>
    </row>
    <row r="5910" spans="1:4">
      <c r="A5910" s="10">
        <v>5849</v>
      </c>
      <c r="B5910" s="1724"/>
      <c r="D5910" s="2" t="str">
        <f t="shared" si="91"/>
        <v>OK</v>
      </c>
    </row>
    <row r="5911" spans="1:4">
      <c r="A5911" s="10">
        <v>5850</v>
      </c>
      <c r="B5911" s="1724"/>
      <c r="D5911" s="2" t="str">
        <f t="shared" si="91"/>
        <v>OK</v>
      </c>
    </row>
    <row r="5912" spans="1:4">
      <c r="A5912" s="10">
        <v>5851</v>
      </c>
      <c r="B5912" s="1724"/>
      <c r="D5912" s="2" t="str">
        <f t="shared" si="91"/>
        <v>OK</v>
      </c>
    </row>
    <row r="5913" spans="1:4">
      <c r="A5913" s="10">
        <v>5852</v>
      </c>
      <c r="B5913" s="1724"/>
      <c r="D5913" s="2" t="str">
        <f t="shared" si="91"/>
        <v>OK</v>
      </c>
    </row>
    <row r="5914" spans="1:4">
      <c r="A5914" s="5">
        <v>5853</v>
      </c>
      <c r="B5914" s="1724">
        <f>'Revenues 9-14'!H267</f>
        <v>0</v>
      </c>
      <c r="C5914" s="2" t="s">
        <v>569</v>
      </c>
      <c r="D5914" s="2" t="str">
        <f t="shared" si="91"/>
        <v>Error?</v>
      </c>
    </row>
    <row r="5915" spans="1:4">
      <c r="A5915" s="5">
        <v>5854</v>
      </c>
      <c r="B5915" s="1724">
        <f>'Revenues 9-14'!H268</f>
        <v>56510</v>
      </c>
      <c r="C5915" s="2" t="s">
        <v>569</v>
      </c>
      <c r="D5915" s="2" t="str">
        <f t="shared" si="91"/>
        <v>Error?</v>
      </c>
    </row>
    <row r="5916" spans="1:4">
      <c r="A5916" s="5">
        <v>5855</v>
      </c>
      <c r="B5916" s="1724">
        <f>'Revenues 9-14'!I5</f>
        <v>49350</v>
      </c>
      <c r="D5916" s="2" t="str">
        <f t="shared" si="91"/>
        <v>Error?</v>
      </c>
    </row>
    <row r="5917" spans="1:4">
      <c r="A5917" s="5">
        <v>5856</v>
      </c>
      <c r="B5917" s="1724">
        <f>'Revenues 9-14'!I11</f>
        <v>0</v>
      </c>
      <c r="D5917" s="2" t="str">
        <f t="shared" si="91"/>
        <v>Error?</v>
      </c>
    </row>
    <row r="5918" spans="1:4">
      <c r="A5918" s="5">
        <v>5857</v>
      </c>
      <c r="B5918" s="1724">
        <f>'Revenues 9-14'!I12</f>
        <v>49350</v>
      </c>
      <c r="C5918" s="2" t="s">
        <v>569</v>
      </c>
      <c r="D5918" s="2" t="str">
        <f t="shared" si="91"/>
        <v>Error?</v>
      </c>
    </row>
    <row r="5919" spans="1:4">
      <c r="A5919" s="5">
        <v>5858</v>
      </c>
      <c r="B5919" s="1724">
        <f>'Revenues 9-14'!I14</f>
        <v>0</v>
      </c>
      <c r="D5919" s="2" t="str">
        <f t="shared" si="91"/>
        <v>Error?</v>
      </c>
    </row>
    <row r="5920" spans="1:4">
      <c r="A5920" s="5">
        <v>5859</v>
      </c>
      <c r="B5920" s="1724">
        <f>'Revenues 9-14'!I15</f>
        <v>0</v>
      </c>
      <c r="D5920" s="2" t="str">
        <f t="shared" si="91"/>
        <v>Error?</v>
      </c>
    </row>
    <row r="5921" spans="1:4">
      <c r="A5921" s="5">
        <v>5860</v>
      </c>
      <c r="B5921" s="1724">
        <f>'Revenues 9-14'!I16</f>
        <v>0</v>
      </c>
      <c r="D5921" s="2" t="str">
        <f t="shared" si="91"/>
        <v>Error?</v>
      </c>
    </row>
    <row r="5922" spans="1:4">
      <c r="A5922" s="5">
        <v>5861</v>
      </c>
      <c r="B5922" s="1724">
        <f>'Revenues 9-14'!I17</f>
        <v>0</v>
      </c>
      <c r="D5922" s="2" t="str">
        <f t="shared" si="91"/>
        <v>Error?</v>
      </c>
    </row>
    <row r="5923" spans="1:4">
      <c r="A5923" s="5">
        <v>5862</v>
      </c>
      <c r="B5923" s="1724">
        <f>'Revenues 9-14'!I18</f>
        <v>0</v>
      </c>
      <c r="C5923" s="2" t="s">
        <v>569</v>
      </c>
      <c r="D5923" s="2" t="str">
        <f t="shared" si="91"/>
        <v>Error?</v>
      </c>
    </row>
    <row r="5924" spans="1:4">
      <c r="A5924" s="5">
        <v>5863</v>
      </c>
      <c r="B5924" s="1724">
        <f>'Revenues 9-14'!I65</f>
        <v>485059</v>
      </c>
      <c r="D5924" s="2" t="str">
        <f t="shared" si="91"/>
        <v>Error?</v>
      </c>
    </row>
    <row r="5925" spans="1:4">
      <c r="A5925" s="5">
        <v>5864</v>
      </c>
      <c r="B5925" s="1724">
        <f>'Revenues 9-14'!I66</f>
        <v>0</v>
      </c>
      <c r="D5925" s="2" t="str">
        <f t="shared" si="91"/>
        <v>Error?</v>
      </c>
    </row>
    <row r="5926" spans="1:4">
      <c r="A5926" s="5">
        <v>5865</v>
      </c>
      <c r="B5926" s="1724">
        <f>'Revenues 9-14'!I67</f>
        <v>485059</v>
      </c>
      <c r="C5926" s="2" t="s">
        <v>569</v>
      </c>
      <c r="D5926" s="2" t="str">
        <f t="shared" si="91"/>
        <v>Error?</v>
      </c>
    </row>
    <row r="5927" spans="1:4">
      <c r="A5927" s="5">
        <v>5866</v>
      </c>
      <c r="B5927" s="1724">
        <f>'Revenues 9-14'!I96</f>
        <v>0</v>
      </c>
      <c r="D5927" s="2" t="str">
        <f t="shared" si="91"/>
        <v>Error?</v>
      </c>
    </row>
    <row r="5928" spans="1:4">
      <c r="A5928" s="10">
        <v>5867</v>
      </c>
      <c r="B5928" s="1724"/>
      <c r="D5928" s="2" t="str">
        <f t="shared" si="91"/>
        <v>OK</v>
      </c>
    </row>
    <row r="5929" spans="1:4">
      <c r="A5929" s="5">
        <v>5868</v>
      </c>
      <c r="B5929" s="1724">
        <f>'Revenues 9-14'!I107</f>
        <v>0</v>
      </c>
      <c r="D5929" s="2" t="str">
        <f t="shared" si="91"/>
        <v>Error?</v>
      </c>
    </row>
    <row r="5930" spans="1:4">
      <c r="A5930" s="5">
        <v>5869</v>
      </c>
      <c r="B5930" s="1724">
        <f>'Revenues 9-14'!I108</f>
        <v>0</v>
      </c>
      <c r="C5930" s="2" t="s">
        <v>569</v>
      </c>
      <c r="D5930" s="2" t="str">
        <f t="shared" si="91"/>
        <v>Error?</v>
      </c>
    </row>
    <row r="5931" spans="1:4">
      <c r="A5931" s="10">
        <v>5870</v>
      </c>
      <c r="B5931" s="1724"/>
      <c r="D5931" s="2" t="str">
        <f t="shared" si="91"/>
        <v>OK</v>
      </c>
    </row>
    <row r="5932" spans="1:4">
      <c r="A5932" s="10">
        <v>5871</v>
      </c>
      <c r="B5932" s="1724"/>
      <c r="D5932" s="2" t="str">
        <f t="shared" si="91"/>
        <v>OK</v>
      </c>
    </row>
    <row r="5933" spans="1:4">
      <c r="A5933" s="10">
        <v>5872</v>
      </c>
      <c r="B5933" s="1724"/>
      <c r="D5933" s="2" t="str">
        <f t="shared" si="91"/>
        <v>OK</v>
      </c>
    </row>
    <row r="5934" spans="1:4">
      <c r="A5934" s="10">
        <v>5873</v>
      </c>
      <c r="B5934" s="1724"/>
      <c r="D5934" s="2" t="str">
        <f t="shared" si="91"/>
        <v>OK</v>
      </c>
    </row>
    <row r="5935" spans="1:4">
      <c r="A5935" s="10">
        <v>5874</v>
      </c>
      <c r="B5935" s="1724"/>
      <c r="D5935" s="2" t="str">
        <f t="shared" si="91"/>
        <v>OK</v>
      </c>
    </row>
    <row r="5936" spans="1:4">
      <c r="A5936" s="10">
        <v>5875</v>
      </c>
      <c r="B5936" s="1724"/>
      <c r="D5936" s="2" t="str">
        <f t="shared" si="91"/>
        <v>OK</v>
      </c>
    </row>
    <row r="5937" spans="1:4">
      <c r="A5937" s="10">
        <v>5876</v>
      </c>
      <c r="B5937" s="1724"/>
      <c r="D5937" s="2" t="str">
        <f t="shared" si="91"/>
        <v>OK</v>
      </c>
    </row>
    <row r="5938" spans="1:4">
      <c r="A5938" s="10">
        <v>5877</v>
      </c>
      <c r="B5938" s="1724"/>
      <c r="D5938" s="2" t="str">
        <f t="shared" si="91"/>
        <v>OK</v>
      </c>
    </row>
    <row r="5939" spans="1:4">
      <c r="A5939" s="10">
        <v>5878</v>
      </c>
      <c r="B5939" s="1724"/>
      <c r="D5939" s="2" t="str">
        <f t="shared" si="91"/>
        <v>OK</v>
      </c>
    </row>
    <row r="5940" spans="1:4">
      <c r="A5940" s="10">
        <v>5879</v>
      </c>
      <c r="B5940" s="1724"/>
      <c r="D5940" s="2" t="str">
        <f t="shared" si="91"/>
        <v>OK</v>
      </c>
    </row>
    <row r="5941" spans="1:4">
      <c r="A5941" s="10">
        <v>5880</v>
      </c>
      <c r="B5941" s="1724"/>
      <c r="D5941" s="2" t="str">
        <f t="shared" si="91"/>
        <v>OK</v>
      </c>
    </row>
    <row r="5942" spans="1:4">
      <c r="A5942" s="10">
        <v>5881</v>
      </c>
      <c r="B5942" s="1724"/>
      <c r="D5942" s="2" t="str">
        <f t="shared" si="91"/>
        <v>OK</v>
      </c>
    </row>
    <row r="5943" spans="1:4">
      <c r="A5943" s="10">
        <v>5882</v>
      </c>
      <c r="B5943" s="1724"/>
      <c r="D5943" s="2" t="str">
        <f t="shared" si="91"/>
        <v>OK</v>
      </c>
    </row>
    <row r="5944" spans="1:4">
      <c r="A5944" s="10">
        <v>5883</v>
      </c>
      <c r="B5944" s="1724"/>
      <c r="D5944" s="2" t="str">
        <f t="shared" si="91"/>
        <v>OK</v>
      </c>
    </row>
    <row r="5945" spans="1:4">
      <c r="A5945" s="10">
        <v>5884</v>
      </c>
      <c r="B5945" s="1724"/>
      <c r="D5945" s="2" t="str">
        <f t="shared" si="91"/>
        <v>OK</v>
      </c>
    </row>
    <row r="5946" spans="1:4">
      <c r="A5946" s="5">
        <v>5885</v>
      </c>
      <c r="B5946" s="1724">
        <f>'Revenues 9-14'!I268</f>
        <v>534409</v>
      </c>
      <c r="C5946" s="2" t="s">
        <v>569</v>
      </c>
      <c r="D5946" s="2" t="str">
        <f t="shared" si="91"/>
        <v>Error?</v>
      </c>
    </row>
    <row r="5947" spans="1:4">
      <c r="A5947" s="10">
        <v>5886</v>
      </c>
      <c r="B5947" s="1724"/>
      <c r="D5947" s="2" t="str">
        <f t="shared" si="91"/>
        <v>OK</v>
      </c>
    </row>
    <row r="5948" spans="1:4">
      <c r="A5948" s="10">
        <v>5887</v>
      </c>
      <c r="B5948" s="1724"/>
      <c r="D5948" s="2" t="str">
        <f t="shared" si="91"/>
        <v>OK</v>
      </c>
    </row>
    <row r="5949" spans="1:4">
      <c r="A5949" s="10">
        <v>5888</v>
      </c>
      <c r="B5949" s="1724"/>
      <c r="C5949" s="2" t="s">
        <v>569</v>
      </c>
      <c r="D5949" s="2" t="str">
        <f t="shared" si="91"/>
        <v>OK</v>
      </c>
    </row>
    <row r="5950" spans="1:4">
      <c r="A5950" s="10">
        <v>5889</v>
      </c>
      <c r="B5950" s="1724"/>
      <c r="D5950" s="2" t="str">
        <f t="shared" si="91"/>
        <v>OK</v>
      </c>
    </row>
    <row r="5951" spans="1:4">
      <c r="A5951" s="10">
        <v>5890</v>
      </c>
      <c r="B5951" s="1724"/>
      <c r="D5951" s="2" t="str">
        <f t="shared" ref="D5951:D6014" si="92">IF(ISBLANK(B5951),"OK",IF(A5951-B5951=0,"OK","Error?"))</f>
        <v>OK</v>
      </c>
    </row>
    <row r="5952" spans="1:4">
      <c r="A5952" s="10">
        <v>5891</v>
      </c>
      <c r="B5952" s="1724"/>
      <c r="D5952" s="2" t="str">
        <f t="shared" si="92"/>
        <v>OK</v>
      </c>
    </row>
    <row r="5953" spans="1:4">
      <c r="A5953" s="10">
        <v>5892</v>
      </c>
      <c r="B5953" s="1724"/>
      <c r="D5953" s="2" t="str">
        <f t="shared" si="92"/>
        <v>OK</v>
      </c>
    </row>
    <row r="5954" spans="1:4">
      <c r="A5954" s="10">
        <v>5893</v>
      </c>
      <c r="B5954" s="1724"/>
      <c r="C5954" s="2" t="s">
        <v>569</v>
      </c>
      <c r="D5954" s="2" t="str">
        <f t="shared" si="92"/>
        <v>OK</v>
      </c>
    </row>
    <row r="5955" spans="1:4">
      <c r="A5955" s="10">
        <v>5894</v>
      </c>
      <c r="B5955" s="1724"/>
      <c r="D5955" s="2" t="str">
        <f t="shared" si="92"/>
        <v>OK</v>
      </c>
    </row>
    <row r="5956" spans="1:4">
      <c r="A5956" s="10">
        <v>5895</v>
      </c>
      <c r="B5956" s="1724"/>
      <c r="D5956" s="2" t="str">
        <f t="shared" si="92"/>
        <v>OK</v>
      </c>
    </row>
    <row r="5957" spans="1:4">
      <c r="A5957" s="10">
        <v>5896</v>
      </c>
      <c r="B5957" s="1724"/>
      <c r="C5957" s="2" t="s">
        <v>569</v>
      </c>
      <c r="D5957" s="2" t="str">
        <f t="shared" si="92"/>
        <v>OK</v>
      </c>
    </row>
    <row r="5958" spans="1:4">
      <c r="A5958" s="10">
        <v>5897</v>
      </c>
      <c r="B5958" s="1724"/>
      <c r="D5958" s="2" t="str">
        <f t="shared" si="92"/>
        <v>OK</v>
      </c>
    </row>
    <row r="5959" spans="1:4">
      <c r="A5959" s="10">
        <v>5898</v>
      </c>
      <c r="B5959" s="1724"/>
      <c r="D5959" s="2" t="str">
        <f t="shared" si="92"/>
        <v>OK</v>
      </c>
    </row>
    <row r="5960" spans="1:4">
      <c r="A5960" s="10">
        <v>5899</v>
      </c>
      <c r="B5960" s="1724"/>
      <c r="D5960" s="2" t="str">
        <f t="shared" si="92"/>
        <v>OK</v>
      </c>
    </row>
    <row r="5961" spans="1:4">
      <c r="A5961" s="10">
        <v>5900</v>
      </c>
      <c r="B5961" s="1724"/>
      <c r="C5961" s="2" t="s">
        <v>569</v>
      </c>
      <c r="D5961" s="2" t="str">
        <f t="shared" si="92"/>
        <v>OK</v>
      </c>
    </row>
    <row r="5962" spans="1:4">
      <c r="A5962" s="10">
        <v>5901</v>
      </c>
      <c r="B5962" s="1724"/>
      <c r="D5962" s="2" t="str">
        <f t="shared" si="92"/>
        <v>OK</v>
      </c>
    </row>
    <row r="5963" spans="1:4">
      <c r="A5963" s="10">
        <v>5902</v>
      </c>
      <c r="B5963" s="1724"/>
      <c r="D5963" s="2" t="str">
        <f t="shared" si="92"/>
        <v>OK</v>
      </c>
    </row>
    <row r="5964" spans="1:4">
      <c r="A5964" s="10">
        <v>5903</v>
      </c>
      <c r="B5964" s="1724"/>
      <c r="D5964" s="2" t="str">
        <f t="shared" si="92"/>
        <v>OK</v>
      </c>
    </row>
    <row r="5965" spans="1:4">
      <c r="A5965" s="10">
        <v>5904</v>
      </c>
      <c r="B5965" s="1724"/>
      <c r="D5965" s="2" t="str">
        <f t="shared" si="92"/>
        <v>OK</v>
      </c>
    </row>
    <row r="5966" spans="1:4">
      <c r="A5966" s="10">
        <v>5905</v>
      </c>
      <c r="B5966" s="1724"/>
      <c r="D5966" s="2" t="str">
        <f t="shared" si="92"/>
        <v>OK</v>
      </c>
    </row>
    <row r="5967" spans="1:4">
      <c r="A5967" s="10">
        <v>5906</v>
      </c>
      <c r="B5967" s="1724"/>
      <c r="D5967" s="2" t="str">
        <f t="shared" si="92"/>
        <v>OK</v>
      </c>
    </row>
    <row r="5968" spans="1:4">
      <c r="A5968" s="10">
        <v>5907</v>
      </c>
      <c r="B5968" s="1724"/>
      <c r="C5968" s="2" t="s">
        <v>569</v>
      </c>
      <c r="D5968" s="2" t="str">
        <f t="shared" si="92"/>
        <v>OK</v>
      </c>
    </row>
    <row r="5969" spans="1:4">
      <c r="A5969" s="10">
        <v>5908</v>
      </c>
      <c r="B5969" s="1724"/>
      <c r="D5969" s="2" t="str">
        <f t="shared" si="92"/>
        <v>OK</v>
      </c>
    </row>
    <row r="5970" spans="1:4">
      <c r="A5970" s="10">
        <v>5909</v>
      </c>
      <c r="B5970" s="1724"/>
      <c r="D5970" s="2" t="str">
        <f t="shared" si="92"/>
        <v>OK</v>
      </c>
    </row>
    <row r="5971" spans="1:4">
      <c r="A5971" s="10">
        <v>5910</v>
      </c>
      <c r="B5971" s="1724"/>
      <c r="D5971" s="2" t="str">
        <f t="shared" si="92"/>
        <v>OK</v>
      </c>
    </row>
    <row r="5972" spans="1:4">
      <c r="A5972" s="10">
        <v>5911</v>
      </c>
      <c r="B5972" s="1724"/>
      <c r="D5972" s="2" t="str">
        <f t="shared" si="92"/>
        <v>OK</v>
      </c>
    </row>
    <row r="5973" spans="1:4">
      <c r="A5973" s="10">
        <v>5912</v>
      </c>
      <c r="B5973" s="1724"/>
      <c r="D5973" s="2" t="str">
        <f t="shared" si="92"/>
        <v>OK</v>
      </c>
    </row>
    <row r="5974" spans="1:4">
      <c r="A5974" s="10">
        <v>5913</v>
      </c>
      <c r="B5974" s="1724"/>
      <c r="D5974" s="2" t="str">
        <f t="shared" si="92"/>
        <v>OK</v>
      </c>
    </row>
    <row r="5975" spans="1:4">
      <c r="A5975" s="10">
        <v>5914</v>
      </c>
      <c r="B5975" s="1724"/>
      <c r="D5975" s="2" t="str">
        <f t="shared" si="92"/>
        <v>OK</v>
      </c>
    </row>
    <row r="5976" spans="1:4">
      <c r="A5976" s="10">
        <v>5915</v>
      </c>
      <c r="B5976" s="1724"/>
      <c r="C5976" s="2" t="s">
        <v>569</v>
      </c>
      <c r="D5976" s="2" t="str">
        <f t="shared" si="92"/>
        <v>OK</v>
      </c>
    </row>
    <row r="5977" spans="1:4">
      <c r="A5977" s="10">
        <v>5916</v>
      </c>
      <c r="B5977" s="1724"/>
      <c r="D5977" s="2" t="str">
        <f t="shared" si="92"/>
        <v>OK</v>
      </c>
    </row>
    <row r="5978" spans="1:4">
      <c r="A5978" s="10">
        <v>5917</v>
      </c>
      <c r="B5978" s="1724"/>
      <c r="D5978" s="2" t="str">
        <f t="shared" si="92"/>
        <v>OK</v>
      </c>
    </row>
    <row r="5979" spans="1:4">
      <c r="A5979" s="10">
        <v>5918</v>
      </c>
      <c r="B5979" s="1724"/>
      <c r="D5979" s="2" t="str">
        <f t="shared" si="92"/>
        <v>OK</v>
      </c>
    </row>
    <row r="5980" spans="1:4">
      <c r="A5980" s="10">
        <v>5919</v>
      </c>
      <c r="B5980" s="1724"/>
      <c r="D5980" s="2" t="str">
        <f t="shared" si="92"/>
        <v>OK</v>
      </c>
    </row>
    <row r="5981" spans="1:4">
      <c r="A5981" s="10">
        <v>5920</v>
      </c>
      <c r="B5981" s="1724"/>
      <c r="D5981" s="2" t="str">
        <f t="shared" si="92"/>
        <v>OK</v>
      </c>
    </row>
    <row r="5982" spans="1:4">
      <c r="A5982" s="10">
        <v>5921</v>
      </c>
      <c r="B5982" s="1724"/>
      <c r="D5982" s="2" t="str">
        <f t="shared" si="92"/>
        <v>OK</v>
      </c>
    </row>
    <row r="5983" spans="1:4">
      <c r="A5983" s="10">
        <v>5922</v>
      </c>
      <c r="B5983" s="1724"/>
      <c r="D5983" s="2" t="str">
        <f t="shared" si="92"/>
        <v>OK</v>
      </c>
    </row>
    <row r="5984" spans="1:4">
      <c r="A5984" s="10">
        <v>5923</v>
      </c>
      <c r="B5984" s="1724"/>
      <c r="C5984" s="2" t="s">
        <v>569</v>
      </c>
      <c r="D5984" s="2" t="str">
        <f t="shared" si="92"/>
        <v>OK</v>
      </c>
    </row>
    <row r="5985" spans="1:4">
      <c r="A5985" s="5">
        <v>5924</v>
      </c>
      <c r="B5985" s="1724">
        <f>'Revenues 9-14'!K5</f>
        <v>0</v>
      </c>
      <c r="D5985" s="2" t="str">
        <f t="shared" si="92"/>
        <v>Error?</v>
      </c>
    </row>
    <row r="5986" spans="1:4">
      <c r="A5986" s="5">
        <v>5925</v>
      </c>
      <c r="B5986" s="1724">
        <f>'Revenues 9-14'!K11</f>
        <v>0</v>
      </c>
      <c r="D5986" s="2" t="str">
        <f t="shared" si="92"/>
        <v>Error?</v>
      </c>
    </row>
    <row r="5987" spans="1:4">
      <c r="A5987" s="5">
        <v>5926</v>
      </c>
      <c r="B5987" s="1724">
        <f>'Revenues 9-14'!K12</f>
        <v>0</v>
      </c>
      <c r="C5987" s="2" t="s">
        <v>569</v>
      </c>
      <c r="D5987" s="2" t="str">
        <f t="shared" si="92"/>
        <v>Error?</v>
      </c>
    </row>
    <row r="5988" spans="1:4">
      <c r="A5988" s="5">
        <v>5927</v>
      </c>
      <c r="B5988" s="1724">
        <f>'Revenues 9-14'!K14</f>
        <v>0</v>
      </c>
      <c r="D5988" s="2" t="str">
        <f t="shared" si="92"/>
        <v>Error?</v>
      </c>
    </row>
    <row r="5989" spans="1:4">
      <c r="A5989" s="5">
        <v>5928</v>
      </c>
      <c r="B5989" s="1724">
        <f>'Revenues 9-14'!K15</f>
        <v>0</v>
      </c>
      <c r="D5989" s="2" t="str">
        <f t="shared" si="92"/>
        <v>Error?</v>
      </c>
    </row>
    <row r="5990" spans="1:4">
      <c r="A5990" s="5">
        <v>5929</v>
      </c>
      <c r="B5990" s="1724">
        <f>'Revenues 9-14'!K16</f>
        <v>0</v>
      </c>
      <c r="D5990" s="2" t="str">
        <f t="shared" si="92"/>
        <v>Error?</v>
      </c>
    </row>
    <row r="5991" spans="1:4">
      <c r="A5991" s="5">
        <v>5930</v>
      </c>
      <c r="B5991" s="1724">
        <f>'Revenues 9-14'!K17</f>
        <v>0</v>
      </c>
      <c r="D5991" s="2" t="str">
        <f t="shared" si="92"/>
        <v>Error?</v>
      </c>
    </row>
    <row r="5992" spans="1:4">
      <c r="A5992" s="5">
        <v>5931</v>
      </c>
      <c r="B5992" s="1724">
        <f>'Revenues 9-14'!K18</f>
        <v>0</v>
      </c>
      <c r="C5992" s="2" t="s">
        <v>569</v>
      </c>
      <c r="D5992" s="2" t="str">
        <f t="shared" si="92"/>
        <v>Error?</v>
      </c>
    </row>
    <row r="5993" spans="1:4">
      <c r="A5993" s="5">
        <v>5932</v>
      </c>
      <c r="B5993" s="1724">
        <f>'Revenues 9-14'!K65</f>
        <v>21</v>
      </c>
      <c r="D5993" s="2" t="str">
        <f t="shared" si="92"/>
        <v>Error?</v>
      </c>
    </row>
    <row r="5994" spans="1:4">
      <c r="A5994" s="5">
        <v>5933</v>
      </c>
      <c r="B5994" s="1724">
        <f>'Revenues 9-14'!K66</f>
        <v>0</v>
      </c>
      <c r="D5994" s="2" t="str">
        <f t="shared" si="92"/>
        <v>Error?</v>
      </c>
    </row>
    <row r="5995" spans="1:4">
      <c r="A5995" s="5">
        <v>5934</v>
      </c>
      <c r="B5995" s="1724">
        <f>'Revenues 9-14'!K67</f>
        <v>21</v>
      </c>
      <c r="C5995" s="2" t="s">
        <v>569</v>
      </c>
      <c r="D5995" s="2" t="str">
        <f t="shared" si="92"/>
        <v>Error?</v>
      </c>
    </row>
    <row r="5996" spans="1:4">
      <c r="A5996" s="5">
        <v>5935</v>
      </c>
      <c r="B5996" s="1724">
        <f>'Revenues 9-14'!K96</f>
        <v>0</v>
      </c>
      <c r="D5996" s="2" t="str">
        <f t="shared" si="92"/>
        <v>Error?</v>
      </c>
    </row>
    <row r="5997" spans="1:4">
      <c r="A5997" s="5">
        <v>5936</v>
      </c>
      <c r="B5997" s="1724">
        <f>'Revenues 9-14'!K99</f>
        <v>0</v>
      </c>
      <c r="D5997" s="2" t="str">
        <f t="shared" si="92"/>
        <v>Error?</v>
      </c>
    </row>
    <row r="5998" spans="1:4">
      <c r="A5998" s="5">
        <v>5937</v>
      </c>
      <c r="B5998" s="1724">
        <f>'Revenues 9-14'!K107</f>
        <v>0</v>
      </c>
      <c r="D5998" s="2" t="str">
        <f t="shared" si="92"/>
        <v>Error?</v>
      </c>
    </row>
    <row r="5999" spans="1:4">
      <c r="A5999" s="5">
        <v>5938</v>
      </c>
      <c r="B5999" s="1724">
        <f>'Revenues 9-14'!K108</f>
        <v>0</v>
      </c>
      <c r="C5999" s="2" t="s">
        <v>569</v>
      </c>
      <c r="D5999" s="2" t="str">
        <f t="shared" si="92"/>
        <v>Error?</v>
      </c>
    </row>
    <row r="6000" spans="1:4">
      <c r="A6000" s="5">
        <v>5939</v>
      </c>
      <c r="B6000" s="1724">
        <f>'Revenues 9-14'!K117</f>
        <v>0</v>
      </c>
      <c r="D6000" s="2" t="str">
        <f t="shared" si="92"/>
        <v>Error?</v>
      </c>
    </row>
    <row r="6001" spans="1:4">
      <c r="A6001" s="5">
        <v>5940</v>
      </c>
      <c r="B6001" s="1724">
        <f>'Revenues 9-14'!K119</f>
        <v>0</v>
      </c>
      <c r="D6001" s="2" t="str">
        <f t="shared" si="92"/>
        <v>Error?</v>
      </c>
    </row>
    <row r="6002" spans="1:4">
      <c r="A6002" s="10">
        <v>5941</v>
      </c>
      <c r="B6002" s="1724"/>
      <c r="D6002" s="2" t="str">
        <f t="shared" si="92"/>
        <v>OK</v>
      </c>
    </row>
    <row r="6003" spans="1:4">
      <c r="A6003" s="10">
        <v>5942</v>
      </c>
      <c r="B6003" s="1724"/>
      <c r="D6003" s="2" t="str">
        <f t="shared" si="92"/>
        <v>OK</v>
      </c>
    </row>
    <row r="6004" spans="1:4">
      <c r="A6004" s="10">
        <v>5943</v>
      </c>
      <c r="B6004" s="1724"/>
      <c r="D6004" s="2" t="str">
        <f t="shared" si="92"/>
        <v>OK</v>
      </c>
    </row>
    <row r="6005" spans="1:4">
      <c r="A6005" s="10">
        <v>5944</v>
      </c>
      <c r="B6005" s="1724"/>
      <c r="D6005" s="2" t="str">
        <f t="shared" si="92"/>
        <v>OK</v>
      </c>
    </row>
    <row r="6006" spans="1:4">
      <c r="A6006" s="5">
        <v>5945</v>
      </c>
      <c r="B6006" s="1724">
        <f>'Revenues 9-14'!K122</f>
        <v>0</v>
      </c>
      <c r="C6006" s="2" t="s">
        <v>569</v>
      </c>
      <c r="D6006" s="2" t="str">
        <f t="shared" si="92"/>
        <v>Error?</v>
      </c>
    </row>
    <row r="6007" spans="1:4">
      <c r="A6007" s="10">
        <v>5946</v>
      </c>
      <c r="B6007" s="1724"/>
      <c r="D6007" s="2" t="str">
        <f t="shared" si="92"/>
        <v>OK</v>
      </c>
    </row>
    <row r="6008" spans="1:4">
      <c r="A6008" s="10">
        <v>5947</v>
      </c>
      <c r="B6008" s="1724"/>
      <c r="D6008" s="2" t="str">
        <f t="shared" si="92"/>
        <v>OK</v>
      </c>
    </row>
    <row r="6009" spans="1:4">
      <c r="A6009" s="10">
        <v>5948</v>
      </c>
      <c r="B6009" s="1724"/>
      <c r="D6009" s="2" t="str">
        <f t="shared" si="92"/>
        <v>OK</v>
      </c>
    </row>
    <row r="6010" spans="1:4">
      <c r="A6010" s="10">
        <v>5949</v>
      </c>
      <c r="B6010" s="1724"/>
      <c r="D6010" s="2" t="str">
        <f t="shared" si="92"/>
        <v>OK</v>
      </c>
    </row>
    <row r="6011" spans="1:4">
      <c r="A6011" s="10">
        <v>5950</v>
      </c>
      <c r="B6011" s="1724"/>
      <c r="D6011" s="2" t="str">
        <f t="shared" si="92"/>
        <v>OK</v>
      </c>
    </row>
    <row r="6012" spans="1:4">
      <c r="A6012" s="10">
        <v>5951</v>
      </c>
      <c r="B6012" s="1724"/>
      <c r="D6012" s="2" t="str">
        <f t="shared" si="92"/>
        <v>OK</v>
      </c>
    </row>
    <row r="6013" spans="1:4">
      <c r="A6013" s="10">
        <v>5952</v>
      </c>
      <c r="B6013" s="1724"/>
      <c r="D6013" s="2" t="str">
        <f t="shared" si="92"/>
        <v>OK</v>
      </c>
    </row>
    <row r="6014" spans="1:4">
      <c r="A6014" s="5">
        <v>5953</v>
      </c>
      <c r="B6014" s="1724">
        <f>'Revenues 9-14'!K170</f>
        <v>0</v>
      </c>
      <c r="C6014" s="2" t="s">
        <v>569</v>
      </c>
      <c r="D6014" s="2" t="str">
        <f t="shared" si="92"/>
        <v>Error?</v>
      </c>
    </row>
    <row r="6015" spans="1:4">
      <c r="A6015" s="10">
        <v>5954</v>
      </c>
      <c r="B6015" s="1724"/>
      <c r="D6015" s="2" t="str">
        <f t="shared" ref="D6015:D6078" si="93">IF(ISBLANK(B6015),"OK",IF(A6015-B6015=0,"OK","Error?"))</f>
        <v>OK</v>
      </c>
    </row>
    <row r="6016" spans="1:4">
      <c r="A6016" s="5">
        <v>5955</v>
      </c>
      <c r="B6016" s="1724">
        <f>'Revenues 9-14'!K181</f>
        <v>0</v>
      </c>
      <c r="C6016" s="2" t="s">
        <v>569</v>
      </c>
      <c r="D6016" s="2" t="str">
        <f t="shared" si="93"/>
        <v>Error?</v>
      </c>
    </row>
    <row r="6017" spans="1:5">
      <c r="A6017" s="10">
        <v>5956</v>
      </c>
      <c r="B6017" s="1724"/>
      <c r="D6017" s="2" t="str">
        <f t="shared" si="93"/>
        <v>OK</v>
      </c>
    </row>
    <row r="6018" spans="1:5">
      <c r="A6018" s="10">
        <v>5957</v>
      </c>
      <c r="B6018" s="1724"/>
      <c r="D6018" s="2" t="str">
        <f t="shared" si="93"/>
        <v>OK</v>
      </c>
    </row>
    <row r="6019" spans="1:5">
      <c r="A6019" s="10">
        <v>5958</v>
      </c>
      <c r="B6019" s="1724"/>
      <c r="D6019" s="2" t="str">
        <f t="shared" si="93"/>
        <v>OK</v>
      </c>
    </row>
    <row r="6020" spans="1:5">
      <c r="A6020" s="10">
        <v>5959</v>
      </c>
      <c r="B6020" s="1724"/>
      <c r="D6020" s="2" t="str">
        <f t="shared" si="93"/>
        <v>OK</v>
      </c>
    </row>
    <row r="6021" spans="1:5">
      <c r="A6021" s="10">
        <v>5960</v>
      </c>
      <c r="B6021" s="1724"/>
      <c r="D6021" s="2" t="str">
        <f t="shared" si="93"/>
        <v>OK</v>
      </c>
    </row>
    <row r="6022" spans="1:5">
      <c r="A6022" s="5">
        <v>5961</v>
      </c>
      <c r="B6022" s="1724">
        <f>'Revenues 9-14'!K267</f>
        <v>0</v>
      </c>
      <c r="C6022" s="2" t="s">
        <v>569</v>
      </c>
      <c r="D6022" s="2" t="str">
        <f t="shared" si="93"/>
        <v>Error?</v>
      </c>
    </row>
    <row r="6023" spans="1:5">
      <c r="A6023" s="5">
        <v>5962</v>
      </c>
      <c r="B6023" s="1724">
        <f>'Revenues 9-14'!K268</f>
        <v>21</v>
      </c>
      <c r="C6023" s="2" t="s">
        <v>569</v>
      </c>
      <c r="D6023" s="2" t="str">
        <f t="shared" si="93"/>
        <v>Error?</v>
      </c>
    </row>
    <row r="6024" spans="1:5">
      <c r="A6024" s="5">
        <v>5963</v>
      </c>
      <c r="B6024" s="1724">
        <f>'Revenues 9-14'!G109</f>
        <v>3017987</v>
      </c>
      <c r="C6024" s="2" t="s">
        <v>569</v>
      </c>
      <c r="D6024" s="2" t="str">
        <f t="shared" si="93"/>
        <v>Error?</v>
      </c>
    </row>
    <row r="6025" spans="1:5">
      <c r="A6025" s="5">
        <v>5964</v>
      </c>
      <c r="B6025" s="1724">
        <f>'Revenues 9-14'!H109</f>
        <v>56510</v>
      </c>
      <c r="C6025" s="2" t="s">
        <v>569</v>
      </c>
      <c r="D6025" s="2" t="str">
        <f t="shared" si="93"/>
        <v>Error?</v>
      </c>
    </row>
    <row r="6026" spans="1:5">
      <c r="A6026" s="5">
        <v>5965</v>
      </c>
      <c r="B6026" s="1724">
        <f>'Revenues 9-14'!I109</f>
        <v>534409</v>
      </c>
      <c r="C6026" s="2" t="s">
        <v>569</v>
      </c>
      <c r="D6026" s="2" t="str">
        <f t="shared" si="93"/>
        <v>Error?</v>
      </c>
    </row>
    <row r="6027" spans="1:5">
      <c r="A6027" s="10">
        <v>5966</v>
      </c>
      <c r="B6027" s="1724"/>
      <c r="C6027" s="2" t="s">
        <v>569</v>
      </c>
      <c r="D6027" s="2" t="str">
        <f t="shared" si="93"/>
        <v>OK</v>
      </c>
    </row>
    <row r="6028" spans="1:5">
      <c r="A6028" s="5">
        <v>5967</v>
      </c>
      <c r="B6028" s="1724">
        <f>'Revenues 9-14'!K109</f>
        <v>21</v>
      </c>
      <c r="C6028" s="2" t="s">
        <v>569</v>
      </c>
      <c r="D6028" s="2" t="str">
        <f t="shared" si="93"/>
        <v>Error?</v>
      </c>
    </row>
    <row r="6029" spans="1:5">
      <c r="A6029" s="10">
        <v>5968</v>
      </c>
      <c r="B6029" s="1724"/>
      <c r="D6029" s="2" t="str">
        <f t="shared" si="93"/>
        <v>OK</v>
      </c>
    </row>
    <row r="6030" spans="1:5">
      <c r="A6030" s="10">
        <v>5969</v>
      </c>
      <c r="B6030" s="1724"/>
      <c r="D6030" s="2" t="str">
        <f t="shared" si="93"/>
        <v>OK</v>
      </c>
    </row>
    <row r="6031" spans="1:5">
      <c r="A6031" s="5">
        <v>5970</v>
      </c>
      <c r="B6031" s="1724">
        <f>'Revenues 9-14'!C69</f>
        <v>0</v>
      </c>
      <c r="D6031" s="2" t="str">
        <f t="shared" si="93"/>
        <v>Error?</v>
      </c>
    </row>
    <row r="6032" spans="1:5">
      <c r="A6032" s="5">
        <v>5971</v>
      </c>
      <c r="B6032" s="1724">
        <f>'Acct Summary 7-8'!G15</f>
        <v>0</v>
      </c>
      <c r="C6032" s="2" t="s">
        <v>569</v>
      </c>
      <c r="D6032" s="2" t="str">
        <f t="shared" si="93"/>
        <v>Error?</v>
      </c>
      <c r="E6032" s="2" t="s">
        <v>102</v>
      </c>
    </row>
    <row r="6033" spans="1:5">
      <c r="A6033" s="10">
        <v>5972</v>
      </c>
      <c r="B6033" s="1724"/>
      <c r="C6033" s="2" t="s">
        <v>569</v>
      </c>
      <c r="D6033" s="2" t="str">
        <f t="shared" si="93"/>
        <v>OK</v>
      </c>
      <c r="E6033" s="2" t="s">
        <v>102</v>
      </c>
    </row>
    <row r="6034" spans="1:5">
      <c r="A6034" s="35">
        <v>5973</v>
      </c>
      <c r="B6034" s="1725"/>
      <c r="C6034" s="2" t="s">
        <v>569</v>
      </c>
      <c r="D6034" s="2" t="str">
        <f t="shared" si="93"/>
        <v>OK</v>
      </c>
      <c r="E6034" s="2" t="s">
        <v>748</v>
      </c>
    </row>
    <row r="6035" spans="1:5">
      <c r="A6035" s="13">
        <v>5974</v>
      </c>
      <c r="B6035" s="1725">
        <f>'ICR Computation 30'!E11</f>
        <v>0</v>
      </c>
      <c r="C6035" s="2" t="s">
        <v>569</v>
      </c>
      <c r="D6035" s="2" t="str">
        <f t="shared" si="93"/>
        <v>Error?</v>
      </c>
      <c r="E6035" s="2" t="s">
        <v>914</v>
      </c>
    </row>
    <row r="6036" spans="1:5">
      <c r="A6036" s="35">
        <v>5975</v>
      </c>
      <c r="B6036" s="1725"/>
      <c r="D6036" s="2" t="str">
        <f t="shared" si="93"/>
        <v>OK</v>
      </c>
      <c r="E6036" s="2" t="s">
        <v>914</v>
      </c>
    </row>
    <row r="6037" spans="1:5">
      <c r="A6037" s="35">
        <v>5976</v>
      </c>
      <c r="B6037" s="1725"/>
      <c r="D6037" s="2" t="str">
        <f t="shared" si="93"/>
        <v>OK</v>
      </c>
      <c r="E6037" s="2" t="s">
        <v>914</v>
      </c>
    </row>
    <row r="6038" spans="1:5">
      <c r="A6038" s="35">
        <v>5977</v>
      </c>
      <c r="B6038" s="1725"/>
      <c r="D6038" s="2" t="str">
        <f t="shared" si="93"/>
        <v>OK</v>
      </c>
      <c r="E6038" s="2" t="s">
        <v>914</v>
      </c>
    </row>
    <row r="6039" spans="1:5">
      <c r="A6039" s="35">
        <v>5978</v>
      </c>
      <c r="B6039" s="1725"/>
      <c r="D6039" s="2" t="str">
        <f t="shared" si="93"/>
        <v>OK</v>
      </c>
      <c r="E6039" s="2" t="s">
        <v>914</v>
      </c>
    </row>
    <row r="6040" spans="1:5">
      <c r="A6040" s="35">
        <v>5979</v>
      </c>
      <c r="B6040" s="1725"/>
      <c r="D6040" s="2" t="str">
        <f t="shared" si="93"/>
        <v>OK</v>
      </c>
      <c r="E6040" s="2" t="s">
        <v>914</v>
      </c>
    </row>
    <row r="6041" spans="1:5">
      <c r="A6041" s="35">
        <v>5980</v>
      </c>
      <c r="B6041" s="1725"/>
      <c r="D6041" s="2" t="str">
        <f t="shared" si="93"/>
        <v>OK</v>
      </c>
      <c r="E6041" s="2" t="s">
        <v>914</v>
      </c>
    </row>
    <row r="6042" spans="1:5">
      <c r="A6042" s="35">
        <v>5981</v>
      </c>
      <c r="B6042" s="1725"/>
      <c r="D6042" s="2" t="str">
        <f t="shared" si="93"/>
        <v>OK</v>
      </c>
      <c r="E6042" s="2" t="s">
        <v>914</v>
      </c>
    </row>
    <row r="6043" spans="1:5">
      <c r="A6043" s="35">
        <v>5982</v>
      </c>
      <c r="B6043" s="1725"/>
      <c r="D6043" s="2" t="str">
        <f t="shared" si="93"/>
        <v>OK</v>
      </c>
      <c r="E6043" s="2" t="s">
        <v>914</v>
      </c>
    </row>
    <row r="6044" spans="1:5">
      <c r="A6044" s="35">
        <v>5983</v>
      </c>
      <c r="B6044" s="1725"/>
      <c r="D6044" s="2" t="str">
        <f t="shared" si="93"/>
        <v>OK</v>
      </c>
      <c r="E6044" s="2" t="s">
        <v>914</v>
      </c>
    </row>
    <row r="6045" spans="1:5">
      <c r="A6045" s="35">
        <v>5984</v>
      </c>
      <c r="B6045" s="1725"/>
      <c r="D6045" s="2" t="str">
        <f t="shared" si="93"/>
        <v>OK</v>
      </c>
      <c r="E6045" s="2" t="s">
        <v>914</v>
      </c>
    </row>
    <row r="6046" spans="1:5">
      <c r="A6046" s="35">
        <v>5985</v>
      </c>
      <c r="B6046" s="1725"/>
      <c r="D6046" s="2" t="str">
        <f t="shared" si="93"/>
        <v>OK</v>
      </c>
      <c r="E6046" s="2" t="s">
        <v>914</v>
      </c>
    </row>
    <row r="6047" spans="1:5">
      <c r="A6047" s="35">
        <v>5986</v>
      </c>
      <c r="B6047" s="1725"/>
      <c r="D6047" s="2" t="str">
        <f t="shared" si="93"/>
        <v>OK</v>
      </c>
      <c r="E6047" s="2" t="s">
        <v>914</v>
      </c>
    </row>
    <row r="6048" spans="1:5">
      <c r="A6048" s="35">
        <v>5987</v>
      </c>
      <c r="B6048" s="1725"/>
      <c r="D6048" s="2" t="str">
        <f t="shared" si="93"/>
        <v>OK</v>
      </c>
      <c r="E6048" s="2" t="s">
        <v>914</v>
      </c>
    </row>
    <row r="6049" spans="1:5">
      <c r="A6049" s="35">
        <v>5988</v>
      </c>
      <c r="B6049" s="1725"/>
      <c r="D6049" s="2" t="str">
        <f t="shared" si="93"/>
        <v>OK</v>
      </c>
      <c r="E6049" s="2" t="s">
        <v>914</v>
      </c>
    </row>
    <row r="6050" spans="1:5">
      <c r="A6050" s="35">
        <v>5989</v>
      </c>
      <c r="B6050" s="1725"/>
      <c r="D6050" s="2" t="str">
        <f t="shared" si="93"/>
        <v>OK</v>
      </c>
      <c r="E6050" s="2" t="s">
        <v>914</v>
      </c>
    </row>
    <row r="6051" spans="1:5">
      <c r="A6051" s="35">
        <v>5990</v>
      </c>
      <c r="B6051" s="1725"/>
      <c r="D6051" s="2" t="str">
        <f t="shared" si="93"/>
        <v>OK</v>
      </c>
      <c r="E6051" s="2" t="s">
        <v>914</v>
      </c>
    </row>
    <row r="6052" spans="1:5">
      <c r="A6052" s="35">
        <v>5991</v>
      </c>
      <c r="B6052" s="1725"/>
      <c r="D6052" s="2" t="str">
        <f t="shared" si="93"/>
        <v>OK</v>
      </c>
      <c r="E6052" s="2" t="s">
        <v>914</v>
      </c>
    </row>
    <row r="6053" spans="1:5">
      <c r="A6053" s="35">
        <v>5992</v>
      </c>
      <c r="B6053" s="1725"/>
      <c r="D6053" s="2" t="str">
        <f t="shared" si="93"/>
        <v>OK</v>
      </c>
      <c r="E6053" s="2" t="s">
        <v>914</v>
      </c>
    </row>
    <row r="6054" spans="1:5">
      <c r="A6054" s="35">
        <v>5993</v>
      </c>
      <c r="B6054" s="1725"/>
      <c r="C6054" s="2" t="s">
        <v>569</v>
      </c>
      <c r="D6054" s="2" t="str">
        <f t="shared" si="93"/>
        <v>OK</v>
      </c>
      <c r="E6054" s="2" t="s">
        <v>914</v>
      </c>
    </row>
    <row r="6055" spans="1:5">
      <c r="A6055" s="35">
        <v>5994</v>
      </c>
      <c r="B6055" s="1725"/>
      <c r="D6055" s="2" t="str">
        <f t="shared" si="93"/>
        <v>OK</v>
      </c>
      <c r="E6055" s="2" t="s">
        <v>914</v>
      </c>
    </row>
    <row r="6056" spans="1:5">
      <c r="A6056" s="35">
        <v>5995</v>
      </c>
      <c r="B6056" s="1725"/>
      <c r="D6056" s="2" t="str">
        <f t="shared" si="93"/>
        <v>OK</v>
      </c>
      <c r="E6056" s="2" t="s">
        <v>914</v>
      </c>
    </row>
    <row r="6057" spans="1:5">
      <c r="A6057" s="35">
        <v>5996</v>
      </c>
      <c r="B6057" s="1725"/>
      <c r="D6057" s="2" t="str">
        <f t="shared" si="93"/>
        <v>OK</v>
      </c>
      <c r="E6057" s="2" t="s">
        <v>914</v>
      </c>
    </row>
    <row r="6058" spans="1:5">
      <c r="A6058" s="35">
        <v>5997</v>
      </c>
      <c r="B6058" s="1725"/>
      <c r="D6058" s="2" t="str">
        <f t="shared" si="93"/>
        <v>OK</v>
      </c>
      <c r="E6058" s="2" t="s">
        <v>914</v>
      </c>
    </row>
    <row r="6059" spans="1:5">
      <c r="A6059" s="35">
        <v>5998</v>
      </c>
      <c r="B6059" s="1725"/>
      <c r="D6059" s="2" t="str">
        <f t="shared" si="93"/>
        <v>OK</v>
      </c>
      <c r="E6059" s="2" t="s">
        <v>914</v>
      </c>
    </row>
    <row r="6060" spans="1:5">
      <c r="A6060" s="35">
        <v>5999</v>
      </c>
      <c r="B6060" s="1725"/>
      <c r="D6060" s="2" t="str">
        <f t="shared" si="93"/>
        <v>OK</v>
      </c>
      <c r="E6060" s="2" t="s">
        <v>914</v>
      </c>
    </row>
    <row r="6061" spans="1:5">
      <c r="A6061" s="35">
        <v>6000</v>
      </c>
      <c r="B6061" s="1725"/>
      <c r="D6061" s="2" t="str">
        <f t="shared" si="93"/>
        <v>OK</v>
      </c>
      <c r="E6061" s="2" t="s">
        <v>914</v>
      </c>
    </row>
    <row r="6062" spans="1:5">
      <c r="A6062" s="35">
        <v>6001</v>
      </c>
      <c r="B6062" s="1725"/>
      <c r="D6062" s="2" t="str">
        <f t="shared" si="93"/>
        <v>OK</v>
      </c>
      <c r="E6062" s="2" t="s">
        <v>914</v>
      </c>
    </row>
    <row r="6063" spans="1:5">
      <c r="A6063" s="35">
        <v>6002</v>
      </c>
      <c r="B6063" s="1725"/>
      <c r="D6063" s="2" t="str">
        <f t="shared" si="93"/>
        <v>OK</v>
      </c>
      <c r="E6063" s="2" t="s">
        <v>914</v>
      </c>
    </row>
    <row r="6064" spans="1:5">
      <c r="A6064" s="35">
        <v>6003</v>
      </c>
      <c r="B6064" s="1725"/>
      <c r="D6064" s="2" t="str">
        <f t="shared" si="93"/>
        <v>OK</v>
      </c>
      <c r="E6064" s="2" t="s">
        <v>914</v>
      </c>
    </row>
    <row r="6065" spans="1:5">
      <c r="A6065" s="35">
        <v>6004</v>
      </c>
      <c r="B6065" s="1725"/>
      <c r="D6065" s="2" t="str">
        <f t="shared" si="93"/>
        <v>OK</v>
      </c>
      <c r="E6065" s="2" t="s">
        <v>914</v>
      </c>
    </row>
    <row r="6066" spans="1:5">
      <c r="A6066" s="35">
        <v>6005</v>
      </c>
      <c r="B6066" s="1725"/>
      <c r="D6066" s="2" t="str">
        <f t="shared" si="93"/>
        <v>OK</v>
      </c>
      <c r="E6066" s="2" t="s">
        <v>914</v>
      </c>
    </row>
    <row r="6067" spans="1:5">
      <c r="A6067" s="124">
        <v>6006</v>
      </c>
      <c r="B6067" s="1725"/>
      <c r="D6067" s="2" t="str">
        <f t="shared" si="93"/>
        <v>OK</v>
      </c>
      <c r="E6067" s="2" t="s">
        <v>914</v>
      </c>
    </row>
    <row r="6068" spans="1:5">
      <c r="A6068" s="124">
        <v>6007</v>
      </c>
      <c r="B6068" s="1725"/>
      <c r="D6068" s="2" t="str">
        <f t="shared" si="93"/>
        <v>OK</v>
      </c>
      <c r="E6068" s="2" t="s">
        <v>914</v>
      </c>
    </row>
    <row r="6069" spans="1:5">
      <c r="A6069" s="124">
        <v>6008</v>
      </c>
      <c r="B6069" s="1725"/>
      <c r="D6069" s="2" t="str">
        <f t="shared" si="93"/>
        <v>OK</v>
      </c>
      <c r="E6069" s="2" t="s">
        <v>914</v>
      </c>
    </row>
    <row r="6070" spans="1:5">
      <c r="A6070" s="124">
        <v>6009</v>
      </c>
      <c r="B6070" s="1725"/>
      <c r="D6070" s="2" t="str">
        <f t="shared" si="93"/>
        <v>OK</v>
      </c>
      <c r="E6070" s="2" t="s">
        <v>914</v>
      </c>
    </row>
    <row r="6071" spans="1:5">
      <c r="A6071" s="124">
        <v>6010</v>
      </c>
      <c r="B6071" s="1725"/>
      <c r="D6071" s="2" t="str">
        <f t="shared" si="93"/>
        <v>OK</v>
      </c>
      <c r="E6071" s="2" t="s">
        <v>914</v>
      </c>
    </row>
    <row r="6072" spans="1:5">
      <c r="A6072" s="124">
        <v>6011</v>
      </c>
      <c r="B6072" s="1725"/>
      <c r="D6072" s="2" t="str">
        <f t="shared" si="93"/>
        <v>OK</v>
      </c>
      <c r="E6072" s="2" t="s">
        <v>914</v>
      </c>
    </row>
    <row r="6073" spans="1:5">
      <c r="A6073" s="124">
        <v>6012</v>
      </c>
      <c r="B6073" s="1725"/>
      <c r="C6073" s="2" t="s">
        <v>569</v>
      </c>
      <c r="D6073" s="2" t="str">
        <f t="shared" si="93"/>
        <v>OK</v>
      </c>
      <c r="E6073" s="2" t="s">
        <v>914</v>
      </c>
    </row>
    <row r="6074" spans="1:5">
      <c r="A6074" s="8">
        <v>6013</v>
      </c>
      <c r="B6074" s="1725">
        <f>'PCTC-OEPP 27-28'!F79</f>
        <v>5932.58</v>
      </c>
      <c r="D6074" s="2" t="str">
        <f t="shared" si="93"/>
        <v>Error?</v>
      </c>
      <c r="E6074" s="2" t="s">
        <v>924</v>
      </c>
    </row>
    <row r="6075" spans="1:5">
      <c r="A6075" s="124">
        <v>6014</v>
      </c>
      <c r="B6075" s="1725"/>
      <c r="D6075" s="2" t="str">
        <f t="shared" si="93"/>
        <v>OK</v>
      </c>
      <c r="E6075" s="2" t="s">
        <v>924</v>
      </c>
    </row>
    <row r="6076" spans="1:5">
      <c r="A6076">
        <v>6015</v>
      </c>
      <c r="B6076" s="1724">
        <f>'Short-Term Long-Term Debt 24'!C27</f>
        <v>0</v>
      </c>
      <c r="D6076" s="2" t="str">
        <f t="shared" si="93"/>
        <v>Error?</v>
      </c>
      <c r="E6076" s="2" t="s">
        <v>924</v>
      </c>
    </row>
    <row r="6077" spans="1:5">
      <c r="A6077">
        <v>6016</v>
      </c>
      <c r="B6077" s="1724">
        <f>'Short-Term Long-Term Debt 24'!D27</f>
        <v>0</v>
      </c>
      <c r="D6077" s="2" t="str">
        <f t="shared" si="93"/>
        <v>Error?</v>
      </c>
      <c r="E6077" s="2" t="s">
        <v>924</v>
      </c>
    </row>
    <row r="6078" spans="1:5">
      <c r="A6078">
        <v>6017</v>
      </c>
      <c r="B6078" s="1724">
        <f>'Short-Term Long-Term Debt 24'!E27</f>
        <v>0</v>
      </c>
      <c r="D6078" s="2" t="str">
        <f t="shared" si="93"/>
        <v>Error?</v>
      </c>
      <c r="E6078" s="2" t="s">
        <v>924</v>
      </c>
    </row>
    <row r="6079" spans="1:5">
      <c r="A6079">
        <v>6018</v>
      </c>
      <c r="B6079" s="1724">
        <f>'Short-Term Long-Term Debt 24'!F27</f>
        <v>0</v>
      </c>
      <c r="D6079" s="2" t="str">
        <f t="shared" ref="D6079:D6142" si="94">IF(ISBLANK(B6079),"OK",IF(A6079-B6079=0,"OK","Error?"))</f>
        <v>Error?</v>
      </c>
      <c r="E6079" s="2" t="s">
        <v>153</v>
      </c>
    </row>
    <row r="6080" spans="1:5">
      <c r="A6080" s="126">
        <v>6019</v>
      </c>
      <c r="B6080" s="1724"/>
      <c r="D6080" s="2" t="str">
        <f t="shared" si="94"/>
        <v>OK</v>
      </c>
      <c r="E6080" s="2" t="s">
        <v>479</v>
      </c>
    </row>
    <row r="6081" spans="1:5">
      <c r="A6081">
        <v>6020</v>
      </c>
      <c r="B6081" s="1724">
        <f>'Assets-Liab 5-6'!C7</f>
        <v>0</v>
      </c>
      <c r="D6081" s="2" t="str">
        <f t="shared" si="94"/>
        <v>Error?</v>
      </c>
      <c r="E6081" s="2" t="s">
        <v>189</v>
      </c>
    </row>
    <row r="6082" spans="1:5">
      <c r="A6082">
        <v>6021</v>
      </c>
      <c r="B6082" s="1724">
        <f>'Assets-Liab 5-6'!D7</f>
        <v>0</v>
      </c>
      <c r="D6082" s="2" t="str">
        <f t="shared" si="94"/>
        <v>Error?</v>
      </c>
      <c r="E6082" s="2" t="s">
        <v>189</v>
      </c>
    </row>
    <row r="6083" spans="1:5">
      <c r="A6083">
        <v>6022</v>
      </c>
      <c r="B6083" s="1724">
        <f>'Assets-Liab 5-6'!E7</f>
        <v>0</v>
      </c>
      <c r="D6083" s="2" t="str">
        <f t="shared" si="94"/>
        <v>Error?</v>
      </c>
      <c r="E6083" s="2" t="s">
        <v>189</v>
      </c>
    </row>
    <row r="6084" spans="1:5">
      <c r="A6084">
        <v>6023</v>
      </c>
      <c r="B6084" s="1724">
        <f>'Assets-Liab 5-6'!F7</f>
        <v>0</v>
      </c>
      <c r="D6084" s="2" t="str">
        <f t="shared" si="94"/>
        <v>Error?</v>
      </c>
      <c r="E6084" s="2" t="s">
        <v>189</v>
      </c>
    </row>
    <row r="6085" spans="1:5">
      <c r="A6085">
        <v>6024</v>
      </c>
      <c r="B6085" s="1724">
        <f>'Assets-Liab 5-6'!G7</f>
        <v>0</v>
      </c>
      <c r="D6085" s="2" t="str">
        <f t="shared" si="94"/>
        <v>Error?</v>
      </c>
      <c r="E6085" s="2" t="s">
        <v>189</v>
      </c>
    </row>
    <row r="6086" spans="1:5">
      <c r="A6086">
        <v>6025</v>
      </c>
      <c r="B6086" s="1724">
        <f>'Assets-Liab 5-6'!H7</f>
        <v>0</v>
      </c>
      <c r="D6086" s="2" t="str">
        <f t="shared" si="94"/>
        <v>Error?</v>
      </c>
      <c r="E6086" s="2" t="s">
        <v>189</v>
      </c>
    </row>
    <row r="6087" spans="1:5">
      <c r="A6087">
        <v>6026</v>
      </c>
      <c r="B6087" s="1724">
        <f>'Assets-Liab 5-6'!I7</f>
        <v>0</v>
      </c>
      <c r="D6087" s="2" t="str">
        <f t="shared" si="94"/>
        <v>Error?</v>
      </c>
      <c r="E6087" s="2" t="s">
        <v>189</v>
      </c>
    </row>
    <row r="6088" spans="1:5">
      <c r="A6088">
        <v>6027</v>
      </c>
      <c r="B6088" s="1724">
        <f>'Assets-Liab 5-6'!J7</f>
        <v>0</v>
      </c>
      <c r="D6088" s="2" t="str">
        <f t="shared" si="94"/>
        <v>Error?</v>
      </c>
      <c r="E6088" s="2" t="s">
        <v>189</v>
      </c>
    </row>
    <row r="6089" spans="1:5">
      <c r="A6089">
        <v>6028</v>
      </c>
      <c r="B6089" s="1724">
        <f>'Assets-Liab 5-6'!K7</f>
        <v>0</v>
      </c>
      <c r="D6089" s="2" t="str">
        <f t="shared" si="94"/>
        <v>Error?</v>
      </c>
      <c r="E6089" s="2" t="s">
        <v>189</v>
      </c>
    </row>
    <row r="6090" spans="1:5">
      <c r="A6090">
        <v>6029</v>
      </c>
      <c r="B6090" s="1724">
        <f>'Assets-Liab 5-6'!C8</f>
        <v>0</v>
      </c>
      <c r="D6090" s="2" t="str">
        <f t="shared" si="94"/>
        <v>Error?</v>
      </c>
      <c r="E6090" s="2" t="s">
        <v>189</v>
      </c>
    </row>
    <row r="6091" spans="1:5">
      <c r="A6091">
        <v>6030</v>
      </c>
      <c r="B6091" s="1724">
        <f>'Assets-Liab 5-6'!D8</f>
        <v>0</v>
      </c>
      <c r="D6091" s="2" t="str">
        <f t="shared" si="94"/>
        <v>Error?</v>
      </c>
      <c r="E6091" s="2" t="s">
        <v>189</v>
      </c>
    </row>
    <row r="6092" spans="1:5">
      <c r="A6092">
        <v>6031</v>
      </c>
      <c r="B6092" s="1724">
        <f>'Assets-Liab 5-6'!E8</f>
        <v>0</v>
      </c>
      <c r="D6092" s="2" t="str">
        <f t="shared" si="94"/>
        <v>Error?</v>
      </c>
      <c r="E6092" s="2" t="s">
        <v>189</v>
      </c>
    </row>
    <row r="6093" spans="1:5">
      <c r="A6093">
        <v>6032</v>
      </c>
      <c r="B6093" s="1724">
        <f>'Assets-Liab 5-6'!F8</f>
        <v>0</v>
      </c>
      <c r="D6093" s="2" t="str">
        <f t="shared" si="94"/>
        <v>Error?</v>
      </c>
      <c r="E6093" s="2" t="s">
        <v>189</v>
      </c>
    </row>
    <row r="6094" spans="1:5">
      <c r="A6094">
        <v>6033</v>
      </c>
      <c r="B6094" s="1724">
        <f>'Assets-Liab 5-6'!G8</f>
        <v>0</v>
      </c>
      <c r="D6094" s="2" t="str">
        <f t="shared" si="94"/>
        <v>Error?</v>
      </c>
      <c r="E6094" s="2" t="s">
        <v>189</v>
      </c>
    </row>
    <row r="6095" spans="1:5">
      <c r="A6095">
        <v>6034</v>
      </c>
      <c r="B6095" s="1724">
        <f>'Assets-Liab 5-6'!H8</f>
        <v>0</v>
      </c>
      <c r="D6095" s="2" t="str">
        <f t="shared" si="94"/>
        <v>Error?</v>
      </c>
      <c r="E6095" s="2" t="s">
        <v>189</v>
      </c>
    </row>
    <row r="6096" spans="1:5">
      <c r="A6096">
        <v>6035</v>
      </c>
      <c r="B6096" s="1724">
        <f>'Assets-Liab 5-6'!I8</f>
        <v>0</v>
      </c>
      <c r="D6096" s="2" t="str">
        <f t="shared" si="94"/>
        <v>Error?</v>
      </c>
      <c r="E6096" s="2" t="s">
        <v>189</v>
      </c>
    </row>
    <row r="6097" spans="1:5">
      <c r="A6097">
        <v>6036</v>
      </c>
      <c r="B6097" s="1724">
        <f>'Assets-Liab 5-6'!J8</f>
        <v>0</v>
      </c>
      <c r="D6097" s="2" t="str">
        <f t="shared" si="94"/>
        <v>Error?</v>
      </c>
      <c r="E6097" s="2" t="s">
        <v>189</v>
      </c>
    </row>
    <row r="6098" spans="1:5">
      <c r="A6098">
        <v>6037</v>
      </c>
      <c r="B6098" s="1724">
        <f>'Assets-Liab 5-6'!K8</f>
        <v>0</v>
      </c>
      <c r="D6098" s="2" t="str">
        <f t="shared" si="94"/>
        <v>Error?</v>
      </c>
      <c r="E6098" s="2" t="s">
        <v>189</v>
      </c>
    </row>
    <row r="6099" spans="1:5">
      <c r="A6099">
        <v>6038</v>
      </c>
      <c r="B6099" s="1724">
        <f>'Assets-Liab 5-6'!C9</f>
        <v>106071</v>
      </c>
      <c r="D6099" s="2" t="str">
        <f t="shared" si="94"/>
        <v>Error?</v>
      </c>
      <c r="E6099" s="2" t="s">
        <v>189</v>
      </c>
    </row>
    <row r="6100" spans="1:5">
      <c r="A6100">
        <v>6039</v>
      </c>
      <c r="B6100" s="1724">
        <f>'Assets-Liab 5-6'!D9</f>
        <v>0</v>
      </c>
      <c r="D6100" s="2" t="str">
        <f t="shared" si="94"/>
        <v>Error?</v>
      </c>
      <c r="E6100" s="2" t="s">
        <v>189</v>
      </c>
    </row>
    <row r="6101" spans="1:5">
      <c r="A6101">
        <v>6040</v>
      </c>
      <c r="B6101" s="1724">
        <f>'Assets-Liab 5-6'!E9</f>
        <v>0</v>
      </c>
      <c r="D6101" s="2" t="str">
        <f t="shared" si="94"/>
        <v>Error?</v>
      </c>
      <c r="E6101" s="2" t="s">
        <v>189</v>
      </c>
    </row>
    <row r="6102" spans="1:5">
      <c r="A6102">
        <v>6041</v>
      </c>
      <c r="B6102" s="1724">
        <f>'Assets-Liab 5-6'!F9</f>
        <v>0</v>
      </c>
      <c r="D6102" s="2" t="str">
        <f t="shared" si="94"/>
        <v>Error?</v>
      </c>
      <c r="E6102" s="2" t="s">
        <v>189</v>
      </c>
    </row>
    <row r="6103" spans="1:5">
      <c r="A6103">
        <f>A6102+1</f>
        <v>6042</v>
      </c>
      <c r="B6103" s="1724">
        <f>'Assets-Liab 5-6'!G9</f>
        <v>0</v>
      </c>
      <c r="D6103" s="2" t="str">
        <f t="shared" si="94"/>
        <v>Error?</v>
      </c>
      <c r="E6103" s="2" t="s">
        <v>189</v>
      </c>
    </row>
    <row r="6104" spans="1:5">
      <c r="A6104">
        <v>6043</v>
      </c>
      <c r="B6104" s="1724">
        <f>'Assets-Liab 5-6'!H9</f>
        <v>0</v>
      </c>
      <c r="D6104" s="2" t="str">
        <f t="shared" si="94"/>
        <v>Error?</v>
      </c>
      <c r="E6104" s="2" t="s">
        <v>189</v>
      </c>
    </row>
    <row r="6105" spans="1:5">
      <c r="A6105">
        <v>6044</v>
      </c>
      <c r="B6105" s="1724">
        <f>'Assets-Liab 5-6'!I9</f>
        <v>0</v>
      </c>
      <c r="D6105" s="2" t="str">
        <f t="shared" si="94"/>
        <v>Error?</v>
      </c>
      <c r="E6105" s="2" t="s">
        <v>189</v>
      </c>
    </row>
    <row r="6106" spans="1:5">
      <c r="A6106">
        <v>6045</v>
      </c>
      <c r="B6106" s="1724">
        <f>'Assets-Liab 5-6'!J9</f>
        <v>0</v>
      </c>
      <c r="D6106" s="2" t="str">
        <f t="shared" si="94"/>
        <v>Error?</v>
      </c>
      <c r="E6106" s="2" t="s">
        <v>189</v>
      </c>
    </row>
    <row r="6107" spans="1:5">
      <c r="A6107">
        <v>6046</v>
      </c>
      <c r="B6107" s="1724">
        <f>'Assets-Liab 5-6'!K9</f>
        <v>0</v>
      </c>
      <c r="D6107" s="2" t="str">
        <f t="shared" si="94"/>
        <v>Error?</v>
      </c>
      <c r="E6107" s="2" t="s">
        <v>189</v>
      </c>
    </row>
    <row r="6108" spans="1:5">
      <c r="A6108">
        <v>6047</v>
      </c>
      <c r="B6108" s="1724">
        <f>'Assets-Liab 5-6'!L9</f>
        <v>0</v>
      </c>
      <c r="D6108" s="2" t="str">
        <f t="shared" si="94"/>
        <v>Error?</v>
      </c>
      <c r="E6108" s="2" t="s">
        <v>189</v>
      </c>
    </row>
    <row r="6109" spans="1:5">
      <c r="A6109">
        <v>6048</v>
      </c>
      <c r="B6109" s="1724">
        <f>'Assets-Liab 5-6'!E10</f>
        <v>0</v>
      </c>
      <c r="D6109" s="2" t="str">
        <f t="shared" si="94"/>
        <v>Error?</v>
      </c>
      <c r="E6109" s="2" t="s">
        <v>189</v>
      </c>
    </row>
    <row r="6110" spans="1:5">
      <c r="A6110">
        <v>6049</v>
      </c>
      <c r="B6110" s="1724">
        <f>'Assets-Liab 5-6'!G10</f>
        <v>0</v>
      </c>
      <c r="D6110" s="2" t="str">
        <f t="shared" si="94"/>
        <v>Error?</v>
      </c>
      <c r="E6110" s="2" t="s">
        <v>189</v>
      </c>
    </row>
    <row r="6111" spans="1:5">
      <c r="A6111">
        <v>6050</v>
      </c>
      <c r="B6111" s="1724">
        <f>'Assets-Liab 5-6'!I10</f>
        <v>0</v>
      </c>
      <c r="D6111" s="2" t="str">
        <f t="shared" si="94"/>
        <v>Error?</v>
      </c>
      <c r="E6111" s="2" t="s">
        <v>189</v>
      </c>
    </row>
    <row r="6112" spans="1:5">
      <c r="A6112">
        <v>6051</v>
      </c>
      <c r="B6112" s="1724">
        <f>'Assets-Liab 5-6'!J10</f>
        <v>0</v>
      </c>
      <c r="D6112" s="2" t="str">
        <f t="shared" si="94"/>
        <v>Error?</v>
      </c>
      <c r="E6112" s="2" t="s">
        <v>189</v>
      </c>
    </row>
    <row r="6113" spans="1:5">
      <c r="A6113">
        <v>6052</v>
      </c>
      <c r="B6113" s="1724">
        <f>'Assets-Liab 5-6'!C11</f>
        <v>0</v>
      </c>
      <c r="D6113" s="2" t="str">
        <f t="shared" si="94"/>
        <v>Error?</v>
      </c>
      <c r="E6113" s="2" t="s">
        <v>189</v>
      </c>
    </row>
    <row r="6114" spans="1:5">
      <c r="A6114">
        <v>6053</v>
      </c>
      <c r="B6114" s="1724">
        <f>'Assets-Liab 5-6'!D11</f>
        <v>0</v>
      </c>
      <c r="D6114" s="2" t="str">
        <f t="shared" si="94"/>
        <v>Error?</v>
      </c>
      <c r="E6114" s="2" t="s">
        <v>189</v>
      </c>
    </row>
    <row r="6115" spans="1:5">
      <c r="A6115">
        <v>6054</v>
      </c>
      <c r="B6115" s="1724">
        <f>'Assets-Liab 5-6'!E11</f>
        <v>0</v>
      </c>
      <c r="D6115" s="2" t="str">
        <f t="shared" si="94"/>
        <v>Error?</v>
      </c>
      <c r="E6115" s="2" t="s">
        <v>189</v>
      </c>
    </row>
    <row r="6116" spans="1:5">
      <c r="A6116">
        <v>6055</v>
      </c>
      <c r="B6116" s="1724">
        <f>'Assets-Liab 5-6'!F11</f>
        <v>0</v>
      </c>
      <c r="D6116" s="2" t="str">
        <f t="shared" si="94"/>
        <v>Error?</v>
      </c>
      <c r="E6116" s="2" t="s">
        <v>189</v>
      </c>
    </row>
    <row r="6117" spans="1:5">
      <c r="A6117">
        <v>6056</v>
      </c>
      <c r="B6117" s="1724">
        <f>'Assets-Liab 5-6'!G11</f>
        <v>0</v>
      </c>
      <c r="D6117" s="2" t="str">
        <f t="shared" si="94"/>
        <v>Error?</v>
      </c>
      <c r="E6117" s="2" t="s">
        <v>189</v>
      </c>
    </row>
    <row r="6118" spans="1:5">
      <c r="A6118">
        <v>6057</v>
      </c>
      <c r="B6118" s="1724">
        <f>'Assets-Liab 5-6'!H11</f>
        <v>0</v>
      </c>
      <c r="D6118" s="2" t="str">
        <f t="shared" si="94"/>
        <v>Error?</v>
      </c>
      <c r="E6118" s="2" t="s">
        <v>189</v>
      </c>
    </row>
    <row r="6119" spans="1:5">
      <c r="A6119">
        <v>6058</v>
      </c>
      <c r="B6119" s="1724">
        <f>'Assets-Liab 5-6'!I11</f>
        <v>0</v>
      </c>
      <c r="D6119" s="2" t="str">
        <f t="shared" si="94"/>
        <v>Error?</v>
      </c>
      <c r="E6119" s="2" t="s">
        <v>189</v>
      </c>
    </row>
    <row r="6120" spans="1:5">
      <c r="A6120">
        <v>6059</v>
      </c>
      <c r="B6120" s="1724">
        <f>'Assets-Liab 5-6'!J11</f>
        <v>0</v>
      </c>
      <c r="D6120" s="2" t="str">
        <f t="shared" si="94"/>
        <v>Error?</v>
      </c>
      <c r="E6120" s="2" t="s">
        <v>189</v>
      </c>
    </row>
    <row r="6121" spans="1:5">
      <c r="A6121">
        <v>6060</v>
      </c>
      <c r="B6121" s="1724">
        <f>'Assets-Liab 5-6'!K11</f>
        <v>0</v>
      </c>
      <c r="D6121" s="2" t="str">
        <f t="shared" si="94"/>
        <v>Error?</v>
      </c>
      <c r="E6121" s="2" t="s">
        <v>189</v>
      </c>
    </row>
    <row r="6122" spans="1:5">
      <c r="A6122">
        <v>6061</v>
      </c>
      <c r="B6122" s="1724">
        <f>'Assets-Liab 5-6'!L11</f>
        <v>0</v>
      </c>
      <c r="D6122" s="2" t="str">
        <f t="shared" si="94"/>
        <v>Error?</v>
      </c>
      <c r="E6122" s="2" t="s">
        <v>189</v>
      </c>
    </row>
    <row r="6123" spans="1:5">
      <c r="A6123">
        <v>6062</v>
      </c>
      <c r="B6123" s="1724">
        <f>'Assets-Liab 5-6'!J12</f>
        <v>0</v>
      </c>
      <c r="D6123" s="2" t="str">
        <f t="shared" si="94"/>
        <v>Error?</v>
      </c>
      <c r="E6123" s="2" t="s">
        <v>189</v>
      </c>
    </row>
    <row r="6124" spans="1:5">
      <c r="A6124">
        <v>6063</v>
      </c>
      <c r="B6124" s="1724">
        <f>'Assets-Liab 5-6'!J13</f>
        <v>0</v>
      </c>
      <c r="D6124" s="2" t="str">
        <f t="shared" si="94"/>
        <v>Error?</v>
      </c>
      <c r="E6124" s="2" t="s">
        <v>189</v>
      </c>
    </row>
    <row r="6125" spans="1:5">
      <c r="A6125">
        <v>6064</v>
      </c>
      <c r="B6125" s="1724">
        <f>'Assets-Liab 5-6'!C25</f>
        <v>0</v>
      </c>
      <c r="D6125" s="2" t="str">
        <f t="shared" si="94"/>
        <v>Error?</v>
      </c>
      <c r="E6125" s="2" t="s">
        <v>189</v>
      </c>
    </row>
    <row r="6126" spans="1:5">
      <c r="A6126">
        <v>6065</v>
      </c>
      <c r="B6126" s="1724">
        <f>'Assets-Liab 5-6'!D25</f>
        <v>0</v>
      </c>
      <c r="D6126" s="2" t="str">
        <f t="shared" si="94"/>
        <v>Error?</v>
      </c>
      <c r="E6126" s="2" t="s">
        <v>189</v>
      </c>
    </row>
    <row r="6127" spans="1:5">
      <c r="A6127">
        <v>6066</v>
      </c>
      <c r="B6127" s="1724">
        <f>'Assets-Liab 5-6'!E25</f>
        <v>0</v>
      </c>
      <c r="D6127" s="2" t="str">
        <f t="shared" si="94"/>
        <v>Error?</v>
      </c>
      <c r="E6127" s="2" t="s">
        <v>189</v>
      </c>
    </row>
    <row r="6128" spans="1:5">
      <c r="A6128">
        <v>6067</v>
      </c>
      <c r="B6128" s="1724">
        <f>'Assets-Liab 5-6'!F25</f>
        <v>0</v>
      </c>
      <c r="D6128" s="2" t="str">
        <f t="shared" si="94"/>
        <v>Error?</v>
      </c>
      <c r="E6128" s="2" t="s">
        <v>189</v>
      </c>
    </row>
    <row r="6129" spans="1:5">
      <c r="A6129">
        <v>6068</v>
      </c>
      <c r="B6129" s="1724">
        <f>'Assets-Liab 5-6'!G25</f>
        <v>0</v>
      </c>
      <c r="D6129" s="2" t="str">
        <f t="shared" si="94"/>
        <v>Error?</v>
      </c>
      <c r="E6129" s="2" t="s">
        <v>189</v>
      </c>
    </row>
    <row r="6130" spans="1:5">
      <c r="A6130">
        <v>6069</v>
      </c>
      <c r="B6130" s="1724">
        <f>'Assets-Liab 5-6'!H25</f>
        <v>0</v>
      </c>
      <c r="D6130" s="2" t="str">
        <f t="shared" si="94"/>
        <v>Error?</v>
      </c>
      <c r="E6130" s="2" t="s">
        <v>189</v>
      </c>
    </row>
    <row r="6131" spans="1:5">
      <c r="A6131">
        <v>6070</v>
      </c>
      <c r="B6131" s="1724">
        <f>'Assets-Liab 5-6'!J25</f>
        <v>0</v>
      </c>
      <c r="D6131" s="2" t="str">
        <f t="shared" si="94"/>
        <v>Error?</v>
      </c>
      <c r="E6131" s="2" t="s">
        <v>189</v>
      </c>
    </row>
    <row r="6132" spans="1:5">
      <c r="A6132">
        <v>6071</v>
      </c>
      <c r="B6132" s="1724">
        <f>'Assets-Liab 5-6'!K25</f>
        <v>0</v>
      </c>
      <c r="D6132" s="2" t="str">
        <f t="shared" si="94"/>
        <v>Error?</v>
      </c>
      <c r="E6132" s="2" t="s">
        <v>189</v>
      </c>
    </row>
    <row r="6133" spans="1:5">
      <c r="A6133">
        <v>6072</v>
      </c>
      <c r="B6133" s="1724">
        <f>'Assets-Liab 5-6'!C26</f>
        <v>0</v>
      </c>
      <c r="D6133" s="2" t="str">
        <f t="shared" si="94"/>
        <v>Error?</v>
      </c>
      <c r="E6133" s="2" t="s">
        <v>189</v>
      </c>
    </row>
    <row r="6134" spans="1:5">
      <c r="A6134">
        <v>6073</v>
      </c>
      <c r="B6134" s="1724">
        <f>'Assets-Liab 5-6'!D26</f>
        <v>0</v>
      </c>
      <c r="D6134" s="2" t="str">
        <f t="shared" si="94"/>
        <v>Error?</v>
      </c>
      <c r="E6134" s="2" t="s">
        <v>189</v>
      </c>
    </row>
    <row r="6135" spans="1:5">
      <c r="A6135">
        <v>6074</v>
      </c>
      <c r="B6135" s="1724">
        <f>'Assets-Liab 5-6'!E26</f>
        <v>0</v>
      </c>
      <c r="D6135" s="2" t="str">
        <f t="shared" si="94"/>
        <v>Error?</v>
      </c>
      <c r="E6135" s="2" t="s">
        <v>189</v>
      </c>
    </row>
    <row r="6136" spans="1:5">
      <c r="A6136">
        <v>6075</v>
      </c>
      <c r="B6136" s="1724">
        <f>'Assets-Liab 5-6'!F26</f>
        <v>0</v>
      </c>
      <c r="D6136" s="2" t="str">
        <f t="shared" si="94"/>
        <v>Error?</v>
      </c>
      <c r="E6136" s="2" t="s">
        <v>189</v>
      </c>
    </row>
    <row r="6137" spans="1:5">
      <c r="A6137">
        <v>6076</v>
      </c>
      <c r="B6137" s="1724">
        <f>'Assets-Liab 5-6'!G26</f>
        <v>0</v>
      </c>
      <c r="D6137" s="2" t="str">
        <f t="shared" si="94"/>
        <v>Error?</v>
      </c>
      <c r="E6137" s="2" t="s">
        <v>189</v>
      </c>
    </row>
    <row r="6138" spans="1:5">
      <c r="A6138">
        <v>6077</v>
      </c>
      <c r="B6138" s="1724">
        <f>'Assets-Liab 5-6'!H26</f>
        <v>0</v>
      </c>
      <c r="D6138" s="2" t="str">
        <f t="shared" si="94"/>
        <v>Error?</v>
      </c>
      <c r="E6138" s="2" t="s">
        <v>189</v>
      </c>
    </row>
    <row r="6139" spans="1:5">
      <c r="A6139">
        <v>6078</v>
      </c>
      <c r="B6139" s="1724">
        <f>'Assets-Liab 5-6'!I26</f>
        <v>0</v>
      </c>
      <c r="D6139" s="2" t="str">
        <f t="shared" si="94"/>
        <v>Error?</v>
      </c>
      <c r="E6139" s="2" t="s">
        <v>189</v>
      </c>
    </row>
    <row r="6140" spans="1:5">
      <c r="A6140">
        <v>6079</v>
      </c>
      <c r="B6140" s="1724">
        <f>'Assets-Liab 5-6'!J26</f>
        <v>0</v>
      </c>
      <c r="D6140" s="2" t="str">
        <f t="shared" si="94"/>
        <v>Error?</v>
      </c>
      <c r="E6140" s="2" t="s">
        <v>189</v>
      </c>
    </row>
    <row r="6141" spans="1:5">
      <c r="A6141">
        <v>6080</v>
      </c>
      <c r="B6141" s="1724">
        <f>'Assets-Liab 5-6'!K26</f>
        <v>0</v>
      </c>
      <c r="D6141" s="2" t="str">
        <f t="shared" si="94"/>
        <v>Error?</v>
      </c>
      <c r="E6141" s="2" t="s">
        <v>189</v>
      </c>
    </row>
    <row r="6142" spans="1:5">
      <c r="A6142">
        <v>6081</v>
      </c>
      <c r="B6142" s="1724">
        <f>'Assets-Liab 5-6'!C27</f>
        <v>0</v>
      </c>
      <c r="D6142" s="2" t="str">
        <f t="shared" si="94"/>
        <v>Error?</v>
      </c>
      <c r="E6142" s="2" t="s">
        <v>189</v>
      </c>
    </row>
    <row r="6143" spans="1:5">
      <c r="A6143">
        <v>6082</v>
      </c>
      <c r="B6143" s="1724">
        <f>'Assets-Liab 5-6'!D27</f>
        <v>0</v>
      </c>
      <c r="D6143" s="2" t="str">
        <f t="shared" ref="D6143:D6206" si="95">IF(ISBLANK(B6143),"OK",IF(A6143-B6143=0,"OK","Error?"))</f>
        <v>Error?</v>
      </c>
      <c r="E6143" s="2" t="s">
        <v>189</v>
      </c>
    </row>
    <row r="6144" spans="1:5">
      <c r="A6144">
        <v>6083</v>
      </c>
      <c r="B6144" s="1724">
        <f>'Assets-Liab 5-6'!E27</f>
        <v>0</v>
      </c>
      <c r="D6144" s="2" t="str">
        <f t="shared" si="95"/>
        <v>Error?</v>
      </c>
      <c r="E6144" s="2" t="s">
        <v>189</v>
      </c>
    </row>
    <row r="6145" spans="1:5">
      <c r="A6145">
        <v>6084</v>
      </c>
      <c r="B6145" s="1724">
        <f>'Assets-Liab 5-6'!F27</f>
        <v>0</v>
      </c>
      <c r="D6145" s="2" t="str">
        <f t="shared" si="95"/>
        <v>Error?</v>
      </c>
      <c r="E6145" s="2" t="s">
        <v>189</v>
      </c>
    </row>
    <row r="6146" spans="1:5">
      <c r="A6146">
        <v>6085</v>
      </c>
      <c r="B6146" s="1724">
        <f>'Assets-Liab 5-6'!G27</f>
        <v>0</v>
      </c>
      <c r="D6146" s="2" t="str">
        <f t="shared" si="95"/>
        <v>Error?</v>
      </c>
      <c r="E6146" s="2" t="s">
        <v>189</v>
      </c>
    </row>
    <row r="6147" spans="1:5">
      <c r="A6147">
        <v>6086</v>
      </c>
      <c r="B6147" s="1724">
        <f>'Assets-Liab 5-6'!H27</f>
        <v>0</v>
      </c>
      <c r="D6147" s="2" t="str">
        <f t="shared" si="95"/>
        <v>Error?</v>
      </c>
      <c r="E6147" s="2" t="s">
        <v>189</v>
      </c>
    </row>
    <row r="6148" spans="1:5">
      <c r="A6148">
        <v>6087</v>
      </c>
      <c r="B6148" s="1724">
        <f>'Assets-Liab 5-6'!I27</f>
        <v>0</v>
      </c>
      <c r="D6148" s="2" t="str">
        <f t="shared" si="95"/>
        <v>Error?</v>
      </c>
      <c r="E6148" s="2" t="s">
        <v>189</v>
      </c>
    </row>
    <row r="6149" spans="1:5">
      <c r="A6149">
        <v>6088</v>
      </c>
      <c r="B6149" s="1724">
        <f>'Assets-Liab 5-6'!J27</f>
        <v>0</v>
      </c>
      <c r="D6149" s="2" t="str">
        <f t="shared" si="95"/>
        <v>Error?</v>
      </c>
      <c r="E6149" s="2" t="s">
        <v>189</v>
      </c>
    </row>
    <row r="6150" spans="1:5">
      <c r="A6150">
        <v>6089</v>
      </c>
      <c r="B6150" s="1724">
        <f>'Assets-Liab 5-6'!K27</f>
        <v>0</v>
      </c>
      <c r="D6150" s="2" t="str">
        <f t="shared" si="95"/>
        <v>Error?</v>
      </c>
      <c r="E6150" s="2" t="s">
        <v>189</v>
      </c>
    </row>
    <row r="6151" spans="1:5">
      <c r="A6151">
        <v>6090</v>
      </c>
      <c r="B6151" s="1724">
        <f>'Assets-Liab 5-6'!C28</f>
        <v>0</v>
      </c>
      <c r="D6151" s="2" t="str">
        <f t="shared" si="95"/>
        <v>Error?</v>
      </c>
      <c r="E6151" s="2" t="s">
        <v>189</v>
      </c>
    </row>
    <row r="6152" spans="1:5">
      <c r="A6152">
        <v>6091</v>
      </c>
      <c r="B6152" s="1724">
        <f>'Assets-Liab 5-6'!D28</f>
        <v>0</v>
      </c>
      <c r="D6152" s="2" t="str">
        <f t="shared" si="95"/>
        <v>Error?</v>
      </c>
      <c r="E6152" s="2" t="s">
        <v>189</v>
      </c>
    </row>
    <row r="6153" spans="1:5">
      <c r="A6153">
        <v>6092</v>
      </c>
      <c r="B6153" s="1724">
        <f>'Assets-Liab 5-6'!E28</f>
        <v>0</v>
      </c>
      <c r="D6153" s="2" t="str">
        <f t="shared" si="95"/>
        <v>Error?</v>
      </c>
      <c r="E6153" s="2" t="s">
        <v>189</v>
      </c>
    </row>
    <row r="6154" spans="1:5">
      <c r="A6154">
        <v>6093</v>
      </c>
      <c r="B6154" s="1724">
        <f>'Assets-Liab 5-6'!F28</f>
        <v>0</v>
      </c>
      <c r="D6154" s="2" t="str">
        <f t="shared" si="95"/>
        <v>Error?</v>
      </c>
      <c r="E6154" s="2" t="s">
        <v>189</v>
      </c>
    </row>
    <row r="6155" spans="1:5">
      <c r="A6155">
        <v>6094</v>
      </c>
      <c r="B6155" s="1724">
        <f>'Assets-Liab 5-6'!G28</f>
        <v>0</v>
      </c>
      <c r="D6155" s="2" t="str">
        <f t="shared" si="95"/>
        <v>Error?</v>
      </c>
      <c r="E6155" s="2" t="s">
        <v>189</v>
      </c>
    </row>
    <row r="6156" spans="1:5">
      <c r="A6156">
        <v>6095</v>
      </c>
      <c r="B6156" s="1724">
        <f>'Assets-Liab 5-6'!H28</f>
        <v>0</v>
      </c>
      <c r="D6156" s="2" t="str">
        <f t="shared" si="95"/>
        <v>Error?</v>
      </c>
      <c r="E6156" s="2" t="s">
        <v>189</v>
      </c>
    </row>
    <row r="6157" spans="1:5">
      <c r="A6157">
        <v>6096</v>
      </c>
      <c r="B6157" s="1724">
        <f>'Assets-Liab 5-6'!I28</f>
        <v>0</v>
      </c>
      <c r="D6157" s="2" t="str">
        <f t="shared" si="95"/>
        <v>Error?</v>
      </c>
      <c r="E6157" s="2" t="s">
        <v>189</v>
      </c>
    </row>
    <row r="6158" spans="1:5">
      <c r="A6158">
        <v>6097</v>
      </c>
      <c r="B6158" s="1724">
        <f>'Assets-Liab 5-6'!J28</f>
        <v>0</v>
      </c>
      <c r="D6158" s="2" t="str">
        <f t="shared" si="95"/>
        <v>Error?</v>
      </c>
      <c r="E6158" s="2" t="s">
        <v>189</v>
      </c>
    </row>
    <row r="6159" spans="1:5">
      <c r="A6159">
        <v>6098</v>
      </c>
      <c r="B6159" s="1724">
        <f>'Assets-Liab 5-6'!K28</f>
        <v>0</v>
      </c>
      <c r="D6159" s="2" t="str">
        <f t="shared" si="95"/>
        <v>Error?</v>
      </c>
      <c r="E6159" s="2" t="s">
        <v>189</v>
      </c>
    </row>
    <row r="6160" spans="1:5">
      <c r="A6160">
        <v>6099</v>
      </c>
      <c r="B6160" s="1724">
        <f>'Assets-Liab 5-6'!C29</f>
        <v>0</v>
      </c>
      <c r="D6160" s="2" t="str">
        <f t="shared" si="95"/>
        <v>Error?</v>
      </c>
      <c r="E6160" s="2" t="s">
        <v>189</v>
      </c>
    </row>
    <row r="6161" spans="1:5">
      <c r="A6161">
        <v>6100</v>
      </c>
      <c r="B6161" s="1724">
        <f>'Assets-Liab 5-6'!D29</f>
        <v>0</v>
      </c>
      <c r="D6161" s="2" t="str">
        <f t="shared" si="95"/>
        <v>Error?</v>
      </c>
      <c r="E6161" s="2" t="s">
        <v>189</v>
      </c>
    </row>
    <row r="6162" spans="1:5">
      <c r="A6162">
        <v>6101</v>
      </c>
      <c r="B6162" s="1724">
        <f>'Assets-Liab 5-6'!E29</f>
        <v>0</v>
      </c>
      <c r="D6162" s="2" t="str">
        <f t="shared" si="95"/>
        <v>Error?</v>
      </c>
      <c r="E6162" s="2" t="s">
        <v>189</v>
      </c>
    </row>
    <row r="6163" spans="1:5">
      <c r="A6163">
        <v>6102</v>
      </c>
      <c r="B6163" s="1724">
        <f>'Assets-Liab 5-6'!F29</f>
        <v>0</v>
      </c>
      <c r="D6163" s="2" t="str">
        <f t="shared" si="95"/>
        <v>Error?</v>
      </c>
      <c r="E6163" s="2" t="s">
        <v>189</v>
      </c>
    </row>
    <row r="6164" spans="1:5">
      <c r="A6164">
        <v>6103</v>
      </c>
      <c r="B6164" s="1724">
        <f>'Assets-Liab 5-6'!G29</f>
        <v>0</v>
      </c>
      <c r="D6164" s="2" t="str">
        <f t="shared" si="95"/>
        <v>Error?</v>
      </c>
      <c r="E6164" s="2" t="s">
        <v>189</v>
      </c>
    </row>
    <row r="6165" spans="1:5">
      <c r="A6165">
        <v>6104</v>
      </c>
      <c r="B6165" s="1724">
        <f>'Assets-Liab 5-6'!H29</f>
        <v>0</v>
      </c>
      <c r="D6165" s="2" t="str">
        <f t="shared" si="95"/>
        <v>Error?</v>
      </c>
      <c r="E6165" s="2" t="s">
        <v>189</v>
      </c>
    </row>
    <row r="6166" spans="1:5">
      <c r="A6166">
        <v>6105</v>
      </c>
      <c r="B6166" s="1724">
        <f>'Assets-Liab 5-6'!I29</f>
        <v>0</v>
      </c>
      <c r="D6166" s="2" t="str">
        <f t="shared" si="95"/>
        <v>Error?</v>
      </c>
      <c r="E6166" s="2" t="s">
        <v>189</v>
      </c>
    </row>
    <row r="6167" spans="1:5">
      <c r="A6167">
        <v>6106</v>
      </c>
      <c r="B6167" s="1724">
        <f>'Assets-Liab 5-6'!J29</f>
        <v>0</v>
      </c>
      <c r="D6167" s="2" t="str">
        <f t="shared" si="95"/>
        <v>Error?</v>
      </c>
      <c r="E6167" s="2" t="s">
        <v>189</v>
      </c>
    </row>
    <row r="6168" spans="1:5">
      <c r="A6168">
        <v>6107</v>
      </c>
      <c r="B6168" s="1724">
        <f>'Assets-Liab 5-6'!K29</f>
        <v>0</v>
      </c>
      <c r="D6168" s="2" t="str">
        <f t="shared" si="95"/>
        <v>Error?</v>
      </c>
      <c r="E6168" s="2" t="s">
        <v>189</v>
      </c>
    </row>
    <row r="6169" spans="1:5">
      <c r="A6169">
        <v>6108</v>
      </c>
      <c r="B6169" s="1724">
        <f>'Assets-Liab 5-6'!C30</f>
        <v>0</v>
      </c>
      <c r="D6169" s="2" t="str">
        <f t="shared" si="95"/>
        <v>Error?</v>
      </c>
      <c r="E6169" s="2" t="s">
        <v>189</v>
      </c>
    </row>
    <row r="6170" spans="1:5">
      <c r="A6170">
        <v>6109</v>
      </c>
      <c r="B6170" s="1724">
        <f>'Assets-Liab 5-6'!D30</f>
        <v>0</v>
      </c>
      <c r="D6170" s="2" t="str">
        <f t="shared" si="95"/>
        <v>Error?</v>
      </c>
      <c r="E6170" s="2" t="s">
        <v>189</v>
      </c>
    </row>
    <row r="6171" spans="1:5">
      <c r="A6171">
        <v>6110</v>
      </c>
      <c r="B6171" s="1724">
        <f>'Assets-Liab 5-6'!E30</f>
        <v>0</v>
      </c>
      <c r="D6171" s="2" t="str">
        <f t="shared" si="95"/>
        <v>Error?</v>
      </c>
      <c r="E6171" s="2" t="s">
        <v>189</v>
      </c>
    </row>
    <row r="6172" spans="1:5">
      <c r="A6172">
        <v>6111</v>
      </c>
      <c r="B6172" s="1724">
        <f>'Assets-Liab 5-6'!F30</f>
        <v>0</v>
      </c>
      <c r="D6172" s="2" t="str">
        <f t="shared" si="95"/>
        <v>Error?</v>
      </c>
      <c r="E6172" s="2" t="s">
        <v>189</v>
      </c>
    </row>
    <row r="6173" spans="1:5">
      <c r="A6173">
        <v>6112</v>
      </c>
      <c r="B6173" s="1724">
        <f>'Assets-Liab 5-6'!G30</f>
        <v>0</v>
      </c>
      <c r="D6173" s="2" t="str">
        <f t="shared" si="95"/>
        <v>Error?</v>
      </c>
      <c r="E6173" s="2" t="s">
        <v>189</v>
      </c>
    </row>
    <row r="6174" spans="1:5">
      <c r="A6174">
        <v>6113</v>
      </c>
      <c r="B6174" s="1724">
        <f>'Assets-Liab 5-6'!H30</f>
        <v>0</v>
      </c>
      <c r="D6174" s="2" t="str">
        <f t="shared" si="95"/>
        <v>Error?</v>
      </c>
      <c r="E6174" s="2" t="s">
        <v>189</v>
      </c>
    </row>
    <row r="6175" spans="1:5">
      <c r="A6175">
        <v>6114</v>
      </c>
      <c r="B6175" s="1724">
        <f>'Assets-Liab 5-6'!I30</f>
        <v>0</v>
      </c>
      <c r="D6175" s="2" t="str">
        <f t="shared" si="95"/>
        <v>Error?</v>
      </c>
      <c r="E6175" s="2" t="s">
        <v>189</v>
      </c>
    </row>
    <row r="6176" spans="1:5">
      <c r="A6176">
        <v>6115</v>
      </c>
      <c r="B6176" s="1724">
        <f>'Assets-Liab 5-6'!J30</f>
        <v>0</v>
      </c>
      <c r="D6176" s="2" t="str">
        <f t="shared" si="95"/>
        <v>Error?</v>
      </c>
      <c r="E6176" s="2" t="s">
        <v>189</v>
      </c>
    </row>
    <row r="6177" spans="1:5">
      <c r="A6177">
        <v>6116</v>
      </c>
      <c r="B6177" s="1724">
        <f>'Assets-Liab 5-6'!K30</f>
        <v>0</v>
      </c>
      <c r="D6177" s="2" t="str">
        <f t="shared" si="95"/>
        <v>Error?</v>
      </c>
      <c r="E6177" s="2" t="s">
        <v>189</v>
      </c>
    </row>
    <row r="6178" spans="1:5">
      <c r="A6178">
        <v>6117</v>
      </c>
      <c r="B6178" s="1724">
        <f>'Assets-Liab 5-6'!E31</f>
        <v>0</v>
      </c>
      <c r="D6178" s="2" t="str">
        <f t="shared" si="95"/>
        <v>Error?</v>
      </c>
      <c r="E6178" s="2" t="s">
        <v>189</v>
      </c>
    </row>
    <row r="6179" spans="1:5">
      <c r="A6179">
        <v>6118</v>
      </c>
      <c r="B6179" s="1724">
        <f>'Assets-Liab 5-6'!I31</f>
        <v>0</v>
      </c>
      <c r="D6179" s="2" t="str">
        <f t="shared" si="95"/>
        <v>Error?</v>
      </c>
      <c r="E6179" s="2" t="s">
        <v>189</v>
      </c>
    </row>
    <row r="6180" spans="1:5">
      <c r="A6180">
        <v>6119</v>
      </c>
      <c r="B6180" s="1724">
        <f>'Assets-Liab 5-6'!J31</f>
        <v>0</v>
      </c>
      <c r="D6180" s="2" t="str">
        <f t="shared" si="95"/>
        <v>Error?</v>
      </c>
      <c r="E6180" s="2" t="s">
        <v>189</v>
      </c>
    </row>
    <row r="6181" spans="1:5">
      <c r="A6181">
        <v>6120</v>
      </c>
      <c r="B6181" s="1724">
        <f>'Assets-Liab 5-6'!J32</f>
        <v>0</v>
      </c>
      <c r="D6181" s="2" t="str">
        <f t="shared" si="95"/>
        <v>Error?</v>
      </c>
      <c r="E6181" s="2" t="s">
        <v>189</v>
      </c>
    </row>
    <row r="6182" spans="1:5">
      <c r="A6182">
        <v>6121</v>
      </c>
      <c r="B6182" s="1724">
        <f>'Assets-Liab 5-6'!C33</f>
        <v>0</v>
      </c>
      <c r="D6182" s="2" t="str">
        <f t="shared" si="95"/>
        <v>Error?</v>
      </c>
      <c r="E6182" s="2" t="s">
        <v>189</v>
      </c>
    </row>
    <row r="6183" spans="1:5">
      <c r="A6183">
        <v>6122</v>
      </c>
      <c r="B6183" s="1724">
        <f>'Assets-Liab 5-6'!D33</f>
        <v>0</v>
      </c>
      <c r="D6183" s="2" t="str">
        <f t="shared" si="95"/>
        <v>Error?</v>
      </c>
      <c r="E6183" s="2" t="s">
        <v>189</v>
      </c>
    </row>
    <row r="6184" spans="1:5">
      <c r="A6184">
        <v>6123</v>
      </c>
      <c r="B6184" s="1724">
        <f>'Assets-Liab 5-6'!E33</f>
        <v>0</v>
      </c>
      <c r="D6184" s="2" t="str">
        <f t="shared" si="95"/>
        <v>Error?</v>
      </c>
      <c r="E6184" s="2" t="s">
        <v>189</v>
      </c>
    </row>
    <row r="6185" spans="1:5">
      <c r="A6185">
        <v>6124</v>
      </c>
      <c r="B6185" s="1724">
        <f>'Assets-Liab 5-6'!F33</f>
        <v>0</v>
      </c>
      <c r="D6185" s="2" t="str">
        <f t="shared" si="95"/>
        <v>Error?</v>
      </c>
      <c r="E6185" s="2" t="s">
        <v>189</v>
      </c>
    </row>
    <row r="6186" spans="1:5">
      <c r="A6186">
        <v>6125</v>
      </c>
      <c r="B6186" s="1724">
        <f>'Assets-Liab 5-6'!G33</f>
        <v>0</v>
      </c>
      <c r="D6186" s="2" t="str">
        <f t="shared" si="95"/>
        <v>Error?</v>
      </c>
      <c r="E6186" s="2" t="s">
        <v>189</v>
      </c>
    </row>
    <row r="6187" spans="1:5">
      <c r="A6187">
        <v>6126</v>
      </c>
      <c r="B6187" s="1724">
        <f>'Assets-Liab 5-6'!H33</f>
        <v>0</v>
      </c>
      <c r="D6187" s="2" t="str">
        <f t="shared" si="95"/>
        <v>Error?</v>
      </c>
      <c r="E6187" s="2" t="s">
        <v>189</v>
      </c>
    </row>
    <row r="6188" spans="1:5">
      <c r="A6188">
        <v>6127</v>
      </c>
      <c r="B6188" s="1724">
        <f>'Assets-Liab 5-6'!I33</f>
        <v>0</v>
      </c>
      <c r="D6188" s="2" t="str">
        <f t="shared" si="95"/>
        <v>Error?</v>
      </c>
      <c r="E6188" s="2" t="s">
        <v>189</v>
      </c>
    </row>
    <row r="6189" spans="1:5">
      <c r="A6189">
        <v>6128</v>
      </c>
      <c r="B6189" s="1724">
        <f>'Assets-Liab 5-6'!J33</f>
        <v>0</v>
      </c>
      <c r="D6189" s="2" t="str">
        <f t="shared" si="95"/>
        <v>Error?</v>
      </c>
      <c r="E6189" s="2" t="s">
        <v>189</v>
      </c>
    </row>
    <row r="6190" spans="1:5">
      <c r="A6190">
        <v>6129</v>
      </c>
      <c r="B6190" s="1724">
        <f>'Assets-Liab 5-6'!K33</f>
        <v>0</v>
      </c>
      <c r="D6190" s="2" t="str">
        <f t="shared" si="95"/>
        <v>Error?</v>
      </c>
      <c r="E6190" s="2" t="s">
        <v>189</v>
      </c>
    </row>
    <row r="6191" spans="1:5">
      <c r="A6191">
        <v>6130</v>
      </c>
      <c r="B6191" s="1724">
        <f>'Assets-Liab 5-6'!J34</f>
        <v>0</v>
      </c>
      <c r="D6191" s="2" t="str">
        <f t="shared" si="95"/>
        <v>Error?</v>
      </c>
      <c r="E6191" s="2" t="s">
        <v>189</v>
      </c>
    </row>
    <row r="6192" spans="1:5">
      <c r="A6192" s="126">
        <v>6131</v>
      </c>
      <c r="B6192" s="1724"/>
      <c r="D6192" s="2" t="str">
        <f t="shared" si="95"/>
        <v>OK</v>
      </c>
      <c r="E6192" s="2" t="s">
        <v>135</v>
      </c>
    </row>
    <row r="6193" spans="1:5">
      <c r="A6193" s="126">
        <v>6132</v>
      </c>
      <c r="B6193" s="1724"/>
      <c r="D6193" s="2" t="str">
        <f t="shared" si="95"/>
        <v>OK</v>
      </c>
      <c r="E6193" s="2" t="s">
        <v>135</v>
      </c>
    </row>
    <row r="6194" spans="1:5">
      <c r="A6194" s="126">
        <v>6133</v>
      </c>
      <c r="B6194" s="1724"/>
      <c r="D6194" s="2" t="str">
        <f t="shared" si="95"/>
        <v>OK</v>
      </c>
      <c r="E6194" s="2" t="s">
        <v>135</v>
      </c>
    </row>
    <row r="6195" spans="1:5">
      <c r="A6195" s="126">
        <v>6134</v>
      </c>
      <c r="B6195" s="1724"/>
      <c r="D6195" s="2" t="str">
        <f t="shared" si="95"/>
        <v>OK</v>
      </c>
      <c r="E6195" s="2" t="s">
        <v>135</v>
      </c>
    </row>
    <row r="6196" spans="1:5">
      <c r="A6196" s="126">
        <v>6135</v>
      </c>
      <c r="B6196" s="1724"/>
      <c r="D6196" s="2" t="str">
        <f t="shared" si="95"/>
        <v>OK</v>
      </c>
      <c r="E6196" s="2" t="s">
        <v>135</v>
      </c>
    </row>
    <row r="6197" spans="1:5">
      <c r="A6197" s="126">
        <v>6136</v>
      </c>
      <c r="B6197" s="1724"/>
      <c r="D6197" s="2" t="str">
        <f t="shared" si="95"/>
        <v>OK</v>
      </c>
      <c r="E6197" s="2" t="s">
        <v>135</v>
      </c>
    </row>
    <row r="6198" spans="1:5">
      <c r="A6198" s="126">
        <v>6137</v>
      </c>
      <c r="B6198" s="1724"/>
      <c r="D6198" s="2" t="str">
        <f t="shared" si="95"/>
        <v>OK</v>
      </c>
      <c r="E6198" s="2" t="s">
        <v>135</v>
      </c>
    </row>
    <row r="6199" spans="1:5">
      <c r="A6199" s="126">
        <v>6138</v>
      </c>
      <c r="B6199" s="1724"/>
      <c r="D6199" s="2" t="str">
        <f t="shared" si="95"/>
        <v>OK</v>
      </c>
      <c r="E6199" s="2" t="s">
        <v>135</v>
      </c>
    </row>
    <row r="6200" spans="1:5">
      <c r="A6200" s="126">
        <v>6139</v>
      </c>
      <c r="B6200" s="1724"/>
      <c r="D6200" s="2" t="str">
        <f t="shared" si="95"/>
        <v>OK</v>
      </c>
      <c r="E6200" s="2" t="s">
        <v>135</v>
      </c>
    </row>
    <row r="6201" spans="1:5">
      <c r="A6201" s="126">
        <v>6140</v>
      </c>
      <c r="B6201" s="1724"/>
      <c r="D6201" s="2" t="str">
        <f t="shared" si="95"/>
        <v>OK</v>
      </c>
      <c r="E6201" s="2" t="s">
        <v>135</v>
      </c>
    </row>
    <row r="6202" spans="1:5">
      <c r="A6202" s="126">
        <v>6141</v>
      </c>
      <c r="B6202" s="1724"/>
      <c r="D6202" s="2" t="str">
        <f t="shared" si="95"/>
        <v>OK</v>
      </c>
      <c r="E6202" s="2" t="s">
        <v>135</v>
      </c>
    </row>
    <row r="6203" spans="1:5">
      <c r="A6203" s="126">
        <v>6142</v>
      </c>
      <c r="B6203" s="1724"/>
      <c r="D6203" s="2" t="str">
        <f t="shared" si="95"/>
        <v>OK</v>
      </c>
      <c r="E6203" s="2" t="s">
        <v>135</v>
      </c>
    </row>
    <row r="6204" spans="1:5">
      <c r="A6204" s="126">
        <v>6143</v>
      </c>
      <c r="B6204" s="1724"/>
      <c r="D6204" s="2" t="str">
        <f t="shared" si="95"/>
        <v>OK</v>
      </c>
      <c r="E6204" s="2" t="s">
        <v>135</v>
      </c>
    </row>
    <row r="6205" spans="1:5">
      <c r="A6205" s="126">
        <v>6144</v>
      </c>
      <c r="B6205" s="1724"/>
      <c r="D6205" s="2" t="str">
        <f t="shared" si="95"/>
        <v>OK</v>
      </c>
      <c r="E6205" s="2" t="s">
        <v>135</v>
      </c>
    </row>
    <row r="6206" spans="1:5">
      <c r="A6206" s="126">
        <v>6145</v>
      </c>
      <c r="B6206" s="1724"/>
      <c r="D6206" s="2" t="str">
        <f t="shared" si="95"/>
        <v>OK</v>
      </c>
      <c r="E6206" s="2" t="s">
        <v>135</v>
      </c>
    </row>
    <row r="6207" spans="1:5">
      <c r="A6207" s="126">
        <v>6146</v>
      </c>
      <c r="B6207" s="1724"/>
      <c r="D6207" s="2" t="str">
        <f t="shared" ref="D6207:D6270" si="96">IF(ISBLANK(B6207),"OK",IF(A6207-B6207=0,"OK","Error?"))</f>
        <v>OK</v>
      </c>
      <c r="E6207" s="2" t="s">
        <v>135</v>
      </c>
    </row>
    <row r="6208" spans="1:5">
      <c r="A6208" s="126">
        <v>6147</v>
      </c>
      <c r="B6208" s="1724"/>
      <c r="D6208" s="2" t="str">
        <f t="shared" si="96"/>
        <v>OK</v>
      </c>
      <c r="E6208" s="2" t="s">
        <v>135</v>
      </c>
    </row>
    <row r="6209" spans="1:5">
      <c r="A6209" s="126">
        <v>6148</v>
      </c>
      <c r="B6209" s="1724"/>
      <c r="D6209" s="2" t="str">
        <f t="shared" si="96"/>
        <v>OK</v>
      </c>
      <c r="E6209" s="2" t="s">
        <v>135</v>
      </c>
    </row>
    <row r="6210" spans="1:5">
      <c r="A6210" s="126">
        <v>6149</v>
      </c>
      <c r="B6210" s="1724"/>
      <c r="D6210" s="2" t="str">
        <f t="shared" si="96"/>
        <v>OK</v>
      </c>
      <c r="E6210" s="2" t="s">
        <v>135</v>
      </c>
    </row>
    <row r="6211" spans="1:5">
      <c r="A6211" s="126">
        <v>6150</v>
      </c>
      <c r="B6211" s="1724"/>
      <c r="D6211" s="2" t="str">
        <f t="shared" si="96"/>
        <v>OK</v>
      </c>
      <c r="E6211" s="2" t="s">
        <v>135</v>
      </c>
    </row>
    <row r="6212" spans="1:5">
      <c r="A6212" s="126">
        <v>6151</v>
      </c>
      <c r="B6212" s="1724"/>
      <c r="D6212" s="2" t="str">
        <f t="shared" si="96"/>
        <v>OK</v>
      </c>
      <c r="E6212" s="2" t="s">
        <v>135</v>
      </c>
    </row>
    <row r="6213" spans="1:5">
      <c r="A6213" s="126">
        <v>6152</v>
      </c>
      <c r="B6213" s="1724"/>
      <c r="D6213" s="2" t="str">
        <f t="shared" si="96"/>
        <v>OK</v>
      </c>
      <c r="E6213" s="2" t="s">
        <v>135</v>
      </c>
    </row>
    <row r="6214" spans="1:5">
      <c r="A6214">
        <v>6153</v>
      </c>
      <c r="B6214" s="1724">
        <f>'Assets-Liab 5-6'!J38</f>
        <v>0</v>
      </c>
      <c r="D6214" s="2" t="str">
        <f t="shared" si="96"/>
        <v>Error?</v>
      </c>
      <c r="E6214" s="2" t="s">
        <v>189</v>
      </c>
    </row>
    <row r="6215" spans="1:5">
      <c r="A6215">
        <v>6154</v>
      </c>
      <c r="B6215" s="1724">
        <f>'Assets-Liab 5-6'!J39</f>
        <v>0</v>
      </c>
      <c r="D6215" s="2" t="str">
        <f t="shared" si="96"/>
        <v>Error?</v>
      </c>
      <c r="E6215" s="2" t="s">
        <v>189</v>
      </c>
    </row>
    <row r="6216" spans="1:5">
      <c r="A6216">
        <v>6155</v>
      </c>
      <c r="B6216" s="1724">
        <f>'Assets-Liab 5-6'!J41</f>
        <v>0</v>
      </c>
      <c r="D6216" s="2" t="str">
        <f t="shared" si="96"/>
        <v>Error?</v>
      </c>
      <c r="E6216" s="2" t="s">
        <v>189</v>
      </c>
    </row>
    <row r="6217" spans="1:5">
      <c r="A6217">
        <v>6156</v>
      </c>
      <c r="B6217" s="1724">
        <f>'Assets-Liab 5-6'!J4</f>
        <v>0</v>
      </c>
      <c r="D6217" s="2" t="str">
        <f t="shared" si="96"/>
        <v>Error?</v>
      </c>
      <c r="E6217" s="2" t="s">
        <v>189</v>
      </c>
    </row>
    <row r="6218" spans="1:5">
      <c r="A6218">
        <v>6157</v>
      </c>
      <c r="B6218" s="1724">
        <f>'Assets-Liab 5-6'!J5</f>
        <v>0</v>
      </c>
      <c r="D6218" s="2" t="str">
        <f t="shared" si="96"/>
        <v>Error?</v>
      </c>
      <c r="E6218" s="2" t="s">
        <v>189</v>
      </c>
    </row>
    <row r="6219" spans="1:5">
      <c r="A6219">
        <v>6158</v>
      </c>
      <c r="B6219" s="1724">
        <f>'Assets-Liab 5-6'!J6</f>
        <v>0</v>
      </c>
      <c r="D6219" s="2" t="str">
        <f t="shared" si="96"/>
        <v>Error?</v>
      </c>
      <c r="E6219" s="2" t="s">
        <v>189</v>
      </c>
    </row>
    <row r="6220" spans="1:5">
      <c r="A6220">
        <v>6159</v>
      </c>
      <c r="B6220" s="1724">
        <f>'Acct Summary 7-8'!J4</f>
        <v>0</v>
      </c>
      <c r="D6220" s="2" t="str">
        <f t="shared" si="96"/>
        <v>Error?</v>
      </c>
      <c r="E6220" s="2" t="s">
        <v>189</v>
      </c>
    </row>
    <row r="6221" spans="1:5">
      <c r="A6221">
        <v>6160</v>
      </c>
      <c r="B6221" s="1724">
        <f>'Acct Summary 7-8'!J6</f>
        <v>0</v>
      </c>
      <c r="D6221" s="2" t="str">
        <f t="shared" si="96"/>
        <v>Error?</v>
      </c>
      <c r="E6221" s="2" t="s">
        <v>189</v>
      </c>
    </row>
    <row r="6222" spans="1:5">
      <c r="A6222">
        <v>6161</v>
      </c>
      <c r="B6222" s="1724">
        <f>'Acct Summary 7-8'!J7</f>
        <v>0</v>
      </c>
      <c r="D6222" s="2" t="str">
        <f t="shared" si="96"/>
        <v>Error?</v>
      </c>
      <c r="E6222" s="2" t="s">
        <v>189</v>
      </c>
    </row>
    <row r="6223" spans="1:5">
      <c r="A6223">
        <v>6162</v>
      </c>
      <c r="B6223" s="1724">
        <f>'Acct Summary 7-8'!J8</f>
        <v>0</v>
      </c>
      <c r="D6223" s="2" t="str">
        <f t="shared" si="96"/>
        <v>Error?</v>
      </c>
      <c r="E6223" s="2" t="s">
        <v>189</v>
      </c>
    </row>
    <row r="6224" spans="1:5">
      <c r="A6224">
        <v>6163</v>
      </c>
      <c r="B6224" s="1724">
        <f>'Acct Summary 7-8'!J9</f>
        <v>0</v>
      </c>
      <c r="D6224" s="2" t="str">
        <f t="shared" si="96"/>
        <v>Error?</v>
      </c>
      <c r="E6224" s="2" t="s">
        <v>189</v>
      </c>
    </row>
    <row r="6225" spans="1:5">
      <c r="A6225">
        <v>6164</v>
      </c>
      <c r="B6225" s="1724">
        <f>'Acct Summary 7-8'!J10</f>
        <v>0</v>
      </c>
      <c r="D6225" s="2" t="str">
        <f t="shared" si="96"/>
        <v>Error?</v>
      </c>
      <c r="E6225" s="2" t="s">
        <v>189</v>
      </c>
    </row>
    <row r="6226" spans="1:5">
      <c r="A6226">
        <v>6165</v>
      </c>
      <c r="B6226" s="1724">
        <f>'Acct Summary 7-8'!J16</f>
        <v>0</v>
      </c>
      <c r="D6226" s="2" t="str">
        <f t="shared" si="96"/>
        <v>Error?</v>
      </c>
      <c r="E6226" s="2" t="s">
        <v>189</v>
      </c>
    </row>
    <row r="6227" spans="1:5">
      <c r="A6227">
        <v>6166</v>
      </c>
      <c r="B6227" s="1724">
        <f>'Acct Summary 7-8'!J17</f>
        <v>0</v>
      </c>
      <c r="D6227" s="2" t="str">
        <f t="shared" si="96"/>
        <v>Error?</v>
      </c>
      <c r="E6227" s="2" t="s">
        <v>189</v>
      </c>
    </row>
    <row r="6228" spans="1:5">
      <c r="A6228">
        <v>6167</v>
      </c>
      <c r="B6228" s="1724">
        <f>'Acct Summary 7-8'!J18</f>
        <v>0</v>
      </c>
      <c r="D6228" s="2" t="str">
        <f t="shared" si="96"/>
        <v>Error?</v>
      </c>
      <c r="E6228" s="2" t="s">
        <v>189</v>
      </c>
    </row>
    <row r="6229" spans="1:5">
      <c r="A6229">
        <v>6168</v>
      </c>
      <c r="B6229" s="1724">
        <f>'Acct Summary 7-8'!J19</f>
        <v>0</v>
      </c>
      <c r="D6229" s="2" t="str">
        <f t="shared" si="96"/>
        <v>Error?</v>
      </c>
      <c r="E6229" s="2" t="s">
        <v>189</v>
      </c>
    </row>
    <row r="6230" spans="1:5">
      <c r="A6230">
        <v>6169</v>
      </c>
      <c r="B6230" s="1724">
        <f>'Acct Summary 7-8'!J20</f>
        <v>0</v>
      </c>
      <c r="D6230" s="2" t="str">
        <f t="shared" si="96"/>
        <v>Error?</v>
      </c>
      <c r="E6230" s="2" t="s">
        <v>189</v>
      </c>
    </row>
    <row r="6231" spans="1:5">
      <c r="A6231">
        <v>6170</v>
      </c>
      <c r="B6231" s="1724">
        <f>'Acct Summary 7-8'!J26</f>
        <v>0</v>
      </c>
      <c r="D6231" s="2" t="str">
        <f t="shared" si="96"/>
        <v>Error?</v>
      </c>
      <c r="E6231" s="2" t="s">
        <v>189</v>
      </c>
    </row>
    <row r="6232" spans="1:5">
      <c r="A6232">
        <v>6171</v>
      </c>
      <c r="B6232" s="1724">
        <f>'Acct Summary 7-8'!J28</f>
        <v>0</v>
      </c>
      <c r="D6232" s="2" t="str">
        <f t="shared" si="96"/>
        <v>Error?</v>
      </c>
      <c r="E6232" s="2" t="s">
        <v>189</v>
      </c>
    </row>
    <row r="6233" spans="1:5">
      <c r="A6233">
        <v>6172</v>
      </c>
      <c r="B6233" s="1724">
        <f>'Acct Summary 7-8'!J33</f>
        <v>0</v>
      </c>
      <c r="D6233" s="2" t="str">
        <f t="shared" si="96"/>
        <v>Error?</v>
      </c>
      <c r="E6233" s="2" t="s">
        <v>189</v>
      </c>
    </row>
    <row r="6234" spans="1:5">
      <c r="A6234">
        <v>6173</v>
      </c>
      <c r="B6234" s="1724">
        <f>'Acct Summary 7-8'!J34</f>
        <v>0</v>
      </c>
      <c r="D6234" s="2" t="str">
        <f t="shared" si="96"/>
        <v>Error?</v>
      </c>
      <c r="E6234" s="2" t="s">
        <v>189</v>
      </c>
    </row>
    <row r="6235" spans="1:5">
      <c r="A6235">
        <v>6174</v>
      </c>
      <c r="B6235" s="1724">
        <f>'Acct Summary 7-8'!J35</f>
        <v>0</v>
      </c>
      <c r="D6235" s="2" t="str">
        <f t="shared" si="96"/>
        <v>Error?</v>
      </c>
      <c r="E6235" s="2" t="s">
        <v>189</v>
      </c>
    </row>
    <row r="6236" spans="1:5">
      <c r="A6236">
        <v>6175</v>
      </c>
      <c r="B6236" s="1724">
        <f>'Acct Summary 7-8'!J36</f>
        <v>0</v>
      </c>
      <c r="D6236" s="2" t="str">
        <f t="shared" si="96"/>
        <v>Error?</v>
      </c>
      <c r="E6236" s="2" t="s">
        <v>189</v>
      </c>
    </row>
    <row r="6237" spans="1:5">
      <c r="A6237">
        <v>6176</v>
      </c>
      <c r="B6237" s="1724">
        <f>'Acct Summary 7-8'!J43</f>
        <v>0</v>
      </c>
      <c r="D6237" s="2" t="str">
        <f t="shared" si="96"/>
        <v>Error?</v>
      </c>
      <c r="E6237" s="2" t="s">
        <v>189</v>
      </c>
    </row>
    <row r="6238" spans="1:5">
      <c r="A6238">
        <v>6177</v>
      </c>
      <c r="B6238" s="1724">
        <f>'Acct Summary 7-8'!J44</f>
        <v>0</v>
      </c>
      <c r="D6238" s="2" t="str">
        <f t="shared" si="96"/>
        <v>Error?</v>
      </c>
      <c r="E6238" s="2" t="s">
        <v>189</v>
      </c>
    </row>
    <row r="6239" spans="1:5">
      <c r="A6239">
        <v>6178</v>
      </c>
      <c r="B6239" s="1724">
        <f>'Acct Summary 7-8'!J50</f>
        <v>0</v>
      </c>
      <c r="D6239" s="2" t="str">
        <f t="shared" si="96"/>
        <v>Error?</v>
      </c>
      <c r="E6239" s="2" t="s">
        <v>189</v>
      </c>
    </row>
    <row r="6240" spans="1:5">
      <c r="A6240">
        <v>6179</v>
      </c>
      <c r="B6240" s="1724">
        <f>'Acct Summary 7-8'!C54</f>
        <v>0</v>
      </c>
      <c r="D6240" s="2" t="str">
        <f t="shared" si="96"/>
        <v>Error?</v>
      </c>
      <c r="E6240" s="2" t="s">
        <v>189</v>
      </c>
    </row>
    <row r="6241" spans="1:5">
      <c r="A6241">
        <v>6180</v>
      </c>
      <c r="B6241" s="1724">
        <f>'Acct Summary 7-8'!D54</f>
        <v>0</v>
      </c>
      <c r="D6241" s="2" t="str">
        <f t="shared" si="96"/>
        <v>Error?</v>
      </c>
      <c r="E6241" s="2" t="s">
        <v>189</v>
      </c>
    </row>
    <row r="6242" spans="1:5">
      <c r="A6242">
        <v>6181</v>
      </c>
      <c r="B6242" s="1724">
        <f>'Acct Summary 7-8'!H54</f>
        <v>0</v>
      </c>
      <c r="D6242" s="2" t="str">
        <f t="shared" si="96"/>
        <v>Error?</v>
      </c>
      <c r="E6242" s="2" t="s">
        <v>189</v>
      </c>
    </row>
    <row r="6243" spans="1:5">
      <c r="A6243">
        <v>6182</v>
      </c>
      <c r="B6243" s="1724">
        <f>'Acct Summary 7-8'!C58</f>
        <v>0</v>
      </c>
      <c r="D6243" s="2" t="str">
        <f t="shared" si="96"/>
        <v>Error?</v>
      </c>
      <c r="E6243" s="2" t="s">
        <v>189</v>
      </c>
    </row>
    <row r="6244" spans="1:5">
      <c r="A6244">
        <v>6183</v>
      </c>
      <c r="B6244" s="1724">
        <f>'Acct Summary 7-8'!D58</f>
        <v>0</v>
      </c>
      <c r="D6244" s="2" t="str">
        <f t="shared" si="96"/>
        <v>Error?</v>
      </c>
      <c r="E6244" s="2" t="s">
        <v>189</v>
      </c>
    </row>
    <row r="6245" spans="1:5">
      <c r="A6245">
        <v>6184</v>
      </c>
      <c r="B6245" s="1724">
        <f>'Acct Summary 7-8'!H58</f>
        <v>0</v>
      </c>
      <c r="D6245" s="2" t="str">
        <f t="shared" si="96"/>
        <v>Error?</v>
      </c>
      <c r="E6245" s="2" t="s">
        <v>189</v>
      </c>
    </row>
    <row r="6246" spans="1:5">
      <c r="A6246">
        <v>6185</v>
      </c>
      <c r="B6246" s="1724">
        <f>'Acct Summary 7-8'!C62</f>
        <v>0</v>
      </c>
      <c r="D6246" s="2" t="str">
        <f t="shared" si="96"/>
        <v>Error?</v>
      </c>
      <c r="E6246" s="2" t="s">
        <v>189</v>
      </c>
    </row>
    <row r="6247" spans="1:5">
      <c r="A6247">
        <v>6186</v>
      </c>
      <c r="B6247" s="1724">
        <f>'Acct Summary 7-8'!D62</f>
        <v>0</v>
      </c>
      <c r="D6247" s="2" t="str">
        <f t="shared" si="96"/>
        <v>Error?</v>
      </c>
      <c r="E6247" s="2" t="s">
        <v>189</v>
      </c>
    </row>
    <row r="6248" spans="1:5">
      <c r="A6248">
        <v>6187</v>
      </c>
      <c r="B6248" s="1724">
        <f>'Acct Summary 7-8'!C66</f>
        <v>0</v>
      </c>
      <c r="D6248" s="2" t="str">
        <f t="shared" si="96"/>
        <v>Error?</v>
      </c>
      <c r="E6248" s="2" t="s">
        <v>189</v>
      </c>
    </row>
    <row r="6249" spans="1:5">
      <c r="A6249">
        <v>6188</v>
      </c>
      <c r="B6249" s="1724">
        <f>'Acct Summary 7-8'!D66</f>
        <v>0</v>
      </c>
      <c r="D6249" s="2" t="str">
        <f t="shared" si="96"/>
        <v>Error?</v>
      </c>
      <c r="E6249" s="2" t="s">
        <v>189</v>
      </c>
    </row>
    <row r="6250" spans="1:5">
      <c r="A6250">
        <v>6189</v>
      </c>
      <c r="B6250" s="1724">
        <f>'Acct Summary 7-8'!C70</f>
        <v>0</v>
      </c>
      <c r="D6250" s="2" t="str">
        <f t="shared" si="96"/>
        <v>Error?</v>
      </c>
      <c r="E6250" s="2" t="s">
        <v>189</v>
      </c>
    </row>
    <row r="6251" spans="1:5">
      <c r="A6251">
        <v>6190</v>
      </c>
      <c r="B6251" s="1724">
        <f>'Acct Summary 7-8'!D70</f>
        <v>0</v>
      </c>
      <c r="D6251" s="2" t="str">
        <f t="shared" si="96"/>
        <v>Error?</v>
      </c>
      <c r="E6251" s="2" t="s">
        <v>189</v>
      </c>
    </row>
    <row r="6252" spans="1:5">
      <c r="A6252">
        <v>6191</v>
      </c>
      <c r="B6252" s="1724">
        <f>'Acct Summary 7-8'!C74</f>
        <v>0</v>
      </c>
      <c r="D6252" s="2" t="str">
        <f t="shared" si="96"/>
        <v>Error?</v>
      </c>
      <c r="E6252" s="2" t="s">
        <v>189</v>
      </c>
    </row>
    <row r="6253" spans="1:5">
      <c r="A6253">
        <v>6192</v>
      </c>
      <c r="B6253" s="1724">
        <f>'Acct Summary 7-8'!D74</f>
        <v>0</v>
      </c>
      <c r="D6253" s="2" t="str">
        <f t="shared" si="96"/>
        <v>Error?</v>
      </c>
      <c r="E6253" s="2" t="s">
        <v>189</v>
      </c>
    </row>
    <row r="6254" spans="1:5">
      <c r="A6254">
        <v>6193</v>
      </c>
      <c r="B6254" s="1724">
        <f>'Acct Summary 7-8'!F74</f>
        <v>0</v>
      </c>
      <c r="D6254" s="2" t="str">
        <f t="shared" si="96"/>
        <v>Error?</v>
      </c>
      <c r="E6254" s="2" t="s">
        <v>189</v>
      </c>
    </row>
    <row r="6255" spans="1:5">
      <c r="A6255">
        <v>6194</v>
      </c>
      <c r="B6255" s="1724">
        <f>'Acct Summary 7-8'!G74</f>
        <v>0</v>
      </c>
      <c r="D6255" s="2" t="str">
        <f t="shared" si="96"/>
        <v>Error?</v>
      </c>
      <c r="E6255" s="2" t="s">
        <v>189</v>
      </c>
    </row>
    <row r="6256" spans="1:5">
      <c r="A6256">
        <v>6195</v>
      </c>
      <c r="B6256" s="1724">
        <f>'Acct Summary 7-8'!H74</f>
        <v>0</v>
      </c>
      <c r="D6256" s="2" t="str">
        <f t="shared" si="96"/>
        <v>Error?</v>
      </c>
      <c r="E6256" s="2" t="s">
        <v>189</v>
      </c>
    </row>
    <row r="6257" spans="1:5">
      <c r="A6257">
        <v>6196</v>
      </c>
      <c r="B6257" s="1724">
        <f>'Acct Summary 7-8'!K74</f>
        <v>0</v>
      </c>
      <c r="D6257" s="2" t="str">
        <f t="shared" si="96"/>
        <v>Error?</v>
      </c>
      <c r="E6257" s="2" t="s">
        <v>189</v>
      </c>
    </row>
    <row r="6258" spans="1:5">
      <c r="A6258">
        <v>6197</v>
      </c>
      <c r="B6258" s="1724">
        <f>'Acct Summary 7-8'!G75</f>
        <v>0</v>
      </c>
      <c r="D6258" s="2" t="str">
        <f t="shared" si="96"/>
        <v>Error?</v>
      </c>
      <c r="E6258" s="2" t="s">
        <v>189</v>
      </c>
    </row>
    <row r="6259" spans="1:5">
      <c r="A6259">
        <v>6198</v>
      </c>
      <c r="B6259" s="1724">
        <f>'Acct Summary 7-8'!I75</f>
        <v>286838</v>
      </c>
      <c r="D6259" s="2" t="str">
        <f t="shared" si="96"/>
        <v>Error?</v>
      </c>
      <c r="E6259" s="2" t="s">
        <v>189</v>
      </c>
    </row>
    <row r="6260" spans="1:5">
      <c r="A6260">
        <v>6199</v>
      </c>
      <c r="B6260" s="1724">
        <f>'Acct Summary 7-8'!J75</f>
        <v>0</v>
      </c>
      <c r="D6260" s="2" t="str">
        <f t="shared" si="96"/>
        <v>Error?</v>
      </c>
      <c r="E6260" s="2" t="s">
        <v>189</v>
      </c>
    </row>
    <row r="6261" spans="1:5">
      <c r="A6261">
        <v>6200</v>
      </c>
      <c r="B6261" s="1724">
        <f>'Acct Summary 7-8'!J76</f>
        <v>0</v>
      </c>
      <c r="D6261" s="2" t="str">
        <f t="shared" si="96"/>
        <v>Error?</v>
      </c>
      <c r="E6261" s="2" t="s">
        <v>189</v>
      </c>
    </row>
    <row r="6262" spans="1:5">
      <c r="A6262">
        <v>6201</v>
      </c>
      <c r="B6262" s="1724">
        <f>'Acct Summary 7-8'!J77</f>
        <v>0</v>
      </c>
      <c r="D6262" s="2" t="str">
        <f t="shared" si="96"/>
        <v>Error?</v>
      </c>
      <c r="E6262" s="2" t="s">
        <v>189</v>
      </c>
    </row>
    <row r="6263" spans="1:5">
      <c r="A6263">
        <v>6202</v>
      </c>
      <c r="B6263" s="1724">
        <f>'Acct Summary 7-8'!J78</f>
        <v>0</v>
      </c>
      <c r="D6263" s="2" t="str">
        <f t="shared" si="96"/>
        <v>Error?</v>
      </c>
      <c r="E6263" s="2" t="s">
        <v>189</v>
      </c>
    </row>
    <row r="6264" spans="1:5">
      <c r="A6264">
        <v>6203</v>
      </c>
      <c r="B6264" s="1724">
        <f>'Acct Summary 7-8'!J79</f>
        <v>0</v>
      </c>
      <c r="D6264" s="2" t="str">
        <f t="shared" si="96"/>
        <v>Error?</v>
      </c>
      <c r="E6264" s="2" t="s">
        <v>189</v>
      </c>
    </row>
    <row r="6265" spans="1:5">
      <c r="A6265">
        <v>6204</v>
      </c>
      <c r="B6265" s="1724">
        <f>'Acct Summary 7-8'!J80</f>
        <v>0</v>
      </c>
      <c r="D6265" s="2" t="str">
        <f t="shared" si="96"/>
        <v>Error?</v>
      </c>
      <c r="E6265" s="2" t="s">
        <v>189</v>
      </c>
    </row>
    <row r="6266" spans="1:5">
      <c r="A6266">
        <v>6205</v>
      </c>
      <c r="B6266" s="1724">
        <f>'Acct Summary 7-8'!J81</f>
        <v>0</v>
      </c>
      <c r="D6266" s="2" t="str">
        <f t="shared" si="96"/>
        <v>Error?</v>
      </c>
      <c r="E6266" s="2" t="s">
        <v>189</v>
      </c>
    </row>
    <row r="6267" spans="1:5">
      <c r="A6267">
        <v>6206</v>
      </c>
      <c r="B6267" s="1724">
        <f>'Acct Summary 7-8'!C82</f>
        <v>4595455</v>
      </c>
      <c r="D6267" s="2" t="str">
        <f t="shared" si="96"/>
        <v>Error?</v>
      </c>
      <c r="E6267" s="2" t="s">
        <v>189</v>
      </c>
    </row>
    <row r="6268" spans="1:5">
      <c r="A6268">
        <v>6207</v>
      </c>
      <c r="B6268" s="1724">
        <f>'Acct Summary 7-8'!D82</f>
        <v>-5416501</v>
      </c>
      <c r="D6268" s="2" t="str">
        <f t="shared" si="96"/>
        <v>Error?</v>
      </c>
      <c r="E6268" s="2" t="s">
        <v>189</v>
      </c>
    </row>
    <row r="6269" spans="1:5">
      <c r="A6269">
        <v>6208</v>
      </c>
      <c r="B6269" s="1724">
        <f>'Acct Summary 7-8'!E82</f>
        <v>23658</v>
      </c>
      <c r="D6269" s="2" t="str">
        <f t="shared" si="96"/>
        <v>Error?</v>
      </c>
      <c r="E6269" s="2" t="s">
        <v>189</v>
      </c>
    </row>
    <row r="6270" spans="1:5">
      <c r="A6270">
        <v>6209</v>
      </c>
      <c r="B6270" s="1724">
        <f>'Acct Summary 7-8'!F82</f>
        <v>1383439</v>
      </c>
      <c r="D6270" s="2" t="str">
        <f t="shared" si="96"/>
        <v>Error?</v>
      </c>
      <c r="E6270" s="2" t="s">
        <v>189</v>
      </c>
    </row>
    <row r="6271" spans="1:5">
      <c r="A6271">
        <v>6210</v>
      </c>
      <c r="B6271" s="1724">
        <f>'Acct Summary 7-8'!G82</f>
        <v>52296</v>
      </c>
      <c r="D6271" s="2" t="str">
        <f t="shared" ref="D6271:D6334" si="97">IF(ISBLANK(B6271),"OK",IF(A6271-B6271=0,"OK","Error?"))</f>
        <v>Error?</v>
      </c>
      <c r="E6271" s="2" t="s">
        <v>189</v>
      </c>
    </row>
    <row r="6272" spans="1:5">
      <c r="A6272">
        <v>6211</v>
      </c>
      <c r="B6272" s="1724">
        <f>'Acct Summary 7-8'!H82</f>
        <v>22940532</v>
      </c>
      <c r="D6272" s="2" t="str">
        <f t="shared" si="97"/>
        <v>Error?</v>
      </c>
      <c r="E6272" s="2" t="s">
        <v>189</v>
      </c>
    </row>
    <row r="6273" spans="1:5">
      <c r="A6273">
        <v>6212</v>
      </c>
      <c r="B6273" s="1724">
        <f>'Acct Summary 7-8'!I82</f>
        <v>35510</v>
      </c>
      <c r="D6273" s="2" t="str">
        <f t="shared" si="97"/>
        <v>Error?</v>
      </c>
      <c r="E6273" s="2" t="s">
        <v>189</v>
      </c>
    </row>
    <row r="6274" spans="1:5">
      <c r="A6274">
        <v>6213</v>
      </c>
      <c r="B6274" s="1724">
        <f>'Acct Summary 7-8'!J82</f>
        <v>0</v>
      </c>
      <c r="D6274" s="2" t="str">
        <f t="shared" si="97"/>
        <v>Error?</v>
      </c>
      <c r="E6274" s="2" t="s">
        <v>189</v>
      </c>
    </row>
    <row r="6275" spans="1:5">
      <c r="A6275">
        <v>6214</v>
      </c>
      <c r="B6275" s="1724">
        <f>'Acct Summary 7-8'!K82</f>
        <v>21</v>
      </c>
      <c r="D6275" s="2" t="str">
        <f t="shared" si="97"/>
        <v>Error?</v>
      </c>
      <c r="E6275" s="2" t="s">
        <v>189</v>
      </c>
    </row>
    <row r="6276" spans="1:5">
      <c r="A6276">
        <v>6215</v>
      </c>
      <c r="B6276" s="1724">
        <f>'Acct Summary 7-8'!C83</f>
        <v>0.10127123697697098</v>
      </c>
      <c r="D6276" s="2" t="str">
        <f t="shared" si="97"/>
        <v>Error?</v>
      </c>
      <c r="E6276" s="2" t="s">
        <v>189</v>
      </c>
    </row>
    <row r="6277" spans="1:5">
      <c r="A6277">
        <v>6216</v>
      </c>
      <c r="B6277" s="1724">
        <f>'Acct Summary 7-8'!D83</f>
        <v>-2.7324283926322059</v>
      </c>
      <c r="D6277" s="2" t="str">
        <f t="shared" si="97"/>
        <v>Error?</v>
      </c>
      <c r="E6277" s="2" t="s">
        <v>189</v>
      </c>
    </row>
    <row r="6278" spans="1:5">
      <c r="A6278">
        <v>6217</v>
      </c>
      <c r="B6278" s="1724">
        <f>'Acct Summary 7-8'!E83</f>
        <v>1.6223088380104944E-2</v>
      </c>
      <c r="D6278" s="2" t="str">
        <f t="shared" si="97"/>
        <v>Error?</v>
      </c>
      <c r="E6278" s="2" t="s">
        <v>189</v>
      </c>
    </row>
    <row r="6279" spans="1:5">
      <c r="A6279">
        <v>6218</v>
      </c>
      <c r="B6279" s="1724">
        <f>'Acct Summary 7-8'!F83</f>
        <v>0.2774382148836172</v>
      </c>
      <c r="D6279" s="2" t="str">
        <f t="shared" si="97"/>
        <v>Error?</v>
      </c>
      <c r="E6279" s="2" t="s">
        <v>189</v>
      </c>
    </row>
    <row r="6280" spans="1:5">
      <c r="A6280">
        <v>6219</v>
      </c>
      <c r="B6280" s="1724">
        <f>'Acct Summary 7-8'!G83</f>
        <v>4.179831211420524E-2</v>
      </c>
      <c r="D6280" s="2" t="str">
        <f t="shared" si="97"/>
        <v>Error?</v>
      </c>
      <c r="E6280" s="2" t="s">
        <v>189</v>
      </c>
    </row>
    <row r="6281" spans="1:5">
      <c r="A6281">
        <v>6220</v>
      </c>
      <c r="B6281" s="1724">
        <f>'Acct Summary 7-8'!H83</f>
        <v>0.99562641959732745</v>
      </c>
      <c r="D6281" s="2" t="str">
        <f t="shared" si="97"/>
        <v>Error?</v>
      </c>
      <c r="E6281" s="2" t="s">
        <v>189</v>
      </c>
    </row>
    <row r="6282" spans="1:5">
      <c r="A6282">
        <v>6221</v>
      </c>
      <c r="B6282" s="1724">
        <f>'Acct Summary 7-8'!I83</f>
        <v>1.5605745516039946E-3</v>
      </c>
      <c r="D6282" s="2" t="str">
        <f t="shared" si="97"/>
        <v>Error?</v>
      </c>
      <c r="E6282" s="2" t="s">
        <v>189</v>
      </c>
    </row>
    <row r="6283" spans="1:5">
      <c r="A6283">
        <v>6222</v>
      </c>
      <c r="B6283" s="1724" t="e">
        <f>'Acct Summary 7-8'!J83</f>
        <v>#DIV/0!</v>
      </c>
      <c r="D6283" s="2" t="e">
        <f t="shared" si="97"/>
        <v>#DIV/0!</v>
      </c>
      <c r="E6283" s="2" t="s">
        <v>189</v>
      </c>
    </row>
    <row r="6284" spans="1:5">
      <c r="A6284">
        <v>6223</v>
      </c>
      <c r="B6284" s="1724">
        <f>'Acct Summary 7-8'!K83</f>
        <v>1.9980970504281638E-2</v>
      </c>
      <c r="D6284" s="2" t="str">
        <f t="shared" si="97"/>
        <v>Error?</v>
      </c>
      <c r="E6284" s="2" t="s">
        <v>189</v>
      </c>
    </row>
    <row r="6285" spans="1:5">
      <c r="A6285">
        <v>6224</v>
      </c>
      <c r="B6285" s="1724">
        <f>'Acct Summary 7-8'!E37</f>
        <v>0</v>
      </c>
      <c r="D6285" s="2" t="str">
        <f t="shared" si="97"/>
        <v>Error?</v>
      </c>
      <c r="E6285" s="2" t="s">
        <v>189</v>
      </c>
    </row>
    <row r="6286" spans="1:5">
      <c r="A6286">
        <v>6225</v>
      </c>
      <c r="B6286" s="1724">
        <f>'Acct Summary 7-8'!E38</f>
        <v>0</v>
      </c>
      <c r="D6286" s="2" t="str">
        <f t="shared" si="97"/>
        <v>Error?</v>
      </c>
      <c r="E6286" s="2" t="s">
        <v>189</v>
      </c>
    </row>
    <row r="6287" spans="1:5">
      <c r="A6287">
        <v>6226</v>
      </c>
      <c r="B6287" s="1724">
        <f>'Acct Summary 7-8'!E39</f>
        <v>0</v>
      </c>
      <c r="D6287" s="2" t="str">
        <f t="shared" si="97"/>
        <v>Error?</v>
      </c>
      <c r="E6287" s="2" t="s">
        <v>189</v>
      </c>
    </row>
    <row r="6288" spans="1:5">
      <c r="A6288">
        <v>6227</v>
      </c>
      <c r="B6288" s="1724">
        <f>'Acct Summary 7-8'!E40</f>
        <v>0</v>
      </c>
      <c r="D6288" s="2" t="str">
        <f t="shared" si="97"/>
        <v>Error?</v>
      </c>
      <c r="E6288" s="2" t="s">
        <v>189</v>
      </c>
    </row>
    <row r="6289" spans="1:5">
      <c r="A6289">
        <v>6228</v>
      </c>
      <c r="B6289" s="1724">
        <f>'Acct Summary 7-8'!H41</f>
        <v>27902061</v>
      </c>
      <c r="D6289" s="2" t="str">
        <f t="shared" si="97"/>
        <v>Error?</v>
      </c>
      <c r="E6289" s="2" t="s">
        <v>189</v>
      </c>
    </row>
    <row r="6290" spans="1:5">
      <c r="A6290">
        <v>6229</v>
      </c>
      <c r="B6290" s="1724">
        <f>'Acct Summary 7-8'!C42</f>
        <v>0</v>
      </c>
      <c r="D6290" s="2" t="str">
        <f t="shared" si="97"/>
        <v>Error?</v>
      </c>
      <c r="E6290" s="2" t="s">
        <v>189</v>
      </c>
    </row>
    <row r="6291" spans="1:5">
      <c r="A6291">
        <v>6230</v>
      </c>
      <c r="B6291" s="1724">
        <f>'Acct Summary 7-8'!D42</f>
        <v>0</v>
      </c>
      <c r="D6291" s="2" t="str">
        <f t="shared" si="97"/>
        <v>Error?</v>
      </c>
      <c r="E6291" s="2" t="s">
        <v>189</v>
      </c>
    </row>
    <row r="6292" spans="1:5">
      <c r="A6292">
        <v>6231</v>
      </c>
      <c r="B6292" s="1724">
        <f>'Acct Summary 7-8'!E42</f>
        <v>0</v>
      </c>
      <c r="D6292" s="2" t="str">
        <f t="shared" si="97"/>
        <v>Error?</v>
      </c>
      <c r="E6292" s="2" t="s">
        <v>189</v>
      </c>
    </row>
    <row r="6293" spans="1:5">
      <c r="A6293">
        <v>6232</v>
      </c>
      <c r="B6293" s="1724">
        <f>'Acct Summary 7-8'!F42</f>
        <v>0</v>
      </c>
      <c r="D6293" s="2" t="str">
        <f t="shared" si="97"/>
        <v>Error?</v>
      </c>
      <c r="E6293" s="2" t="s">
        <v>189</v>
      </c>
    </row>
    <row r="6294" spans="1:5">
      <c r="A6294">
        <v>6233</v>
      </c>
      <c r="B6294" s="1724">
        <f>'Acct Summary 7-8'!G42</f>
        <v>0</v>
      </c>
      <c r="D6294" s="2" t="str">
        <f t="shared" si="97"/>
        <v>Error?</v>
      </c>
      <c r="E6294" s="2" t="s">
        <v>189</v>
      </c>
    </row>
    <row r="6295" spans="1:5">
      <c r="A6295">
        <v>6234</v>
      </c>
      <c r="B6295" s="1724">
        <f>'Acct Summary 7-8'!H42</f>
        <v>0</v>
      </c>
      <c r="D6295" s="2" t="str">
        <f t="shared" si="97"/>
        <v>Error?</v>
      </c>
      <c r="E6295" s="2" t="s">
        <v>189</v>
      </c>
    </row>
    <row r="6296" spans="1:5">
      <c r="A6296">
        <v>6235</v>
      </c>
      <c r="B6296" s="1724">
        <f>'Acct Summary 7-8'!K42</f>
        <v>0</v>
      </c>
      <c r="D6296" s="2" t="str">
        <f t="shared" si="97"/>
        <v>Error?</v>
      </c>
      <c r="E6296" s="2" t="s">
        <v>189</v>
      </c>
    </row>
    <row r="6297" spans="1:5">
      <c r="A6297">
        <v>6236</v>
      </c>
      <c r="B6297" s="1724">
        <f>'Assets-Liab 5-6'!M15</f>
        <v>0</v>
      </c>
      <c r="D6297" s="2" t="str">
        <f t="shared" si="97"/>
        <v>Error?</v>
      </c>
      <c r="E6297" s="2" t="s">
        <v>189</v>
      </c>
    </row>
    <row r="6298" spans="1:5">
      <c r="A6298">
        <v>6237</v>
      </c>
      <c r="B6298" s="1724">
        <f>'Revenues 9-14'!J5</f>
        <v>0</v>
      </c>
      <c r="D6298" s="2" t="str">
        <f t="shared" si="97"/>
        <v>Error?</v>
      </c>
      <c r="E6298" s="2" t="s">
        <v>189</v>
      </c>
    </row>
    <row r="6299" spans="1:5">
      <c r="A6299">
        <v>6238</v>
      </c>
      <c r="B6299" s="1724">
        <f>'Revenues 9-14'!H7</f>
        <v>0</v>
      </c>
      <c r="D6299" s="2" t="str">
        <f t="shared" si="97"/>
        <v>Error?</v>
      </c>
      <c r="E6299" s="2" t="s">
        <v>189</v>
      </c>
    </row>
    <row r="6300" spans="1:5">
      <c r="A6300">
        <v>6239</v>
      </c>
      <c r="B6300" s="1724">
        <f>'Revenues 9-14'!J11</f>
        <v>0</v>
      </c>
      <c r="D6300" s="2" t="str">
        <f t="shared" si="97"/>
        <v>Error?</v>
      </c>
      <c r="E6300" s="2" t="s">
        <v>189</v>
      </c>
    </row>
    <row r="6301" spans="1:5">
      <c r="A6301">
        <v>6240</v>
      </c>
      <c r="B6301" s="1724">
        <f>'Revenues 9-14'!J12</f>
        <v>0</v>
      </c>
      <c r="D6301" s="2" t="str">
        <f t="shared" si="97"/>
        <v>Error?</v>
      </c>
      <c r="E6301" s="2" t="s">
        <v>189</v>
      </c>
    </row>
    <row r="6302" spans="1:5">
      <c r="A6302">
        <v>6241</v>
      </c>
      <c r="B6302" s="1724">
        <f>'Revenues 9-14'!J14</f>
        <v>0</v>
      </c>
      <c r="D6302" s="2" t="str">
        <f t="shared" si="97"/>
        <v>Error?</v>
      </c>
      <c r="E6302" s="2" t="s">
        <v>189</v>
      </c>
    </row>
    <row r="6303" spans="1:5">
      <c r="A6303">
        <v>6242</v>
      </c>
      <c r="B6303" s="1724">
        <f>'Revenues 9-14'!J15</f>
        <v>0</v>
      </c>
      <c r="D6303" s="2" t="str">
        <f t="shared" si="97"/>
        <v>Error?</v>
      </c>
      <c r="E6303" s="2" t="s">
        <v>189</v>
      </c>
    </row>
    <row r="6304" spans="1:5">
      <c r="A6304">
        <v>6243</v>
      </c>
      <c r="B6304" s="1724">
        <f>'Revenues 9-14'!J16</f>
        <v>0</v>
      </c>
      <c r="D6304" s="2" t="str">
        <f t="shared" si="97"/>
        <v>Error?</v>
      </c>
      <c r="E6304" s="2" t="s">
        <v>189</v>
      </c>
    </row>
    <row r="6305" spans="1:5">
      <c r="A6305">
        <v>6244</v>
      </c>
      <c r="B6305" s="1724">
        <f>'Revenues 9-14'!J17</f>
        <v>0</v>
      </c>
      <c r="D6305" s="2" t="str">
        <f t="shared" si="97"/>
        <v>Error?</v>
      </c>
      <c r="E6305" s="2" t="s">
        <v>189</v>
      </c>
    </row>
    <row r="6306" spans="1:5">
      <c r="A6306">
        <v>6245</v>
      </c>
      <c r="B6306" s="1724">
        <f>'Revenues 9-14'!J18</f>
        <v>0</v>
      </c>
      <c r="D6306" s="2" t="str">
        <f t="shared" si="97"/>
        <v>Error?</v>
      </c>
      <c r="E6306" s="2" t="s">
        <v>189</v>
      </c>
    </row>
    <row r="6307" spans="1:5">
      <c r="A6307">
        <v>6246</v>
      </c>
      <c r="B6307" s="1724">
        <f>'Revenues 9-14'!C23</f>
        <v>0</v>
      </c>
      <c r="D6307" s="2" t="str">
        <f t="shared" si="97"/>
        <v>Error?</v>
      </c>
      <c r="E6307" s="2" t="s">
        <v>189</v>
      </c>
    </row>
    <row r="6308" spans="1:5">
      <c r="A6308">
        <v>6247</v>
      </c>
      <c r="B6308" s="1724">
        <f>'Revenues 9-14'!C27</f>
        <v>0</v>
      </c>
      <c r="D6308" s="2" t="str">
        <f t="shared" si="97"/>
        <v>Error?</v>
      </c>
      <c r="E6308" s="2" t="s">
        <v>189</v>
      </c>
    </row>
    <row r="6309" spans="1:5">
      <c r="A6309">
        <v>6248</v>
      </c>
      <c r="B6309" s="1724">
        <f>'Revenues 9-14'!C31</f>
        <v>0</v>
      </c>
      <c r="D6309" s="2" t="str">
        <f t="shared" si="97"/>
        <v>Error?</v>
      </c>
      <c r="E6309" s="2" t="s">
        <v>189</v>
      </c>
    </row>
    <row r="6310" spans="1:5">
      <c r="A6310">
        <v>6249</v>
      </c>
      <c r="B6310" s="1724">
        <f>'Revenues 9-14'!C35</f>
        <v>0</v>
      </c>
      <c r="D6310" s="2" t="str">
        <f t="shared" si="97"/>
        <v>Error?</v>
      </c>
      <c r="E6310" s="2" t="s">
        <v>189</v>
      </c>
    </row>
    <row r="6311" spans="1:5">
      <c r="A6311">
        <v>6250</v>
      </c>
      <c r="B6311" s="1724">
        <f>'Revenues 9-14'!C39</f>
        <v>0</v>
      </c>
      <c r="D6311" s="2" t="str">
        <f t="shared" si="97"/>
        <v>Error?</v>
      </c>
      <c r="E6311" s="2" t="s">
        <v>189</v>
      </c>
    </row>
    <row r="6312" spans="1:5">
      <c r="A6312">
        <v>6251</v>
      </c>
      <c r="B6312" s="1724">
        <f>'Revenues 9-14'!F46</f>
        <v>0</v>
      </c>
      <c r="D6312" s="2" t="str">
        <f t="shared" si="97"/>
        <v>Error?</v>
      </c>
      <c r="E6312" s="2" t="s">
        <v>189</v>
      </c>
    </row>
    <row r="6313" spans="1:5">
      <c r="A6313">
        <v>6252</v>
      </c>
      <c r="B6313" s="1724">
        <f>'Revenues 9-14'!F50</f>
        <v>0</v>
      </c>
      <c r="D6313" s="2" t="str">
        <f t="shared" si="97"/>
        <v>Error?</v>
      </c>
      <c r="E6313" s="2" t="s">
        <v>189</v>
      </c>
    </row>
    <row r="6314" spans="1:5">
      <c r="A6314">
        <v>6253</v>
      </c>
      <c r="B6314" s="1724">
        <f>'Revenues 9-14'!F54</f>
        <v>0</v>
      </c>
      <c r="D6314" s="2" t="str">
        <f t="shared" si="97"/>
        <v>Error?</v>
      </c>
      <c r="E6314" s="2" t="s">
        <v>189</v>
      </c>
    </row>
    <row r="6315" spans="1:5">
      <c r="A6315">
        <v>6254</v>
      </c>
      <c r="B6315" s="1724">
        <f>'Revenues 9-14'!F62</f>
        <v>0</v>
      </c>
      <c r="D6315" s="2" t="str">
        <f t="shared" si="97"/>
        <v>Error?</v>
      </c>
      <c r="E6315" s="2" t="s">
        <v>189</v>
      </c>
    </row>
    <row r="6316" spans="1:5">
      <c r="A6316">
        <v>6255</v>
      </c>
      <c r="B6316" s="1724">
        <f>'Revenues 9-14'!J65</f>
        <v>0</v>
      </c>
      <c r="D6316" s="2" t="str">
        <f t="shared" si="97"/>
        <v>Error?</v>
      </c>
      <c r="E6316" s="2" t="s">
        <v>189</v>
      </c>
    </row>
    <row r="6317" spans="1:5">
      <c r="A6317">
        <v>6256</v>
      </c>
      <c r="B6317" s="1724">
        <f>'Revenues 9-14'!J66</f>
        <v>0</v>
      </c>
      <c r="D6317" s="2" t="str">
        <f t="shared" si="97"/>
        <v>Error?</v>
      </c>
      <c r="E6317" s="2" t="s">
        <v>189</v>
      </c>
    </row>
    <row r="6318" spans="1:5">
      <c r="A6318">
        <v>6257</v>
      </c>
      <c r="B6318" s="1724">
        <f>'Revenues 9-14'!J67</f>
        <v>0</v>
      </c>
      <c r="D6318" s="2" t="str">
        <f t="shared" si="97"/>
        <v>Error?</v>
      </c>
      <c r="E6318" s="2" t="s">
        <v>189</v>
      </c>
    </row>
    <row r="6319" spans="1:5">
      <c r="A6319">
        <v>6258</v>
      </c>
      <c r="B6319" s="1724">
        <f>'Revenues 9-14'!J96</f>
        <v>0</v>
      </c>
      <c r="D6319" s="2" t="str">
        <f t="shared" si="97"/>
        <v>Error?</v>
      </c>
      <c r="E6319" s="2" t="s">
        <v>189</v>
      </c>
    </row>
    <row r="6320" spans="1:5">
      <c r="A6320">
        <v>6259</v>
      </c>
      <c r="B6320" s="1724">
        <f>'Revenues 9-14'!C97</f>
        <v>0</v>
      </c>
      <c r="D6320" s="2" t="str">
        <f t="shared" si="97"/>
        <v>Error?</v>
      </c>
      <c r="E6320" s="2" t="s">
        <v>189</v>
      </c>
    </row>
    <row r="6321" spans="1:5">
      <c r="A6321">
        <v>6260</v>
      </c>
      <c r="B6321" s="1724">
        <f>'Revenues 9-14'!D97</f>
        <v>41784</v>
      </c>
      <c r="D6321" s="2" t="str">
        <f t="shared" si="97"/>
        <v>Error?</v>
      </c>
      <c r="E6321" s="2" t="s">
        <v>189</v>
      </c>
    </row>
    <row r="6322" spans="1:5">
      <c r="A6322">
        <v>6261</v>
      </c>
      <c r="B6322" s="1724">
        <f>'Revenues 9-14'!E97</f>
        <v>0</v>
      </c>
      <c r="D6322" s="2" t="str">
        <f t="shared" si="97"/>
        <v>Error?</v>
      </c>
      <c r="E6322" s="2" t="s">
        <v>189</v>
      </c>
    </row>
    <row r="6323" spans="1:5">
      <c r="A6323">
        <v>6262</v>
      </c>
      <c r="B6323" s="1724">
        <f>'Revenues 9-14'!F97</f>
        <v>0</v>
      </c>
      <c r="D6323" s="2" t="str">
        <f t="shared" si="97"/>
        <v>Error?</v>
      </c>
      <c r="E6323" s="2" t="s">
        <v>189</v>
      </c>
    </row>
    <row r="6324" spans="1:5">
      <c r="A6324">
        <v>6263</v>
      </c>
      <c r="B6324" s="1724">
        <f>'Revenues 9-14'!G97</f>
        <v>0</v>
      </c>
      <c r="D6324" s="2" t="str">
        <f t="shared" si="97"/>
        <v>Error?</v>
      </c>
      <c r="E6324" s="2" t="s">
        <v>189</v>
      </c>
    </row>
    <row r="6325" spans="1:5">
      <c r="A6325">
        <v>6264</v>
      </c>
      <c r="B6325" s="1724">
        <f>'Revenues 9-14'!H97</f>
        <v>0</v>
      </c>
      <c r="D6325" s="2" t="str">
        <f t="shared" si="97"/>
        <v>Error?</v>
      </c>
      <c r="E6325" s="2" t="s">
        <v>189</v>
      </c>
    </row>
    <row r="6326" spans="1:5">
      <c r="A6326">
        <v>6265</v>
      </c>
      <c r="B6326" s="1724">
        <f>'Revenues 9-14'!I97</f>
        <v>0</v>
      </c>
      <c r="D6326" s="2" t="str">
        <f t="shared" si="97"/>
        <v>Error?</v>
      </c>
      <c r="E6326" s="2" t="s">
        <v>189</v>
      </c>
    </row>
    <row r="6327" spans="1:5">
      <c r="A6327">
        <v>6266</v>
      </c>
      <c r="B6327" s="1724">
        <f>'Revenues 9-14'!J97</f>
        <v>0</v>
      </c>
      <c r="D6327" s="2" t="str">
        <f t="shared" si="97"/>
        <v>Error?</v>
      </c>
      <c r="E6327" s="2" t="s">
        <v>189</v>
      </c>
    </row>
    <row r="6328" spans="1:5">
      <c r="A6328">
        <v>6267</v>
      </c>
      <c r="B6328" s="1724">
        <f>'Revenues 9-14'!K97</f>
        <v>0</v>
      </c>
      <c r="D6328" s="2" t="str">
        <f t="shared" si="97"/>
        <v>Error?</v>
      </c>
      <c r="E6328" s="2" t="s">
        <v>189</v>
      </c>
    </row>
    <row r="6329" spans="1:5">
      <c r="A6329">
        <v>6268</v>
      </c>
      <c r="B6329" s="1724">
        <f>'Revenues 9-14'!J99</f>
        <v>0</v>
      </c>
      <c r="D6329" s="2" t="str">
        <f t="shared" si="97"/>
        <v>Error?</v>
      </c>
      <c r="E6329" s="2" t="s">
        <v>189</v>
      </c>
    </row>
    <row r="6330" spans="1:5">
      <c r="A6330">
        <v>6269</v>
      </c>
      <c r="B6330" s="1724">
        <f>'Revenues 9-14'!C100</f>
        <v>106175</v>
      </c>
      <c r="D6330" s="2" t="str">
        <f t="shared" si="97"/>
        <v>Error?</v>
      </c>
      <c r="E6330" s="2" t="s">
        <v>189</v>
      </c>
    </row>
    <row r="6331" spans="1:5">
      <c r="A6331">
        <v>6270</v>
      </c>
      <c r="B6331" s="1724">
        <f>'Revenues 9-14'!D100</f>
        <v>0</v>
      </c>
      <c r="D6331" s="2" t="str">
        <f t="shared" si="97"/>
        <v>Error?</v>
      </c>
      <c r="E6331" s="2" t="s">
        <v>189</v>
      </c>
    </row>
    <row r="6332" spans="1:5">
      <c r="A6332">
        <v>6271</v>
      </c>
      <c r="B6332" s="1724">
        <f>'Revenues 9-14'!E100</f>
        <v>0</v>
      </c>
      <c r="D6332" s="2" t="str">
        <f t="shared" si="97"/>
        <v>Error?</v>
      </c>
      <c r="E6332" s="2" t="s">
        <v>189</v>
      </c>
    </row>
    <row r="6333" spans="1:5">
      <c r="A6333">
        <v>6272</v>
      </c>
      <c r="B6333" s="1724">
        <f>'Revenues 9-14'!F100</f>
        <v>0</v>
      </c>
      <c r="D6333" s="2" t="str">
        <f t="shared" si="97"/>
        <v>Error?</v>
      </c>
      <c r="E6333" s="2" t="s">
        <v>189</v>
      </c>
    </row>
    <row r="6334" spans="1:5">
      <c r="A6334">
        <v>6273</v>
      </c>
      <c r="B6334" s="1724">
        <f>'Revenues 9-14'!G100</f>
        <v>0</v>
      </c>
      <c r="D6334" s="2" t="str">
        <f t="shared" si="97"/>
        <v>Error?</v>
      </c>
      <c r="E6334" s="2" t="s">
        <v>189</v>
      </c>
    </row>
    <row r="6335" spans="1:5">
      <c r="A6335">
        <v>6274</v>
      </c>
      <c r="B6335" s="1724">
        <f>'Revenues 9-14'!H100</f>
        <v>0</v>
      </c>
      <c r="D6335" s="2" t="str">
        <f t="shared" ref="D6335:D6398" si="98">IF(ISBLANK(B6335),"OK",IF(A6335-B6335=0,"OK","Error?"))</f>
        <v>Error?</v>
      </c>
      <c r="E6335" s="2" t="s">
        <v>189</v>
      </c>
    </row>
    <row r="6336" spans="1:5">
      <c r="A6336">
        <v>6275</v>
      </c>
      <c r="B6336" s="1724">
        <f>'Revenues 9-14'!I100</f>
        <v>0</v>
      </c>
      <c r="D6336" s="2" t="str">
        <f t="shared" si="98"/>
        <v>Error?</v>
      </c>
      <c r="E6336" s="2" t="s">
        <v>189</v>
      </c>
    </row>
    <row r="6337" spans="1:5">
      <c r="A6337">
        <v>6276</v>
      </c>
      <c r="B6337" s="1724">
        <f>'Revenues 9-14'!J100</f>
        <v>0</v>
      </c>
      <c r="D6337" s="2" t="str">
        <f t="shared" si="98"/>
        <v>Error?</v>
      </c>
      <c r="E6337" s="2" t="s">
        <v>189</v>
      </c>
    </row>
    <row r="6338" spans="1:5">
      <c r="A6338">
        <v>6277</v>
      </c>
      <c r="B6338" s="1724">
        <f>'Revenues 9-14'!K100</f>
        <v>0</v>
      </c>
      <c r="D6338" s="2" t="str">
        <f t="shared" si="98"/>
        <v>Error?</v>
      </c>
      <c r="E6338" s="2" t="s">
        <v>189</v>
      </c>
    </row>
    <row r="6339" spans="1:5">
      <c r="A6339">
        <v>6278</v>
      </c>
      <c r="B6339" s="1724">
        <f>'Revenues 9-14'!C101</f>
        <v>98996</v>
      </c>
      <c r="D6339" s="2" t="str">
        <f t="shared" si="98"/>
        <v>Error?</v>
      </c>
      <c r="E6339" s="2" t="s">
        <v>189</v>
      </c>
    </row>
    <row r="6340" spans="1:5">
      <c r="A6340">
        <v>6279</v>
      </c>
      <c r="B6340" s="1724">
        <f>'Revenues 9-14'!C102</f>
        <v>100464</v>
      </c>
      <c r="D6340" s="2" t="str">
        <f t="shared" si="98"/>
        <v>Error?</v>
      </c>
      <c r="E6340" s="2" t="s">
        <v>189</v>
      </c>
    </row>
    <row r="6341" spans="1:5">
      <c r="A6341">
        <v>6280</v>
      </c>
      <c r="B6341" s="1724">
        <f>'Revenues 9-14'!D102</f>
        <v>520680</v>
      </c>
      <c r="D6341" s="2" t="str">
        <f t="shared" si="98"/>
        <v>Error?</v>
      </c>
      <c r="E6341" s="2" t="s">
        <v>189</v>
      </c>
    </row>
    <row r="6342" spans="1:5">
      <c r="A6342">
        <v>6281</v>
      </c>
      <c r="B6342" s="1724">
        <f>'Revenues 9-14'!E102</f>
        <v>0</v>
      </c>
      <c r="D6342" s="2" t="str">
        <f t="shared" si="98"/>
        <v>Error?</v>
      </c>
      <c r="E6342" s="2" t="s">
        <v>189</v>
      </c>
    </row>
    <row r="6343" spans="1:5">
      <c r="A6343">
        <v>6282</v>
      </c>
      <c r="B6343" s="1724">
        <f>'Revenues 9-14'!F102</f>
        <v>0</v>
      </c>
      <c r="D6343" s="2" t="str">
        <f t="shared" si="98"/>
        <v>Error?</v>
      </c>
      <c r="E6343" s="2" t="s">
        <v>189</v>
      </c>
    </row>
    <row r="6344" spans="1:5">
      <c r="A6344">
        <v>6283</v>
      </c>
      <c r="B6344" s="1724">
        <f>'Revenues 9-14'!G102</f>
        <v>0</v>
      </c>
      <c r="D6344" s="2" t="str">
        <f t="shared" si="98"/>
        <v>Error?</v>
      </c>
      <c r="E6344" s="2" t="s">
        <v>189</v>
      </c>
    </row>
    <row r="6345" spans="1:5">
      <c r="A6345">
        <v>6284</v>
      </c>
      <c r="B6345" s="1724">
        <f>'Revenues 9-14'!H102</f>
        <v>0</v>
      </c>
      <c r="D6345" s="2" t="str">
        <f t="shared" si="98"/>
        <v>Error?</v>
      </c>
      <c r="E6345" s="2" t="s">
        <v>189</v>
      </c>
    </row>
    <row r="6346" spans="1:5">
      <c r="A6346">
        <v>6285</v>
      </c>
      <c r="B6346" s="1724">
        <f>'Revenues 9-14'!I102</f>
        <v>0</v>
      </c>
      <c r="D6346" s="2" t="str">
        <f t="shared" si="98"/>
        <v>Error?</v>
      </c>
      <c r="E6346" s="2" t="s">
        <v>189</v>
      </c>
    </row>
    <row r="6347" spans="1:5">
      <c r="A6347">
        <v>6286</v>
      </c>
      <c r="B6347" s="1724">
        <f>'Revenues 9-14'!J102</f>
        <v>0</v>
      </c>
      <c r="D6347" s="2" t="str">
        <f t="shared" si="98"/>
        <v>Error?</v>
      </c>
      <c r="E6347" s="2" t="s">
        <v>189</v>
      </c>
    </row>
    <row r="6348" spans="1:5">
      <c r="A6348">
        <v>6287</v>
      </c>
      <c r="B6348" s="1724">
        <f>'Revenues 9-14'!K102</f>
        <v>0</v>
      </c>
      <c r="D6348" s="2" t="str">
        <f t="shared" si="98"/>
        <v>Error?</v>
      </c>
      <c r="E6348" s="2" t="s">
        <v>189</v>
      </c>
    </row>
    <row r="6349" spans="1:5">
      <c r="A6349">
        <v>6288</v>
      </c>
      <c r="B6349" s="1724">
        <f>'Revenues 9-14'!G104</f>
        <v>0</v>
      </c>
      <c r="D6349" s="2" t="str">
        <f t="shared" si="98"/>
        <v>Error?</v>
      </c>
      <c r="E6349" s="2" t="s">
        <v>189</v>
      </c>
    </row>
    <row r="6350" spans="1:5">
      <c r="A6350">
        <v>6289</v>
      </c>
      <c r="B6350" s="1724">
        <f>'Revenues 9-14'!J107</f>
        <v>0</v>
      </c>
      <c r="D6350" s="2" t="str">
        <f t="shared" si="98"/>
        <v>Error?</v>
      </c>
      <c r="E6350" s="2" t="s">
        <v>189</v>
      </c>
    </row>
    <row r="6351" spans="1:5">
      <c r="A6351">
        <v>6290</v>
      </c>
      <c r="B6351" s="1724">
        <f>'Revenues 9-14'!J108</f>
        <v>0</v>
      </c>
      <c r="D6351" s="2" t="str">
        <f t="shared" si="98"/>
        <v>Error?</v>
      </c>
      <c r="E6351" s="2" t="s">
        <v>189</v>
      </c>
    </row>
    <row r="6352" spans="1:5">
      <c r="A6352">
        <v>6291</v>
      </c>
      <c r="B6352" s="1724">
        <f>'Revenues 9-14'!J109</f>
        <v>0</v>
      </c>
      <c r="D6352" s="2" t="str">
        <f t="shared" si="98"/>
        <v>Error?</v>
      </c>
      <c r="E6352" s="2" t="s">
        <v>189</v>
      </c>
    </row>
    <row r="6353" spans="1:5">
      <c r="A6353">
        <v>6292</v>
      </c>
      <c r="B6353" s="1724">
        <f>'Revenues 9-14'!J117</f>
        <v>0</v>
      </c>
      <c r="D6353" s="2" t="str">
        <f t="shared" si="98"/>
        <v>Error?</v>
      </c>
      <c r="E6353" s="2" t="s">
        <v>189</v>
      </c>
    </row>
    <row r="6354" spans="1:5">
      <c r="A6354">
        <v>6293</v>
      </c>
      <c r="B6354" s="1724">
        <f>'Revenues 9-14'!J118</f>
        <v>0</v>
      </c>
      <c r="D6354" s="2" t="str">
        <f t="shared" si="98"/>
        <v>Error?</v>
      </c>
      <c r="E6354" s="2" t="s">
        <v>189</v>
      </c>
    </row>
    <row r="6355" spans="1:5">
      <c r="A6355">
        <v>6294</v>
      </c>
      <c r="B6355" s="1724">
        <f>'Revenues 9-14'!J119</f>
        <v>0</v>
      </c>
      <c r="D6355" s="2" t="str">
        <f t="shared" si="98"/>
        <v>Error?</v>
      </c>
      <c r="E6355" s="2" t="s">
        <v>189</v>
      </c>
    </row>
    <row r="6356" spans="1:5">
      <c r="A6356">
        <v>6295</v>
      </c>
      <c r="B6356" s="1724">
        <f>'Revenues 9-14'!J121</f>
        <v>0</v>
      </c>
      <c r="D6356" s="2" t="str">
        <f t="shared" si="98"/>
        <v>Error?</v>
      </c>
      <c r="E6356" s="2" t="s">
        <v>189</v>
      </c>
    </row>
    <row r="6357" spans="1:5">
      <c r="A6357">
        <v>6296</v>
      </c>
      <c r="B6357" s="1724">
        <f>'Revenues 9-14'!J122</f>
        <v>0</v>
      </c>
      <c r="D6357" s="2" t="str">
        <f t="shared" si="98"/>
        <v>Error?</v>
      </c>
      <c r="E6357" s="2" t="s">
        <v>189</v>
      </c>
    </row>
    <row r="6358" spans="1:5">
      <c r="A6358">
        <v>6297</v>
      </c>
      <c r="B6358" s="1724">
        <f>'Revenues 9-14'!G135</f>
        <v>0</v>
      </c>
      <c r="D6358" s="2" t="str">
        <f t="shared" si="98"/>
        <v>Error?</v>
      </c>
      <c r="E6358" s="2" t="s">
        <v>189</v>
      </c>
    </row>
    <row r="6359" spans="1:5">
      <c r="A6359">
        <v>6298</v>
      </c>
      <c r="B6359" s="1724">
        <f>'Revenues 9-14'!C137</f>
        <v>0</v>
      </c>
      <c r="D6359" s="2" t="str">
        <f t="shared" si="98"/>
        <v>Error?</v>
      </c>
      <c r="E6359" s="2" t="s">
        <v>189</v>
      </c>
    </row>
    <row r="6360" spans="1:5">
      <c r="A6360">
        <v>6299</v>
      </c>
      <c r="B6360" s="1724">
        <f>'Revenues 9-14'!D137</f>
        <v>0</v>
      </c>
      <c r="D6360" s="2" t="str">
        <f t="shared" si="98"/>
        <v>Error?</v>
      </c>
      <c r="E6360" s="2" t="s">
        <v>189</v>
      </c>
    </row>
    <row r="6361" spans="1:5">
      <c r="A6361">
        <v>6300</v>
      </c>
      <c r="B6361" s="1724">
        <f>'Revenues 9-14'!G137</f>
        <v>0</v>
      </c>
      <c r="D6361" s="2" t="str">
        <f t="shared" si="98"/>
        <v>Error?</v>
      </c>
      <c r="E6361" s="2" t="s">
        <v>189</v>
      </c>
    </row>
    <row r="6362" spans="1:5">
      <c r="A6362">
        <v>6301</v>
      </c>
      <c r="B6362" s="1724">
        <f>'Revenues 9-14'!C138</f>
        <v>0</v>
      </c>
      <c r="D6362" s="2" t="str">
        <f t="shared" si="98"/>
        <v>Error?</v>
      </c>
      <c r="E6362" s="2" t="s">
        <v>189</v>
      </c>
    </row>
    <row r="6363" spans="1:5">
      <c r="A6363">
        <v>6302</v>
      </c>
      <c r="B6363" s="1724">
        <f>'Revenues 9-14'!D138</f>
        <v>0</v>
      </c>
      <c r="D6363" s="2" t="str">
        <f t="shared" si="98"/>
        <v>Error?</v>
      </c>
      <c r="E6363" s="2" t="s">
        <v>189</v>
      </c>
    </row>
    <row r="6364" spans="1:5">
      <c r="A6364">
        <v>6303</v>
      </c>
      <c r="B6364" s="1724">
        <f>'Revenues 9-14'!G138</f>
        <v>0</v>
      </c>
      <c r="D6364" s="2" t="str">
        <f t="shared" si="98"/>
        <v>Error?</v>
      </c>
      <c r="E6364" s="2" t="s">
        <v>189</v>
      </c>
    </row>
    <row r="6365" spans="1:5">
      <c r="A6365">
        <v>6304</v>
      </c>
      <c r="B6365" s="1724">
        <f>'Revenues 9-14'!C139</f>
        <v>0</v>
      </c>
      <c r="D6365" s="2" t="str">
        <f t="shared" si="98"/>
        <v>Error?</v>
      </c>
      <c r="E6365" s="2" t="s">
        <v>189</v>
      </c>
    </row>
    <row r="6366" spans="1:5">
      <c r="A6366">
        <v>6305</v>
      </c>
      <c r="B6366" s="1724">
        <f>'Revenues 9-14'!D139</f>
        <v>0</v>
      </c>
      <c r="D6366" s="2" t="str">
        <f t="shared" si="98"/>
        <v>Error?</v>
      </c>
      <c r="E6366" s="2" t="s">
        <v>189</v>
      </c>
    </row>
    <row r="6367" spans="1:5">
      <c r="A6367">
        <v>6306</v>
      </c>
      <c r="B6367" s="1724">
        <f>'Revenues 9-14'!G139</f>
        <v>0</v>
      </c>
      <c r="D6367" s="2" t="str">
        <f t="shared" si="98"/>
        <v>Error?</v>
      </c>
      <c r="E6367" s="2" t="s">
        <v>189</v>
      </c>
    </row>
    <row r="6368" spans="1:5">
      <c r="A6368">
        <v>6307</v>
      </c>
      <c r="B6368" s="1724">
        <f>'Revenues 9-14'!E149</f>
        <v>0</v>
      </c>
      <c r="D6368" s="2" t="str">
        <f t="shared" si="98"/>
        <v>Error?</v>
      </c>
      <c r="E6368" s="2" t="s">
        <v>189</v>
      </c>
    </row>
    <row r="6369" spans="1:6">
      <c r="A6369">
        <v>6308</v>
      </c>
      <c r="B6369" s="1724">
        <f>'Revenues 9-14'!F149</f>
        <v>0</v>
      </c>
      <c r="D6369" s="2" t="str">
        <f t="shared" si="98"/>
        <v>Error?</v>
      </c>
      <c r="E6369" s="2" t="s">
        <v>189</v>
      </c>
    </row>
    <row r="6370" spans="1:6">
      <c r="A6370">
        <v>6309</v>
      </c>
      <c r="B6370" s="1724">
        <f>'Revenues 9-14'!G149</f>
        <v>0</v>
      </c>
      <c r="D6370" s="2" t="str">
        <f t="shared" si="98"/>
        <v>Error?</v>
      </c>
      <c r="E6370" s="2" t="s">
        <v>189</v>
      </c>
    </row>
    <row r="6371" spans="1:6">
      <c r="A6371">
        <v>6310</v>
      </c>
      <c r="B6371" s="1724">
        <f>'Revenues 9-14'!H149</f>
        <v>0</v>
      </c>
      <c r="D6371" s="2" t="str">
        <f t="shared" si="98"/>
        <v>Error?</v>
      </c>
      <c r="E6371" s="2" t="s">
        <v>189</v>
      </c>
    </row>
    <row r="6372" spans="1:6">
      <c r="A6372">
        <v>6311</v>
      </c>
      <c r="B6372" s="1724">
        <f>'Revenues 9-14'!I149</f>
        <v>0</v>
      </c>
      <c r="D6372" s="2" t="str">
        <f t="shared" si="98"/>
        <v>Error?</v>
      </c>
      <c r="E6372" s="2" t="s">
        <v>189</v>
      </c>
    </row>
    <row r="6373" spans="1:6">
      <c r="A6373">
        <v>6312</v>
      </c>
      <c r="B6373" s="1724">
        <f>'Revenues 9-14'!J149</f>
        <v>0</v>
      </c>
      <c r="D6373" s="2" t="str">
        <f t="shared" si="98"/>
        <v>Error?</v>
      </c>
      <c r="E6373" s="2" t="s">
        <v>189</v>
      </c>
    </row>
    <row r="6374" spans="1:6">
      <c r="A6374">
        <v>6313</v>
      </c>
      <c r="B6374" s="1724">
        <f>'Revenues 9-14'!K149</f>
        <v>0</v>
      </c>
      <c r="D6374" s="2" t="str">
        <f t="shared" si="98"/>
        <v>Error?</v>
      </c>
      <c r="E6374" s="2" t="s">
        <v>189</v>
      </c>
    </row>
    <row r="6375" spans="1:6">
      <c r="A6375">
        <v>6314</v>
      </c>
      <c r="B6375" s="1724">
        <f>'Revenues 9-14'!E150</f>
        <v>0</v>
      </c>
      <c r="D6375" s="2" t="str">
        <f t="shared" si="98"/>
        <v>Error?</v>
      </c>
      <c r="E6375" s="2" t="s">
        <v>189</v>
      </c>
    </row>
    <row r="6376" spans="1:6">
      <c r="A6376">
        <v>6315</v>
      </c>
      <c r="B6376" s="1724">
        <f>'Revenues 9-14'!H150</f>
        <v>0</v>
      </c>
      <c r="D6376" s="2" t="str">
        <f t="shared" si="98"/>
        <v>Error?</v>
      </c>
      <c r="E6376" s="2" t="s">
        <v>189</v>
      </c>
    </row>
    <row r="6377" spans="1:6">
      <c r="A6377">
        <v>6316</v>
      </c>
      <c r="B6377" s="1724">
        <f>'Revenues 9-14'!I150</f>
        <v>0</v>
      </c>
      <c r="D6377" s="2" t="str">
        <f t="shared" si="98"/>
        <v>Error?</v>
      </c>
      <c r="E6377" s="2" t="s">
        <v>189</v>
      </c>
    </row>
    <row r="6378" spans="1:6">
      <c r="A6378">
        <v>6317</v>
      </c>
      <c r="B6378" s="1724">
        <f>'Revenues 9-14'!J150</f>
        <v>0</v>
      </c>
      <c r="D6378" s="2" t="str">
        <f t="shared" si="98"/>
        <v>Error?</v>
      </c>
      <c r="E6378" s="2" t="s">
        <v>189</v>
      </c>
    </row>
    <row r="6379" spans="1:6">
      <c r="A6379">
        <v>6318</v>
      </c>
      <c r="B6379" s="1724">
        <f>'Revenues 9-14'!K150</f>
        <v>0</v>
      </c>
      <c r="D6379" s="2" t="str">
        <f t="shared" si="98"/>
        <v>Error?</v>
      </c>
      <c r="E6379" s="2" t="s">
        <v>189</v>
      </c>
    </row>
    <row r="6380" spans="1:6">
      <c r="A6380">
        <v>6319</v>
      </c>
      <c r="B6380" s="1724">
        <f>'Revenues 9-14'!G152</f>
        <v>0</v>
      </c>
      <c r="D6380" s="2" t="str">
        <f t="shared" si="98"/>
        <v>Error?</v>
      </c>
      <c r="E6380" s="2" t="s">
        <v>189</v>
      </c>
    </row>
    <row r="6381" spans="1:6">
      <c r="A6381">
        <v>6320</v>
      </c>
      <c r="B6381" s="1724">
        <f>'Revenues 9-14'!G153</f>
        <v>0</v>
      </c>
      <c r="D6381" s="2" t="str">
        <f t="shared" si="98"/>
        <v>Error?</v>
      </c>
      <c r="E6381" s="2" t="s">
        <v>189</v>
      </c>
    </row>
    <row r="6382" spans="1:6">
      <c r="A6382" s="126">
        <v>6321</v>
      </c>
      <c r="B6382" s="1724"/>
      <c r="D6382" s="2" t="str">
        <f t="shared" si="98"/>
        <v>OK</v>
      </c>
      <c r="E6382" s="2" t="s">
        <v>189</v>
      </c>
      <c r="F6382" s="1" t="s">
        <v>1874</v>
      </c>
    </row>
    <row r="6383" spans="1:6">
      <c r="A6383" s="126">
        <v>6322</v>
      </c>
      <c r="B6383" s="1724"/>
      <c r="D6383" s="2" t="str">
        <f t="shared" si="98"/>
        <v>OK</v>
      </c>
      <c r="E6383" s="2" t="s">
        <v>189</v>
      </c>
      <c r="F6383" s="1" t="s">
        <v>1874</v>
      </c>
    </row>
    <row r="6384" spans="1:6">
      <c r="A6384" s="126">
        <v>6323</v>
      </c>
      <c r="B6384" s="1724"/>
      <c r="D6384" s="2" t="str">
        <f t="shared" si="98"/>
        <v>OK</v>
      </c>
      <c r="E6384" s="2" t="s">
        <v>189</v>
      </c>
      <c r="F6384" s="1" t="s">
        <v>1874</v>
      </c>
    </row>
    <row r="6385" spans="1:6">
      <c r="A6385" s="126">
        <v>6324</v>
      </c>
      <c r="B6385" s="1724"/>
      <c r="D6385" s="2" t="str">
        <f t="shared" si="98"/>
        <v>OK</v>
      </c>
      <c r="E6385" s="2" t="s">
        <v>189</v>
      </c>
      <c r="F6385" s="1" t="s">
        <v>1874</v>
      </c>
    </row>
    <row r="6386" spans="1:6">
      <c r="A6386" s="126">
        <v>6325</v>
      </c>
      <c r="B6386" s="1724"/>
      <c r="D6386" s="2" t="str">
        <f t="shared" si="98"/>
        <v>OK</v>
      </c>
      <c r="E6386" s="2" t="s">
        <v>189</v>
      </c>
      <c r="F6386" s="1" t="s">
        <v>1874</v>
      </c>
    </row>
    <row r="6387" spans="1:6">
      <c r="A6387" s="126">
        <v>6326</v>
      </c>
      <c r="B6387" s="1724"/>
      <c r="D6387" s="2" t="str">
        <f t="shared" si="98"/>
        <v>OK</v>
      </c>
      <c r="E6387" s="2" t="s">
        <v>189</v>
      </c>
      <c r="F6387" s="1" t="s">
        <v>1874</v>
      </c>
    </row>
    <row r="6388" spans="1:6">
      <c r="A6388">
        <v>6327</v>
      </c>
      <c r="B6388" s="1724">
        <f>'Revenues 9-14'!C163</f>
        <v>0</v>
      </c>
      <c r="D6388" s="2" t="str">
        <f t="shared" si="98"/>
        <v>Error?</v>
      </c>
      <c r="E6388" s="2" t="s">
        <v>189</v>
      </c>
    </row>
    <row r="6389" spans="1:6">
      <c r="A6389">
        <v>6328</v>
      </c>
      <c r="B6389" s="1724">
        <f>'Revenues 9-14'!D163</f>
        <v>0</v>
      </c>
      <c r="D6389" s="2" t="str">
        <f t="shared" si="98"/>
        <v>Error?</v>
      </c>
      <c r="E6389" s="2" t="s">
        <v>189</v>
      </c>
    </row>
    <row r="6390" spans="1:6">
      <c r="A6390">
        <v>6329</v>
      </c>
      <c r="B6390" s="1724">
        <f>'Revenues 9-14'!E163</f>
        <v>0</v>
      </c>
      <c r="D6390" s="2" t="str">
        <f t="shared" si="98"/>
        <v>Error?</v>
      </c>
      <c r="E6390" s="2" t="s">
        <v>189</v>
      </c>
    </row>
    <row r="6391" spans="1:6">
      <c r="A6391">
        <v>6330</v>
      </c>
      <c r="B6391" s="1724">
        <f>'Revenues 9-14'!F163</f>
        <v>0</v>
      </c>
      <c r="D6391" s="2" t="str">
        <f t="shared" si="98"/>
        <v>Error?</v>
      </c>
      <c r="E6391" s="2" t="s">
        <v>189</v>
      </c>
    </row>
    <row r="6392" spans="1:6">
      <c r="A6392">
        <v>6331</v>
      </c>
      <c r="B6392" s="1724">
        <f>'Revenues 9-14'!G163</f>
        <v>0</v>
      </c>
      <c r="D6392" s="2" t="str">
        <f t="shared" si="98"/>
        <v>Error?</v>
      </c>
      <c r="E6392" s="2" t="s">
        <v>189</v>
      </c>
    </row>
    <row r="6393" spans="1:6">
      <c r="A6393">
        <v>6332</v>
      </c>
      <c r="B6393" s="1724">
        <f>'Revenues 9-14'!H163</f>
        <v>0</v>
      </c>
      <c r="D6393" s="2" t="str">
        <f t="shared" si="98"/>
        <v>Error?</v>
      </c>
      <c r="E6393" s="2" t="s">
        <v>189</v>
      </c>
    </row>
    <row r="6394" spans="1:6">
      <c r="A6394">
        <v>6333</v>
      </c>
      <c r="B6394" s="1724">
        <f>'Revenues 9-14'!K163</f>
        <v>0</v>
      </c>
      <c r="D6394" s="2" t="str">
        <f t="shared" si="98"/>
        <v>Error?</v>
      </c>
      <c r="E6394" s="2" t="s">
        <v>189</v>
      </c>
    </row>
    <row r="6395" spans="1:6">
      <c r="A6395">
        <v>6334</v>
      </c>
      <c r="B6395" s="1724">
        <f>'Revenues 9-14'!J168</f>
        <v>0</v>
      </c>
      <c r="D6395" s="2" t="str">
        <f t="shared" si="98"/>
        <v>Error?</v>
      </c>
      <c r="E6395" s="2" t="s">
        <v>189</v>
      </c>
    </row>
    <row r="6396" spans="1:6">
      <c r="A6396">
        <v>6335</v>
      </c>
      <c r="B6396" s="1724">
        <f>'Revenues 9-14'!J169</f>
        <v>0</v>
      </c>
      <c r="D6396" s="2" t="str">
        <f t="shared" si="98"/>
        <v>Error?</v>
      </c>
      <c r="E6396" s="2" t="s">
        <v>189</v>
      </c>
    </row>
    <row r="6397" spans="1:6">
      <c r="A6397">
        <v>6336</v>
      </c>
      <c r="B6397" s="1724">
        <f>'Revenues 9-14'!J170</f>
        <v>0</v>
      </c>
      <c r="D6397" s="2" t="str">
        <f t="shared" si="98"/>
        <v>Error?</v>
      </c>
      <c r="E6397" s="2" t="s">
        <v>189</v>
      </c>
    </row>
    <row r="6398" spans="1:6">
      <c r="A6398">
        <v>6337</v>
      </c>
      <c r="B6398" s="1724">
        <f>'Revenues 9-14'!J173</f>
        <v>0</v>
      </c>
      <c r="D6398" s="2" t="str">
        <f t="shared" si="98"/>
        <v>Error?</v>
      </c>
      <c r="E6398" s="2" t="s">
        <v>189</v>
      </c>
    </row>
    <row r="6399" spans="1:6">
      <c r="A6399">
        <v>6338</v>
      </c>
      <c r="B6399" s="1724">
        <f>'Revenues 9-14'!J174</f>
        <v>0</v>
      </c>
      <c r="D6399" s="2" t="str">
        <f t="shared" ref="D6399:D6462" si="99">IF(ISBLANK(B6399),"OK",IF(A6399-B6399=0,"OK","Error?"))</f>
        <v>Error?</v>
      </c>
      <c r="E6399" s="2" t="s">
        <v>189</v>
      </c>
    </row>
    <row r="6400" spans="1:6">
      <c r="A6400">
        <v>6339</v>
      </c>
      <c r="B6400" s="1724">
        <f>'Revenues 9-14'!J175</f>
        <v>0</v>
      </c>
      <c r="D6400" s="2" t="str">
        <f t="shared" si="99"/>
        <v>Error?</v>
      </c>
      <c r="E6400" s="2" t="s">
        <v>189</v>
      </c>
    </row>
    <row r="6401" spans="1:6">
      <c r="A6401">
        <v>6340</v>
      </c>
      <c r="B6401" s="1724">
        <f>'Revenues 9-14'!C190</f>
        <v>0</v>
      </c>
      <c r="D6401" s="2" t="str">
        <f t="shared" si="99"/>
        <v>Error?</v>
      </c>
      <c r="E6401" s="2" t="s">
        <v>189</v>
      </c>
    </row>
    <row r="6402" spans="1:6">
      <c r="A6402">
        <v>6341</v>
      </c>
      <c r="B6402" s="1724">
        <f>'Revenues 9-14'!G190</f>
        <v>0</v>
      </c>
      <c r="D6402" s="2" t="str">
        <f t="shared" si="99"/>
        <v>Error?</v>
      </c>
      <c r="E6402" s="2" t="s">
        <v>189</v>
      </c>
    </row>
    <row r="6403" spans="1:6">
      <c r="A6403">
        <v>6342</v>
      </c>
      <c r="B6403" s="1724">
        <f>'Revenues 9-14'!G191</f>
        <v>0</v>
      </c>
      <c r="D6403" s="2" t="str">
        <f t="shared" si="99"/>
        <v>Error?</v>
      </c>
      <c r="E6403" s="2" t="s">
        <v>189</v>
      </c>
    </row>
    <row r="6404" spans="1:6">
      <c r="A6404">
        <v>6343</v>
      </c>
      <c r="B6404" s="1724">
        <f>'Revenues 9-14'!G192</f>
        <v>0</v>
      </c>
      <c r="D6404" s="2" t="str">
        <f t="shared" si="99"/>
        <v>Error?</v>
      </c>
      <c r="E6404" s="2" t="s">
        <v>189</v>
      </c>
    </row>
    <row r="6405" spans="1:6">
      <c r="A6405">
        <v>6344</v>
      </c>
      <c r="B6405" s="1724">
        <f>'Revenues 9-14'!G193</f>
        <v>0</v>
      </c>
      <c r="D6405" s="2" t="str">
        <f t="shared" si="99"/>
        <v>Error?</v>
      </c>
      <c r="E6405" s="2" t="s">
        <v>189</v>
      </c>
    </row>
    <row r="6406" spans="1:6">
      <c r="A6406">
        <v>6345</v>
      </c>
      <c r="B6406" s="1724">
        <f>'Revenues 9-14'!G194</f>
        <v>0</v>
      </c>
      <c r="D6406" s="2" t="str">
        <f t="shared" si="99"/>
        <v>Error?</v>
      </c>
      <c r="E6406" s="2" t="s">
        <v>189</v>
      </c>
    </row>
    <row r="6407" spans="1:6">
      <c r="A6407">
        <v>6346</v>
      </c>
      <c r="B6407" s="1724">
        <f>'Revenues 9-14'!G195</f>
        <v>0</v>
      </c>
      <c r="D6407" s="2" t="str">
        <f t="shared" si="99"/>
        <v>Error?</v>
      </c>
      <c r="E6407" s="2" t="s">
        <v>189</v>
      </c>
    </row>
    <row r="6408" spans="1:6">
      <c r="A6408">
        <v>6347</v>
      </c>
      <c r="B6408" s="1724">
        <f>'Revenues 9-14'!G197</f>
        <v>0</v>
      </c>
      <c r="D6408" s="2" t="str">
        <f t="shared" si="99"/>
        <v>Error?</v>
      </c>
      <c r="E6408" s="2" t="s">
        <v>189</v>
      </c>
    </row>
    <row r="6409" spans="1:6">
      <c r="A6409">
        <v>6348</v>
      </c>
      <c r="B6409" s="1724">
        <f>'Revenues 9-14'!G198</f>
        <v>0</v>
      </c>
      <c r="D6409" s="2" t="str">
        <f t="shared" si="99"/>
        <v>Error?</v>
      </c>
      <c r="E6409" s="2" t="s">
        <v>189</v>
      </c>
    </row>
    <row r="6410" spans="1:6">
      <c r="A6410" s="126">
        <v>6349</v>
      </c>
      <c r="B6410" s="1724"/>
      <c r="D6410" s="2" t="str">
        <f t="shared" si="99"/>
        <v>OK</v>
      </c>
      <c r="E6410" s="2" t="s">
        <v>189</v>
      </c>
      <c r="F6410" s="1" t="s">
        <v>1874</v>
      </c>
    </row>
    <row r="6411" spans="1:6">
      <c r="A6411" s="126">
        <v>6350</v>
      </c>
      <c r="B6411" s="1724"/>
      <c r="D6411" s="2" t="str">
        <f t="shared" si="99"/>
        <v>OK</v>
      </c>
      <c r="E6411" s="2" t="s">
        <v>189</v>
      </c>
      <c r="F6411" s="1" t="s">
        <v>1874</v>
      </c>
    </row>
    <row r="6412" spans="1:6">
      <c r="A6412" s="126">
        <v>6351</v>
      </c>
      <c r="B6412" s="1724"/>
      <c r="D6412" s="2" t="str">
        <f t="shared" si="99"/>
        <v>OK</v>
      </c>
      <c r="E6412" s="2" t="s">
        <v>189</v>
      </c>
      <c r="F6412" s="1" t="s">
        <v>1874</v>
      </c>
    </row>
    <row r="6413" spans="1:6">
      <c r="A6413" s="126">
        <v>6352</v>
      </c>
      <c r="B6413" s="1724"/>
      <c r="D6413" s="2" t="str">
        <f t="shared" si="99"/>
        <v>OK</v>
      </c>
      <c r="E6413" s="2" t="s">
        <v>189</v>
      </c>
      <c r="F6413" s="1" t="s">
        <v>1874</v>
      </c>
    </row>
    <row r="6414" spans="1:6">
      <c r="A6414">
        <v>6353</v>
      </c>
      <c r="B6414" s="1724">
        <f>'Cap Outlay Deprec 26'!C3</f>
        <v>0</v>
      </c>
      <c r="D6414" s="2" t="str">
        <f t="shared" si="99"/>
        <v>Error?</v>
      </c>
      <c r="E6414" s="2" t="s">
        <v>189</v>
      </c>
    </row>
    <row r="6415" spans="1:6">
      <c r="A6415">
        <v>6354</v>
      </c>
      <c r="B6415" s="1724">
        <f>'Cap Outlay Deprec 26'!D3</f>
        <v>0</v>
      </c>
      <c r="D6415" s="2" t="str">
        <f t="shared" si="99"/>
        <v>Error?</v>
      </c>
      <c r="E6415" s="2" t="s">
        <v>189</v>
      </c>
    </row>
    <row r="6416" spans="1:6">
      <c r="A6416" s="126">
        <v>6355</v>
      </c>
      <c r="B6416" s="1724"/>
      <c r="C6416" s="4"/>
      <c r="D6416" s="2" t="str">
        <f t="shared" si="99"/>
        <v>OK</v>
      </c>
      <c r="E6416" s="4" t="s">
        <v>1970</v>
      </c>
    </row>
    <row r="6417" spans="1:5">
      <c r="A6417" s="126">
        <v>6356</v>
      </c>
      <c r="B6417" s="1724"/>
      <c r="D6417" s="2" t="str">
        <f t="shared" si="99"/>
        <v>OK</v>
      </c>
      <c r="E6417" s="4" t="s">
        <v>1970</v>
      </c>
    </row>
    <row r="6418" spans="1:5">
      <c r="A6418" s="126">
        <v>6357</v>
      </c>
      <c r="B6418" s="1724"/>
      <c r="D6418" s="2" t="str">
        <f t="shared" si="99"/>
        <v>OK</v>
      </c>
      <c r="E6418" s="4" t="s">
        <v>1970</v>
      </c>
    </row>
    <row r="6419" spans="1:5">
      <c r="A6419" s="126">
        <v>6358</v>
      </c>
      <c r="B6419" s="1724"/>
      <c r="D6419" s="2" t="str">
        <f t="shared" si="99"/>
        <v>OK</v>
      </c>
      <c r="E6419" s="4" t="s">
        <v>1970</v>
      </c>
    </row>
    <row r="6420" spans="1:5">
      <c r="A6420" s="126">
        <v>6359</v>
      </c>
      <c r="B6420" s="1724"/>
      <c r="D6420" s="2" t="str">
        <f t="shared" si="99"/>
        <v>OK</v>
      </c>
      <c r="E6420" s="4" t="s">
        <v>1970</v>
      </c>
    </row>
    <row r="6421" spans="1:5">
      <c r="A6421" s="126">
        <v>6360</v>
      </c>
      <c r="B6421" s="1724"/>
      <c r="D6421" s="2" t="str">
        <f t="shared" si="99"/>
        <v>OK</v>
      </c>
      <c r="E6421" s="4" t="s">
        <v>1970</v>
      </c>
    </row>
    <row r="6422" spans="1:5">
      <c r="A6422" s="126">
        <v>6361</v>
      </c>
      <c r="B6422" s="1724"/>
      <c r="D6422" s="2" t="str">
        <f t="shared" si="99"/>
        <v>OK</v>
      </c>
      <c r="E6422" s="4" t="s">
        <v>1970</v>
      </c>
    </row>
    <row r="6423" spans="1:5">
      <c r="A6423" s="126">
        <v>6362</v>
      </c>
      <c r="B6423" s="1724"/>
      <c r="D6423" s="2" t="str">
        <f t="shared" si="99"/>
        <v>OK</v>
      </c>
      <c r="E6423" s="4" t="s">
        <v>1970</v>
      </c>
    </row>
    <row r="6424" spans="1:5">
      <c r="A6424" s="126">
        <v>6363</v>
      </c>
      <c r="B6424" s="1724"/>
      <c r="D6424" s="2" t="str">
        <f t="shared" si="99"/>
        <v>OK</v>
      </c>
      <c r="E6424" s="4" t="s">
        <v>1970</v>
      </c>
    </row>
    <row r="6425" spans="1:5">
      <c r="A6425" s="126">
        <v>6364</v>
      </c>
      <c r="B6425" s="1724"/>
      <c r="D6425" s="2" t="str">
        <f t="shared" si="99"/>
        <v>OK</v>
      </c>
      <c r="E6425" s="4" t="s">
        <v>1970</v>
      </c>
    </row>
    <row r="6426" spans="1:5">
      <c r="A6426" s="126">
        <v>6365</v>
      </c>
      <c r="B6426" s="1724"/>
      <c r="D6426" s="2" t="str">
        <f t="shared" si="99"/>
        <v>OK</v>
      </c>
      <c r="E6426" s="4" t="s">
        <v>1970</v>
      </c>
    </row>
    <row r="6427" spans="1:5">
      <c r="A6427" s="126">
        <v>6366</v>
      </c>
      <c r="B6427" s="1724"/>
      <c r="D6427" s="2" t="str">
        <f t="shared" si="99"/>
        <v>OK</v>
      </c>
      <c r="E6427" s="4" t="s">
        <v>1970</v>
      </c>
    </row>
    <row r="6428" spans="1:5">
      <c r="A6428" s="126">
        <v>6367</v>
      </c>
      <c r="B6428" s="1724"/>
      <c r="D6428" s="2" t="str">
        <f t="shared" si="99"/>
        <v>OK</v>
      </c>
      <c r="E6428" s="4" t="s">
        <v>1970</v>
      </c>
    </row>
    <row r="6429" spans="1:5">
      <c r="A6429" s="126">
        <v>6368</v>
      </c>
      <c r="B6429" s="1724"/>
      <c r="D6429" s="2" t="str">
        <f t="shared" si="99"/>
        <v>OK</v>
      </c>
      <c r="E6429" s="4" t="s">
        <v>1970</v>
      </c>
    </row>
    <row r="6430" spans="1:5">
      <c r="A6430" s="126">
        <v>6369</v>
      </c>
      <c r="B6430" s="1724"/>
      <c r="D6430" s="2" t="str">
        <f t="shared" si="99"/>
        <v>OK</v>
      </c>
      <c r="E6430" s="4" t="s">
        <v>1970</v>
      </c>
    </row>
    <row r="6431" spans="1:5">
      <c r="A6431" s="126">
        <v>6370</v>
      </c>
      <c r="B6431" s="1724"/>
      <c r="D6431" s="2" t="str">
        <f t="shared" si="99"/>
        <v>OK</v>
      </c>
      <c r="E6431" s="4" t="s">
        <v>1970</v>
      </c>
    </row>
    <row r="6432" spans="1:5">
      <c r="A6432" s="126">
        <v>6371</v>
      </c>
      <c r="B6432" s="1724"/>
      <c r="D6432" s="2" t="str">
        <f t="shared" si="99"/>
        <v>OK</v>
      </c>
      <c r="E6432" s="4" t="s">
        <v>1970</v>
      </c>
    </row>
    <row r="6433" spans="1:5">
      <c r="A6433" s="126">
        <v>6372</v>
      </c>
      <c r="B6433" s="1724"/>
      <c r="D6433" s="2" t="str">
        <f t="shared" si="99"/>
        <v>OK</v>
      </c>
      <c r="E6433" s="4" t="s">
        <v>1970</v>
      </c>
    </row>
    <row r="6434" spans="1:5">
      <c r="A6434" s="126">
        <v>6373</v>
      </c>
      <c r="B6434" s="1724"/>
      <c r="D6434" s="2" t="str">
        <f t="shared" si="99"/>
        <v>OK</v>
      </c>
      <c r="E6434" s="4" t="s">
        <v>1970</v>
      </c>
    </row>
    <row r="6435" spans="1:5">
      <c r="A6435" s="126">
        <v>6374</v>
      </c>
      <c r="B6435" s="1724"/>
      <c r="D6435" s="2" t="str">
        <f t="shared" si="99"/>
        <v>OK</v>
      </c>
      <c r="E6435" s="4" t="s">
        <v>1970</v>
      </c>
    </row>
    <row r="6436" spans="1:5">
      <c r="A6436" s="126">
        <v>6375</v>
      </c>
      <c r="B6436" s="1724"/>
      <c r="D6436" s="2" t="str">
        <f t="shared" si="99"/>
        <v>OK</v>
      </c>
      <c r="E6436" s="4" t="s">
        <v>1970</v>
      </c>
    </row>
    <row r="6437" spans="1:5">
      <c r="A6437" s="126">
        <v>6376</v>
      </c>
      <c r="B6437" s="1724"/>
      <c r="D6437" s="2" t="str">
        <f t="shared" si="99"/>
        <v>OK</v>
      </c>
      <c r="E6437" s="4" t="s">
        <v>1970</v>
      </c>
    </row>
    <row r="6438" spans="1:5">
      <c r="A6438" s="126">
        <v>6377</v>
      </c>
      <c r="B6438" s="1724"/>
      <c r="D6438" s="2" t="str">
        <f t="shared" si="99"/>
        <v>OK</v>
      </c>
      <c r="E6438" s="4" t="s">
        <v>1970</v>
      </c>
    </row>
    <row r="6439" spans="1:5">
      <c r="A6439" s="126">
        <v>6378</v>
      </c>
      <c r="B6439" s="1724"/>
      <c r="D6439" s="2" t="str">
        <f t="shared" si="99"/>
        <v>OK</v>
      </c>
      <c r="E6439" s="4" t="s">
        <v>1970</v>
      </c>
    </row>
    <row r="6440" spans="1:5">
      <c r="A6440" s="126">
        <v>6379</v>
      </c>
      <c r="B6440" s="1724"/>
      <c r="D6440" s="2" t="str">
        <f t="shared" si="99"/>
        <v>OK</v>
      </c>
      <c r="E6440" s="4" t="s">
        <v>1970</v>
      </c>
    </row>
    <row r="6441" spans="1:5">
      <c r="A6441" s="126">
        <v>6380</v>
      </c>
      <c r="B6441" s="1724"/>
      <c r="D6441" s="2" t="str">
        <f t="shared" si="99"/>
        <v>OK</v>
      </c>
      <c r="E6441" s="4" t="s">
        <v>1970</v>
      </c>
    </row>
    <row r="6442" spans="1:5">
      <c r="A6442" s="126">
        <v>6381</v>
      </c>
      <c r="B6442" s="1724"/>
      <c r="D6442" s="2" t="str">
        <f t="shared" si="99"/>
        <v>OK</v>
      </c>
      <c r="E6442" s="4" t="s">
        <v>1970</v>
      </c>
    </row>
    <row r="6443" spans="1:5">
      <c r="A6443" s="126">
        <v>6382</v>
      </c>
      <c r="B6443" s="1724"/>
      <c r="D6443" s="2" t="str">
        <f t="shared" si="99"/>
        <v>OK</v>
      </c>
      <c r="E6443" s="4" t="s">
        <v>1970</v>
      </c>
    </row>
    <row r="6444" spans="1:5">
      <c r="A6444" s="126">
        <v>6383</v>
      </c>
      <c r="B6444" s="1724"/>
      <c r="D6444" s="2" t="str">
        <f t="shared" si="99"/>
        <v>OK</v>
      </c>
      <c r="E6444" s="4" t="s">
        <v>1970</v>
      </c>
    </row>
    <row r="6445" spans="1:5">
      <c r="A6445" s="126">
        <v>6384</v>
      </c>
      <c r="B6445" s="1724"/>
      <c r="D6445" s="2" t="str">
        <f t="shared" si="99"/>
        <v>OK</v>
      </c>
      <c r="E6445" s="4" t="s">
        <v>1970</v>
      </c>
    </row>
    <row r="6446" spans="1:5">
      <c r="A6446" s="126">
        <v>6385</v>
      </c>
      <c r="B6446" s="1724"/>
      <c r="D6446" s="2" t="str">
        <f t="shared" si="99"/>
        <v>OK</v>
      </c>
      <c r="E6446" s="4" t="s">
        <v>1970</v>
      </c>
    </row>
    <row r="6447" spans="1:5">
      <c r="A6447" s="126">
        <v>6386</v>
      </c>
      <c r="B6447" s="1724"/>
      <c r="D6447" s="2" t="str">
        <f t="shared" si="99"/>
        <v>OK</v>
      </c>
      <c r="E6447" s="4" t="s">
        <v>1970</v>
      </c>
    </row>
    <row r="6448" spans="1:5">
      <c r="A6448" s="126">
        <v>6387</v>
      </c>
      <c r="B6448" s="1724"/>
      <c r="D6448" s="2" t="str">
        <f t="shared" si="99"/>
        <v>OK</v>
      </c>
      <c r="E6448" s="4" t="s">
        <v>1970</v>
      </c>
    </row>
    <row r="6449" spans="1:5">
      <c r="A6449" s="126">
        <v>6388</v>
      </c>
      <c r="B6449" s="1724"/>
      <c r="D6449" s="2" t="str">
        <f t="shared" si="99"/>
        <v>OK</v>
      </c>
      <c r="E6449" s="4" t="s">
        <v>1970</v>
      </c>
    </row>
    <row r="6450" spans="1:5">
      <c r="A6450" s="126">
        <v>6389</v>
      </c>
      <c r="B6450" s="1724"/>
      <c r="D6450" s="2" t="str">
        <f t="shared" si="99"/>
        <v>OK</v>
      </c>
      <c r="E6450" s="4" t="s">
        <v>1970</v>
      </c>
    </row>
    <row r="6451" spans="1:5">
      <c r="A6451" s="126">
        <v>6390</v>
      </c>
      <c r="B6451" s="1724"/>
      <c r="D6451" s="2" t="str">
        <f t="shared" si="99"/>
        <v>OK</v>
      </c>
      <c r="E6451" s="4" t="s">
        <v>1970</v>
      </c>
    </row>
    <row r="6452" spans="1:5">
      <c r="A6452" s="126">
        <v>6391</v>
      </c>
      <c r="B6452" s="1724"/>
      <c r="D6452" s="2" t="str">
        <f t="shared" si="99"/>
        <v>OK</v>
      </c>
      <c r="E6452" s="4" t="s">
        <v>1970</v>
      </c>
    </row>
    <row r="6453" spans="1:5">
      <c r="A6453" s="126">
        <v>6392</v>
      </c>
      <c r="B6453" s="1724"/>
      <c r="D6453" s="2" t="str">
        <f t="shared" si="99"/>
        <v>OK</v>
      </c>
      <c r="E6453" s="4" t="s">
        <v>1970</v>
      </c>
    </row>
    <row r="6454" spans="1:5">
      <c r="A6454" s="126">
        <v>6393</v>
      </c>
      <c r="B6454" s="1724"/>
      <c r="D6454" s="2" t="str">
        <f t="shared" si="99"/>
        <v>OK</v>
      </c>
      <c r="E6454" s="4" t="s">
        <v>1970</v>
      </c>
    </row>
    <row r="6455" spans="1:5">
      <c r="A6455" s="126">
        <v>6394</v>
      </c>
      <c r="B6455" s="1724"/>
      <c r="D6455" s="2" t="str">
        <f t="shared" si="99"/>
        <v>OK</v>
      </c>
      <c r="E6455" s="4" t="s">
        <v>1970</v>
      </c>
    </row>
    <row r="6456" spans="1:5">
      <c r="A6456" s="126">
        <v>6395</v>
      </c>
      <c r="B6456" s="1724"/>
      <c r="D6456" s="2" t="str">
        <f t="shared" si="99"/>
        <v>OK</v>
      </c>
      <c r="E6456" s="4" t="s">
        <v>1970</v>
      </c>
    </row>
    <row r="6457" spans="1:5">
      <c r="A6457" s="126">
        <v>6396</v>
      </c>
      <c r="B6457" s="1724"/>
      <c r="D6457" s="2" t="str">
        <f t="shared" si="99"/>
        <v>OK</v>
      </c>
      <c r="E6457" s="4" t="s">
        <v>1970</v>
      </c>
    </row>
    <row r="6458" spans="1:5">
      <c r="A6458" s="126">
        <v>6397</v>
      </c>
      <c r="B6458" s="1724"/>
      <c r="D6458" s="2" t="str">
        <f t="shared" si="99"/>
        <v>OK</v>
      </c>
      <c r="E6458" s="4" t="s">
        <v>1970</v>
      </c>
    </row>
    <row r="6459" spans="1:5">
      <c r="A6459" s="126">
        <v>6398</v>
      </c>
      <c r="B6459" s="1724"/>
      <c r="D6459" s="2" t="str">
        <f t="shared" si="99"/>
        <v>OK</v>
      </c>
      <c r="E6459" s="4" t="s">
        <v>1970</v>
      </c>
    </row>
    <row r="6460" spans="1:5">
      <c r="A6460" s="126">
        <v>6399</v>
      </c>
      <c r="B6460" s="1724"/>
      <c r="D6460" s="2" t="str">
        <f t="shared" si="99"/>
        <v>OK</v>
      </c>
      <c r="E6460" s="4" t="s">
        <v>1970</v>
      </c>
    </row>
    <row r="6461" spans="1:5">
      <c r="A6461" s="126">
        <v>6400</v>
      </c>
      <c r="B6461" s="1724"/>
      <c r="D6461" s="2" t="str">
        <f t="shared" si="99"/>
        <v>OK</v>
      </c>
      <c r="E6461" s="4" t="s">
        <v>1970</v>
      </c>
    </row>
    <row r="6462" spans="1:5">
      <c r="A6462" s="126">
        <v>6401</v>
      </c>
      <c r="B6462" s="1724"/>
      <c r="D6462" s="2" t="str">
        <f t="shared" si="99"/>
        <v>OK</v>
      </c>
      <c r="E6462" s="4" t="s">
        <v>1970</v>
      </c>
    </row>
    <row r="6463" spans="1:5">
      <c r="A6463" s="126">
        <v>6402</v>
      </c>
      <c r="B6463" s="1724"/>
      <c r="D6463" s="2" t="str">
        <f t="shared" ref="D6463:D6526" si="100">IF(ISBLANK(B6463),"OK",IF(A6463-B6463=0,"OK","Error?"))</f>
        <v>OK</v>
      </c>
      <c r="E6463" s="4" t="s">
        <v>1970</v>
      </c>
    </row>
    <row r="6464" spans="1:5">
      <c r="A6464" s="126">
        <v>6403</v>
      </c>
      <c r="B6464" s="1724"/>
      <c r="D6464" s="2" t="str">
        <f t="shared" si="100"/>
        <v>OK</v>
      </c>
      <c r="E6464" s="4" t="s">
        <v>1970</v>
      </c>
    </row>
    <row r="6465" spans="1:5">
      <c r="A6465" s="126">
        <v>6404</v>
      </c>
      <c r="B6465" s="1724"/>
      <c r="D6465" s="2" t="str">
        <f t="shared" si="100"/>
        <v>OK</v>
      </c>
      <c r="E6465" s="4" t="s">
        <v>1970</v>
      </c>
    </row>
    <row r="6466" spans="1:5">
      <c r="A6466" s="126">
        <v>6405</v>
      </c>
      <c r="B6466" s="1724"/>
      <c r="D6466" s="2" t="str">
        <f t="shared" si="100"/>
        <v>OK</v>
      </c>
      <c r="E6466" s="4" t="s">
        <v>1970</v>
      </c>
    </row>
    <row r="6467" spans="1:5">
      <c r="A6467" s="126">
        <v>6406</v>
      </c>
      <c r="B6467" s="1724"/>
      <c r="D6467" s="2" t="str">
        <f t="shared" si="100"/>
        <v>OK</v>
      </c>
      <c r="E6467" s="4" t="s">
        <v>1970</v>
      </c>
    </row>
    <row r="6468" spans="1:5">
      <c r="A6468" s="126">
        <v>6407</v>
      </c>
      <c r="B6468" s="1724"/>
      <c r="D6468" s="2" t="str">
        <f t="shared" si="100"/>
        <v>OK</v>
      </c>
      <c r="E6468" s="4" t="s">
        <v>1970</v>
      </c>
    </row>
    <row r="6469" spans="1:5">
      <c r="A6469" s="126">
        <v>6408</v>
      </c>
      <c r="B6469" s="1724"/>
      <c r="D6469" s="2" t="str">
        <f t="shared" si="100"/>
        <v>OK</v>
      </c>
      <c r="E6469" s="4" t="s">
        <v>1970</v>
      </c>
    </row>
    <row r="6470" spans="1:5">
      <c r="A6470" s="126">
        <v>6409</v>
      </c>
      <c r="B6470" s="1724"/>
      <c r="D6470" s="2" t="str">
        <f t="shared" si="100"/>
        <v>OK</v>
      </c>
      <c r="E6470" s="4" t="s">
        <v>1970</v>
      </c>
    </row>
    <row r="6471" spans="1:5">
      <c r="A6471" s="126">
        <v>6410</v>
      </c>
      <c r="B6471" s="1724"/>
      <c r="D6471" s="2" t="str">
        <f t="shared" si="100"/>
        <v>OK</v>
      </c>
      <c r="E6471" s="4" t="s">
        <v>1970</v>
      </c>
    </row>
    <row r="6472" spans="1:5">
      <c r="A6472" s="126">
        <v>6411</v>
      </c>
      <c r="B6472" s="1724"/>
      <c r="D6472" s="2" t="str">
        <f t="shared" si="100"/>
        <v>OK</v>
      </c>
      <c r="E6472" s="4" t="s">
        <v>1970</v>
      </c>
    </row>
    <row r="6473" spans="1:5">
      <c r="A6473" s="126">
        <v>6412</v>
      </c>
      <c r="B6473" s="1724"/>
      <c r="D6473" s="2" t="str">
        <f t="shared" si="100"/>
        <v>OK</v>
      </c>
      <c r="E6473" s="4" t="s">
        <v>1970</v>
      </c>
    </row>
    <row r="6474" spans="1:5">
      <c r="A6474" s="126">
        <v>6413</v>
      </c>
      <c r="B6474" s="1724"/>
      <c r="D6474" s="2" t="str">
        <f t="shared" si="100"/>
        <v>OK</v>
      </c>
      <c r="E6474" s="4" t="s">
        <v>1970</v>
      </c>
    </row>
    <row r="6475" spans="1:5">
      <c r="A6475" s="126">
        <v>6414</v>
      </c>
      <c r="B6475" s="1724"/>
      <c r="D6475" s="2" t="str">
        <f t="shared" si="100"/>
        <v>OK</v>
      </c>
      <c r="E6475" s="4" t="s">
        <v>1970</v>
      </c>
    </row>
    <row r="6476" spans="1:5">
      <c r="A6476" s="126">
        <v>6415</v>
      </c>
      <c r="B6476" s="1724"/>
      <c r="D6476" s="2" t="str">
        <f t="shared" si="100"/>
        <v>OK</v>
      </c>
      <c r="E6476" s="4" t="s">
        <v>1970</v>
      </c>
    </row>
    <row r="6477" spans="1:5">
      <c r="A6477" s="126">
        <v>6416</v>
      </c>
      <c r="B6477" s="1724"/>
      <c r="D6477" s="2" t="str">
        <f t="shared" si="100"/>
        <v>OK</v>
      </c>
      <c r="E6477" s="4" t="s">
        <v>1970</v>
      </c>
    </row>
    <row r="6478" spans="1:5">
      <c r="A6478" s="126">
        <v>6417</v>
      </c>
      <c r="B6478" s="1724"/>
      <c r="D6478" s="2" t="str">
        <f t="shared" si="100"/>
        <v>OK</v>
      </c>
      <c r="E6478" s="4" t="s">
        <v>1970</v>
      </c>
    </row>
    <row r="6479" spans="1:5">
      <c r="A6479" s="126">
        <v>6418</v>
      </c>
      <c r="B6479" s="1724"/>
      <c r="D6479" s="2" t="str">
        <f t="shared" si="100"/>
        <v>OK</v>
      </c>
      <c r="E6479" s="4" t="s">
        <v>1970</v>
      </c>
    </row>
    <row r="6480" spans="1:5">
      <c r="A6480" s="126">
        <v>6419</v>
      </c>
      <c r="B6480" s="1724"/>
      <c r="D6480" s="2" t="str">
        <f t="shared" si="100"/>
        <v>OK</v>
      </c>
      <c r="E6480" s="4" t="s">
        <v>1970</v>
      </c>
    </row>
    <row r="6481" spans="1:5">
      <c r="A6481" s="126">
        <v>6420</v>
      </c>
      <c r="B6481" s="1724"/>
      <c r="D6481" s="2" t="str">
        <f t="shared" si="100"/>
        <v>OK</v>
      </c>
      <c r="E6481" s="4" t="s">
        <v>1970</v>
      </c>
    </row>
    <row r="6482" spans="1:5">
      <c r="A6482" s="126">
        <v>6421</v>
      </c>
      <c r="B6482" s="1724"/>
      <c r="D6482" s="2" t="str">
        <f t="shared" si="100"/>
        <v>OK</v>
      </c>
      <c r="E6482" s="4" t="s">
        <v>1970</v>
      </c>
    </row>
    <row r="6483" spans="1:5">
      <c r="A6483" s="126">
        <v>6422</v>
      </c>
      <c r="B6483" s="1724"/>
      <c r="D6483" s="2" t="str">
        <f t="shared" si="100"/>
        <v>OK</v>
      </c>
      <c r="E6483" s="4" t="s">
        <v>1970</v>
      </c>
    </row>
    <row r="6484" spans="1:5">
      <c r="A6484" s="126">
        <v>6423</v>
      </c>
      <c r="B6484" s="1724"/>
      <c r="D6484" s="2" t="str">
        <f t="shared" si="100"/>
        <v>OK</v>
      </c>
      <c r="E6484" s="4" t="s">
        <v>1970</v>
      </c>
    </row>
    <row r="6485" spans="1:5">
      <c r="A6485" s="126">
        <v>6424</v>
      </c>
      <c r="B6485" s="1724"/>
      <c r="D6485" s="2" t="str">
        <f t="shared" si="100"/>
        <v>OK</v>
      </c>
      <c r="E6485" s="4" t="s">
        <v>1970</v>
      </c>
    </row>
    <row r="6486" spans="1:5">
      <c r="A6486" s="126">
        <v>6425</v>
      </c>
      <c r="B6486" s="1724"/>
      <c r="D6486" s="2" t="str">
        <f t="shared" si="100"/>
        <v>OK</v>
      </c>
      <c r="E6486" s="4" t="s">
        <v>1970</v>
      </c>
    </row>
    <row r="6487" spans="1:5">
      <c r="A6487" s="126">
        <v>6426</v>
      </c>
      <c r="B6487" s="1724"/>
      <c r="D6487" s="2" t="str">
        <f t="shared" si="100"/>
        <v>OK</v>
      </c>
      <c r="E6487" s="4" t="s">
        <v>1970</v>
      </c>
    </row>
    <row r="6488" spans="1:5">
      <c r="A6488" s="126">
        <v>6427</v>
      </c>
      <c r="B6488" s="1724"/>
      <c r="D6488" s="2" t="str">
        <f t="shared" si="100"/>
        <v>OK</v>
      </c>
      <c r="E6488" s="4" t="s">
        <v>1970</v>
      </c>
    </row>
    <row r="6489" spans="1:5">
      <c r="A6489" s="126">
        <v>6428</v>
      </c>
      <c r="B6489" s="1724"/>
      <c r="D6489" s="2" t="str">
        <f t="shared" si="100"/>
        <v>OK</v>
      </c>
      <c r="E6489" s="4" t="s">
        <v>1970</v>
      </c>
    </row>
    <row r="6490" spans="1:5">
      <c r="A6490" s="126">
        <v>6429</v>
      </c>
      <c r="B6490" s="1724"/>
      <c r="D6490" s="2" t="str">
        <f t="shared" si="100"/>
        <v>OK</v>
      </c>
      <c r="E6490" s="4" t="s">
        <v>1970</v>
      </c>
    </row>
    <row r="6491" spans="1:5">
      <c r="A6491" s="126">
        <v>6430</v>
      </c>
      <c r="B6491" s="1724"/>
      <c r="D6491" s="2" t="str">
        <f t="shared" si="100"/>
        <v>OK</v>
      </c>
      <c r="E6491" s="4" t="s">
        <v>1970</v>
      </c>
    </row>
    <row r="6492" spans="1:5">
      <c r="A6492" s="126">
        <v>6431</v>
      </c>
      <c r="B6492" s="1724"/>
      <c r="D6492" s="2" t="str">
        <f t="shared" si="100"/>
        <v>OK</v>
      </c>
      <c r="E6492" s="4" t="s">
        <v>1970</v>
      </c>
    </row>
    <row r="6493" spans="1:5">
      <c r="A6493" s="126">
        <v>6432</v>
      </c>
      <c r="B6493" s="1724"/>
      <c r="D6493" s="2" t="str">
        <f t="shared" si="100"/>
        <v>OK</v>
      </c>
      <c r="E6493" s="4" t="s">
        <v>1970</v>
      </c>
    </row>
    <row r="6494" spans="1:5">
      <c r="A6494" s="126">
        <v>6433</v>
      </c>
      <c r="B6494" s="1724"/>
      <c r="D6494" s="2" t="str">
        <f t="shared" si="100"/>
        <v>OK</v>
      </c>
      <c r="E6494" s="4" t="s">
        <v>1970</v>
      </c>
    </row>
    <row r="6495" spans="1:5">
      <c r="A6495" s="126">
        <v>6434</v>
      </c>
      <c r="B6495" s="1724"/>
      <c r="D6495" s="2" t="str">
        <f t="shared" si="100"/>
        <v>OK</v>
      </c>
      <c r="E6495" s="4" t="s">
        <v>1970</v>
      </c>
    </row>
    <row r="6496" spans="1:5">
      <c r="A6496" s="126">
        <v>6435</v>
      </c>
      <c r="B6496" s="1724"/>
      <c r="D6496" s="2" t="str">
        <f t="shared" si="100"/>
        <v>OK</v>
      </c>
      <c r="E6496" s="4" t="s">
        <v>1970</v>
      </c>
    </row>
    <row r="6497" spans="1:5">
      <c r="A6497" s="126">
        <v>6436</v>
      </c>
      <c r="B6497" s="1724"/>
      <c r="D6497" s="2" t="str">
        <f t="shared" si="100"/>
        <v>OK</v>
      </c>
      <c r="E6497" s="4" t="s">
        <v>1970</v>
      </c>
    </row>
    <row r="6498" spans="1:5">
      <c r="A6498" s="126">
        <v>6437</v>
      </c>
      <c r="B6498" s="1724"/>
      <c r="D6498" s="2" t="str">
        <f t="shared" si="100"/>
        <v>OK</v>
      </c>
      <c r="E6498" s="4" t="s">
        <v>1970</v>
      </c>
    </row>
    <row r="6499" spans="1:5">
      <c r="A6499" s="126">
        <v>6438</v>
      </c>
      <c r="B6499" s="1724"/>
      <c r="D6499" s="2" t="str">
        <f t="shared" si="100"/>
        <v>OK</v>
      </c>
      <c r="E6499" s="4" t="s">
        <v>1970</v>
      </c>
    </row>
    <row r="6500" spans="1:5">
      <c r="A6500" s="126">
        <v>6439</v>
      </c>
      <c r="B6500" s="1724"/>
      <c r="D6500" s="2" t="str">
        <f t="shared" si="100"/>
        <v>OK</v>
      </c>
      <c r="E6500" s="4" t="s">
        <v>1970</v>
      </c>
    </row>
    <row r="6501" spans="1:5">
      <c r="A6501" s="126">
        <v>6440</v>
      </c>
      <c r="B6501" s="1724"/>
      <c r="D6501" s="2" t="str">
        <f t="shared" si="100"/>
        <v>OK</v>
      </c>
      <c r="E6501" s="4" t="s">
        <v>1970</v>
      </c>
    </row>
    <row r="6502" spans="1:5">
      <c r="A6502" s="126">
        <v>6441</v>
      </c>
      <c r="B6502" s="1724"/>
      <c r="D6502" s="2" t="str">
        <f t="shared" si="100"/>
        <v>OK</v>
      </c>
      <c r="E6502" s="4" t="s">
        <v>1970</v>
      </c>
    </row>
    <row r="6503" spans="1:5">
      <c r="A6503" s="126">
        <v>6442</v>
      </c>
      <c r="B6503" s="1724"/>
      <c r="D6503" s="2" t="str">
        <f t="shared" si="100"/>
        <v>OK</v>
      </c>
      <c r="E6503" s="4" t="s">
        <v>1970</v>
      </c>
    </row>
    <row r="6504" spans="1:5">
      <c r="A6504" s="126">
        <v>6443</v>
      </c>
      <c r="B6504" s="1724"/>
      <c r="D6504" s="2" t="str">
        <f t="shared" si="100"/>
        <v>OK</v>
      </c>
      <c r="E6504" s="4" t="s">
        <v>1970</v>
      </c>
    </row>
    <row r="6505" spans="1:5">
      <c r="A6505" s="126">
        <v>6444</v>
      </c>
      <c r="B6505" s="1724"/>
      <c r="D6505" s="2" t="str">
        <f t="shared" si="100"/>
        <v>OK</v>
      </c>
      <c r="E6505" s="4" t="s">
        <v>1970</v>
      </c>
    </row>
    <row r="6506" spans="1:5">
      <c r="A6506" s="126">
        <v>6445</v>
      </c>
      <c r="B6506" s="1724"/>
      <c r="D6506" s="2" t="str">
        <f t="shared" si="100"/>
        <v>OK</v>
      </c>
      <c r="E6506" s="4" t="s">
        <v>1970</v>
      </c>
    </row>
    <row r="6507" spans="1:5">
      <c r="A6507" s="126">
        <v>6446</v>
      </c>
      <c r="B6507" s="1724"/>
      <c r="D6507" s="2" t="str">
        <f t="shared" si="100"/>
        <v>OK</v>
      </c>
      <c r="E6507" s="4" t="s">
        <v>1970</v>
      </c>
    </row>
    <row r="6508" spans="1:5">
      <c r="A6508" s="126">
        <v>6447</v>
      </c>
      <c r="B6508" s="1724"/>
      <c r="D6508" s="2" t="str">
        <f t="shared" si="100"/>
        <v>OK</v>
      </c>
      <c r="E6508" s="4" t="s">
        <v>1970</v>
      </c>
    </row>
    <row r="6509" spans="1:5">
      <c r="A6509" s="126">
        <v>6448</v>
      </c>
      <c r="B6509" s="1724"/>
      <c r="D6509" s="2" t="str">
        <f t="shared" si="100"/>
        <v>OK</v>
      </c>
      <c r="E6509" s="4" t="s">
        <v>1970</v>
      </c>
    </row>
    <row r="6510" spans="1:5">
      <c r="A6510" s="126">
        <v>6449</v>
      </c>
      <c r="B6510" s="1724"/>
      <c r="D6510" s="2" t="str">
        <f t="shared" si="100"/>
        <v>OK</v>
      </c>
      <c r="E6510" s="4" t="s">
        <v>1970</v>
      </c>
    </row>
    <row r="6511" spans="1:5">
      <c r="A6511" s="126">
        <v>6450</v>
      </c>
      <c r="B6511" s="1724"/>
      <c r="D6511" s="2" t="str">
        <f t="shared" si="100"/>
        <v>OK</v>
      </c>
      <c r="E6511" s="4" t="s">
        <v>1970</v>
      </c>
    </row>
    <row r="6512" spans="1:5">
      <c r="A6512" s="126">
        <v>6451</v>
      </c>
      <c r="B6512" s="1724"/>
      <c r="D6512" s="2" t="str">
        <f t="shared" si="100"/>
        <v>OK</v>
      </c>
      <c r="E6512" s="4" t="s">
        <v>1970</v>
      </c>
    </row>
    <row r="6513" spans="1:5">
      <c r="A6513" s="126">
        <v>6452</v>
      </c>
      <c r="B6513" s="1724"/>
      <c r="D6513" s="2" t="str">
        <f t="shared" si="100"/>
        <v>OK</v>
      </c>
      <c r="E6513" s="4" t="s">
        <v>1970</v>
      </c>
    </row>
    <row r="6514" spans="1:5">
      <c r="A6514" s="126">
        <v>6453</v>
      </c>
      <c r="B6514" s="1724"/>
      <c r="D6514" s="2" t="str">
        <f t="shared" si="100"/>
        <v>OK</v>
      </c>
      <c r="E6514" s="4" t="s">
        <v>1970</v>
      </c>
    </row>
    <row r="6515" spans="1:5">
      <c r="A6515" s="126">
        <v>6454</v>
      </c>
      <c r="B6515" s="1724"/>
      <c r="D6515" s="2" t="str">
        <f t="shared" si="100"/>
        <v>OK</v>
      </c>
      <c r="E6515" s="4" t="s">
        <v>1970</v>
      </c>
    </row>
    <row r="6516" spans="1:5">
      <c r="A6516" s="126">
        <v>6455</v>
      </c>
      <c r="B6516" s="1724"/>
      <c r="D6516" s="2" t="str">
        <f t="shared" si="100"/>
        <v>OK</v>
      </c>
      <c r="E6516" s="4" t="s">
        <v>1970</v>
      </c>
    </row>
    <row r="6517" spans="1:5">
      <c r="A6517" s="126">
        <v>6456</v>
      </c>
      <c r="B6517" s="1724"/>
      <c r="D6517" s="2" t="str">
        <f t="shared" si="100"/>
        <v>OK</v>
      </c>
      <c r="E6517" s="4" t="s">
        <v>1970</v>
      </c>
    </row>
    <row r="6518" spans="1:5">
      <c r="A6518" s="126">
        <v>6457</v>
      </c>
      <c r="B6518" s="1724"/>
      <c r="D6518" s="2" t="str">
        <f t="shared" si="100"/>
        <v>OK</v>
      </c>
      <c r="E6518" s="4" t="s">
        <v>1970</v>
      </c>
    </row>
    <row r="6519" spans="1:5">
      <c r="A6519" s="126">
        <v>6458</v>
      </c>
      <c r="B6519" s="1724"/>
      <c r="D6519" s="2" t="str">
        <f t="shared" si="100"/>
        <v>OK</v>
      </c>
      <c r="E6519" s="4" t="s">
        <v>1970</v>
      </c>
    </row>
    <row r="6520" spans="1:5">
      <c r="A6520" s="126">
        <v>6459</v>
      </c>
      <c r="B6520" s="1724"/>
      <c r="D6520" s="2" t="str">
        <f t="shared" si="100"/>
        <v>OK</v>
      </c>
      <c r="E6520" s="4" t="s">
        <v>1970</v>
      </c>
    </row>
    <row r="6521" spans="1:5">
      <c r="A6521" s="126">
        <v>6460</v>
      </c>
      <c r="B6521" s="1724"/>
      <c r="D6521" s="2" t="str">
        <f t="shared" si="100"/>
        <v>OK</v>
      </c>
      <c r="E6521" s="4" t="s">
        <v>1970</v>
      </c>
    </row>
    <row r="6522" spans="1:5">
      <c r="A6522" s="126">
        <v>6461</v>
      </c>
      <c r="B6522" s="1724"/>
      <c r="D6522" s="2" t="str">
        <f t="shared" si="100"/>
        <v>OK</v>
      </c>
      <c r="E6522" s="4" t="s">
        <v>1970</v>
      </c>
    </row>
    <row r="6523" spans="1:5">
      <c r="A6523" s="126">
        <v>6462</v>
      </c>
      <c r="B6523" s="1724"/>
      <c r="D6523" s="2" t="str">
        <f t="shared" si="100"/>
        <v>OK</v>
      </c>
      <c r="E6523" s="4" t="s">
        <v>1970</v>
      </c>
    </row>
    <row r="6524" spans="1:5">
      <c r="A6524" s="126">
        <v>6463</v>
      </c>
      <c r="B6524" s="1724"/>
      <c r="D6524" s="2" t="str">
        <f t="shared" si="100"/>
        <v>OK</v>
      </c>
      <c r="E6524" s="4" t="s">
        <v>1970</v>
      </c>
    </row>
    <row r="6525" spans="1:5">
      <c r="A6525" s="126">
        <v>6464</v>
      </c>
      <c r="B6525" s="1724"/>
      <c r="D6525" s="2" t="str">
        <f t="shared" si="100"/>
        <v>OK</v>
      </c>
      <c r="E6525" s="4" t="s">
        <v>1970</v>
      </c>
    </row>
    <row r="6526" spans="1:5">
      <c r="A6526" s="126">
        <v>6465</v>
      </c>
      <c r="B6526" s="1724"/>
      <c r="D6526" s="2" t="str">
        <f t="shared" si="100"/>
        <v>OK</v>
      </c>
      <c r="E6526" s="4" t="s">
        <v>1970</v>
      </c>
    </row>
    <row r="6527" spans="1:5">
      <c r="A6527" s="126">
        <v>6466</v>
      </c>
      <c r="B6527" s="1724"/>
      <c r="D6527" s="2" t="str">
        <f t="shared" ref="D6527:D6590" si="101">IF(ISBLANK(B6527),"OK",IF(A6527-B6527=0,"OK","Error?"))</f>
        <v>OK</v>
      </c>
      <c r="E6527" s="4" t="s">
        <v>1970</v>
      </c>
    </row>
    <row r="6528" spans="1:5">
      <c r="A6528" s="126">
        <v>6467</v>
      </c>
      <c r="B6528" s="1724"/>
      <c r="D6528" s="2" t="str">
        <f t="shared" si="101"/>
        <v>OK</v>
      </c>
      <c r="E6528" s="4" t="s">
        <v>1970</v>
      </c>
    </row>
    <row r="6529" spans="1:5">
      <c r="A6529" s="126">
        <v>6468</v>
      </c>
      <c r="B6529" s="1724"/>
      <c r="D6529" s="2" t="str">
        <f t="shared" si="101"/>
        <v>OK</v>
      </c>
      <c r="E6529" s="4" t="s">
        <v>1970</v>
      </c>
    </row>
    <row r="6530" spans="1:5">
      <c r="A6530" s="126">
        <v>6469</v>
      </c>
      <c r="B6530" s="1724"/>
      <c r="D6530" s="2" t="str">
        <f t="shared" si="101"/>
        <v>OK</v>
      </c>
      <c r="E6530" s="4" t="s">
        <v>1970</v>
      </c>
    </row>
    <row r="6531" spans="1:5">
      <c r="A6531" s="126">
        <v>6470</v>
      </c>
      <c r="B6531" s="1724"/>
      <c r="D6531" s="2" t="str">
        <f t="shared" si="101"/>
        <v>OK</v>
      </c>
      <c r="E6531" s="4" t="s">
        <v>1970</v>
      </c>
    </row>
    <row r="6532" spans="1:5">
      <c r="A6532" s="126">
        <v>6471</v>
      </c>
      <c r="B6532" s="1724"/>
      <c r="D6532" s="2" t="str">
        <f t="shared" si="101"/>
        <v>OK</v>
      </c>
      <c r="E6532" s="4" t="s">
        <v>1970</v>
      </c>
    </row>
    <row r="6533" spans="1:5">
      <c r="A6533" s="126">
        <v>6472</v>
      </c>
      <c r="B6533" s="1724"/>
      <c r="D6533" s="2" t="str">
        <f t="shared" si="101"/>
        <v>OK</v>
      </c>
      <c r="E6533" s="4" t="s">
        <v>1970</v>
      </c>
    </row>
    <row r="6534" spans="1:5">
      <c r="A6534" s="126">
        <v>6473</v>
      </c>
      <c r="B6534" s="1724"/>
      <c r="D6534" s="2" t="str">
        <f t="shared" si="101"/>
        <v>OK</v>
      </c>
      <c r="E6534" s="4" t="s">
        <v>1970</v>
      </c>
    </row>
    <row r="6535" spans="1:5">
      <c r="A6535" s="126">
        <v>6474</v>
      </c>
      <c r="B6535" s="1724"/>
      <c r="D6535" s="2" t="str">
        <f t="shared" si="101"/>
        <v>OK</v>
      </c>
      <c r="E6535" s="4" t="s">
        <v>1970</v>
      </c>
    </row>
    <row r="6536" spans="1:5">
      <c r="A6536" s="126">
        <v>6475</v>
      </c>
      <c r="B6536" s="1724"/>
      <c r="D6536" s="2" t="str">
        <f t="shared" si="101"/>
        <v>OK</v>
      </c>
      <c r="E6536" s="4" t="s">
        <v>1970</v>
      </c>
    </row>
    <row r="6537" spans="1:5">
      <c r="A6537" s="126">
        <v>6476</v>
      </c>
      <c r="B6537" s="1724"/>
      <c r="D6537" s="2" t="str">
        <f t="shared" si="101"/>
        <v>OK</v>
      </c>
      <c r="E6537" s="4" t="s">
        <v>1970</v>
      </c>
    </row>
    <row r="6538" spans="1:5">
      <c r="A6538" s="126">
        <v>6477</v>
      </c>
      <c r="B6538" s="1724"/>
      <c r="D6538" s="2" t="str">
        <f t="shared" si="101"/>
        <v>OK</v>
      </c>
      <c r="E6538" s="4" t="s">
        <v>1970</v>
      </c>
    </row>
    <row r="6539" spans="1:5">
      <c r="A6539" s="126">
        <v>6478</v>
      </c>
      <c r="B6539" s="1724"/>
      <c r="D6539" s="2" t="str">
        <f t="shared" si="101"/>
        <v>OK</v>
      </c>
      <c r="E6539" s="4" t="s">
        <v>1970</v>
      </c>
    </row>
    <row r="6540" spans="1:5">
      <c r="A6540" s="126">
        <v>6479</v>
      </c>
      <c r="B6540" s="1724"/>
      <c r="D6540" s="2" t="str">
        <f t="shared" si="101"/>
        <v>OK</v>
      </c>
      <c r="E6540" s="4" t="s">
        <v>1970</v>
      </c>
    </row>
    <row r="6541" spans="1:5">
      <c r="A6541" s="126">
        <v>6480</v>
      </c>
      <c r="B6541" s="1724"/>
      <c r="D6541" s="2" t="str">
        <f t="shared" si="101"/>
        <v>OK</v>
      </c>
      <c r="E6541" s="4" t="s">
        <v>1970</v>
      </c>
    </row>
    <row r="6542" spans="1:5">
      <c r="A6542" s="126">
        <v>6481</v>
      </c>
      <c r="B6542" s="1724"/>
      <c r="D6542" s="2" t="str">
        <f t="shared" si="101"/>
        <v>OK</v>
      </c>
      <c r="E6542" s="4" t="s">
        <v>1970</v>
      </c>
    </row>
    <row r="6543" spans="1:5">
      <c r="A6543" s="126">
        <v>6482</v>
      </c>
      <c r="B6543" s="1724"/>
      <c r="D6543" s="2" t="str">
        <f t="shared" si="101"/>
        <v>OK</v>
      </c>
      <c r="E6543" s="4" t="s">
        <v>1970</v>
      </c>
    </row>
    <row r="6544" spans="1:5">
      <c r="A6544" s="126">
        <v>6483</v>
      </c>
      <c r="B6544" s="1724"/>
      <c r="D6544" s="2" t="str">
        <f t="shared" si="101"/>
        <v>OK</v>
      </c>
      <c r="E6544" s="4" t="s">
        <v>1970</v>
      </c>
    </row>
    <row r="6545" spans="1:5">
      <c r="A6545" s="126">
        <v>6484</v>
      </c>
      <c r="B6545" s="1724"/>
      <c r="D6545" s="2" t="str">
        <f t="shared" si="101"/>
        <v>OK</v>
      </c>
      <c r="E6545" s="4" t="s">
        <v>1970</v>
      </c>
    </row>
    <row r="6546" spans="1:5">
      <c r="A6546" s="126">
        <v>6485</v>
      </c>
      <c r="B6546" s="1724"/>
      <c r="D6546" s="2" t="str">
        <f t="shared" si="101"/>
        <v>OK</v>
      </c>
      <c r="E6546" s="4" t="s">
        <v>1970</v>
      </c>
    </row>
    <row r="6547" spans="1:5">
      <c r="A6547" s="126">
        <v>6486</v>
      </c>
      <c r="B6547" s="1724"/>
      <c r="D6547" s="2" t="str">
        <f t="shared" si="101"/>
        <v>OK</v>
      </c>
      <c r="E6547" s="4" t="s">
        <v>1970</v>
      </c>
    </row>
    <row r="6548" spans="1:5">
      <c r="A6548" s="126">
        <v>6487</v>
      </c>
      <c r="B6548" s="1724"/>
      <c r="D6548" s="2" t="str">
        <f t="shared" si="101"/>
        <v>OK</v>
      </c>
      <c r="E6548" s="4" t="s">
        <v>1970</v>
      </c>
    </row>
    <row r="6549" spans="1:5">
      <c r="A6549" s="126">
        <v>6488</v>
      </c>
      <c r="B6549" s="1724"/>
      <c r="D6549" s="2" t="str">
        <f t="shared" si="101"/>
        <v>OK</v>
      </c>
      <c r="E6549" s="4" t="s">
        <v>1970</v>
      </c>
    </row>
    <row r="6550" spans="1:5">
      <c r="A6550" s="126">
        <v>6489</v>
      </c>
      <c r="B6550" s="1724"/>
      <c r="D6550" s="2" t="str">
        <f t="shared" si="101"/>
        <v>OK</v>
      </c>
      <c r="E6550" s="4" t="s">
        <v>1970</v>
      </c>
    </row>
    <row r="6551" spans="1:5">
      <c r="A6551" s="126">
        <v>6490</v>
      </c>
      <c r="B6551" s="1724"/>
      <c r="D6551" s="2" t="str">
        <f t="shared" si="101"/>
        <v>OK</v>
      </c>
      <c r="E6551" s="4" t="s">
        <v>1970</v>
      </c>
    </row>
    <row r="6552" spans="1:5">
      <c r="A6552" s="126">
        <v>6491</v>
      </c>
      <c r="B6552" s="1724"/>
      <c r="D6552" s="2" t="str">
        <f t="shared" si="101"/>
        <v>OK</v>
      </c>
      <c r="E6552" s="4" t="s">
        <v>1970</v>
      </c>
    </row>
    <row r="6553" spans="1:5">
      <c r="A6553" s="126">
        <v>6492</v>
      </c>
      <c r="B6553" s="1724"/>
      <c r="D6553" s="2" t="str">
        <f t="shared" si="101"/>
        <v>OK</v>
      </c>
      <c r="E6553" s="4" t="s">
        <v>1970</v>
      </c>
    </row>
    <row r="6554" spans="1:5">
      <c r="A6554" s="126">
        <v>6493</v>
      </c>
      <c r="B6554" s="1724"/>
      <c r="D6554" s="2" t="str">
        <f t="shared" si="101"/>
        <v>OK</v>
      </c>
      <c r="E6554" s="4" t="s">
        <v>1970</v>
      </c>
    </row>
    <row r="6555" spans="1:5">
      <c r="A6555" s="126">
        <v>6494</v>
      </c>
      <c r="B6555" s="1724"/>
      <c r="D6555" s="2" t="str">
        <f t="shared" si="101"/>
        <v>OK</v>
      </c>
      <c r="E6555" s="4" t="s">
        <v>1970</v>
      </c>
    </row>
    <row r="6556" spans="1:5">
      <c r="A6556" s="126">
        <v>6495</v>
      </c>
      <c r="B6556" s="1724"/>
      <c r="D6556" s="2" t="str">
        <f t="shared" si="101"/>
        <v>OK</v>
      </c>
      <c r="E6556" s="4" t="s">
        <v>1970</v>
      </c>
    </row>
    <row r="6557" spans="1:5">
      <c r="A6557" s="126">
        <v>6496</v>
      </c>
      <c r="B6557" s="1724"/>
      <c r="D6557" s="2" t="str">
        <f t="shared" si="101"/>
        <v>OK</v>
      </c>
      <c r="E6557" s="4" t="s">
        <v>1970</v>
      </c>
    </row>
    <row r="6558" spans="1:5">
      <c r="A6558" s="126">
        <v>6497</v>
      </c>
      <c r="B6558" s="1724"/>
      <c r="D6558" s="2" t="str">
        <f t="shared" si="101"/>
        <v>OK</v>
      </c>
      <c r="E6558" s="4" t="s">
        <v>1970</v>
      </c>
    </row>
    <row r="6559" spans="1:5">
      <c r="A6559" s="126">
        <v>6498</v>
      </c>
      <c r="B6559" s="1724"/>
      <c r="D6559" s="2" t="str">
        <f t="shared" si="101"/>
        <v>OK</v>
      </c>
      <c r="E6559" s="4" t="s">
        <v>1970</v>
      </c>
    </row>
    <row r="6560" spans="1:5">
      <c r="A6560" s="126">
        <v>6499</v>
      </c>
      <c r="B6560" s="1724"/>
      <c r="D6560" s="2" t="str">
        <f t="shared" si="101"/>
        <v>OK</v>
      </c>
      <c r="E6560" s="4" t="s">
        <v>1970</v>
      </c>
    </row>
    <row r="6561" spans="1:5">
      <c r="A6561" s="126">
        <v>6500</v>
      </c>
      <c r="B6561" s="1724"/>
      <c r="D6561" s="2" t="str">
        <f t="shared" si="101"/>
        <v>OK</v>
      </c>
      <c r="E6561" s="4" t="s">
        <v>1970</v>
      </c>
    </row>
    <row r="6562" spans="1:5">
      <c r="A6562" s="126">
        <v>6501</v>
      </c>
      <c r="B6562" s="1724"/>
      <c r="D6562" s="2" t="str">
        <f t="shared" si="101"/>
        <v>OK</v>
      </c>
      <c r="E6562" s="4" t="s">
        <v>1970</v>
      </c>
    </row>
    <row r="6563" spans="1:5">
      <c r="A6563" s="126">
        <v>6502</v>
      </c>
      <c r="B6563" s="1724"/>
      <c r="D6563" s="2" t="str">
        <f t="shared" si="101"/>
        <v>OK</v>
      </c>
      <c r="E6563" s="4" t="s">
        <v>1970</v>
      </c>
    </row>
    <row r="6564" spans="1:5">
      <c r="A6564" s="126">
        <v>6503</v>
      </c>
      <c r="B6564" s="1724"/>
      <c r="D6564" s="2" t="str">
        <f t="shared" si="101"/>
        <v>OK</v>
      </c>
      <c r="E6564" s="4" t="s">
        <v>1970</v>
      </c>
    </row>
    <row r="6565" spans="1:5">
      <c r="A6565" s="126">
        <v>6504</v>
      </c>
      <c r="B6565" s="1724"/>
      <c r="D6565" s="2" t="str">
        <f t="shared" si="101"/>
        <v>OK</v>
      </c>
      <c r="E6565" s="4" t="s">
        <v>1970</v>
      </c>
    </row>
    <row r="6566" spans="1:5">
      <c r="A6566" s="126">
        <v>6505</v>
      </c>
      <c r="B6566" s="1724"/>
      <c r="D6566" s="2" t="str">
        <f t="shared" si="101"/>
        <v>OK</v>
      </c>
      <c r="E6566" s="4" t="s">
        <v>1970</v>
      </c>
    </row>
    <row r="6567" spans="1:5">
      <c r="A6567" s="126">
        <v>6506</v>
      </c>
      <c r="B6567" s="1724"/>
      <c r="D6567" s="2" t="str">
        <f t="shared" si="101"/>
        <v>OK</v>
      </c>
      <c r="E6567" s="4" t="s">
        <v>1970</v>
      </c>
    </row>
    <row r="6568" spans="1:5">
      <c r="A6568" s="126">
        <v>6507</v>
      </c>
      <c r="B6568" s="1724"/>
      <c r="D6568" s="2" t="str">
        <f t="shared" si="101"/>
        <v>OK</v>
      </c>
      <c r="E6568" s="4" t="s">
        <v>1970</v>
      </c>
    </row>
    <row r="6569" spans="1:5">
      <c r="A6569" s="126">
        <v>6508</v>
      </c>
      <c r="B6569" s="1724"/>
      <c r="D6569" s="2" t="str">
        <f t="shared" si="101"/>
        <v>OK</v>
      </c>
      <c r="E6569" s="4" t="s">
        <v>1970</v>
      </c>
    </row>
    <row r="6570" spans="1:5">
      <c r="A6570" s="126">
        <v>6509</v>
      </c>
      <c r="B6570" s="1724"/>
      <c r="D6570" s="2" t="str">
        <f t="shared" si="101"/>
        <v>OK</v>
      </c>
      <c r="E6570" s="4" t="s">
        <v>1970</v>
      </c>
    </row>
    <row r="6571" spans="1:5">
      <c r="A6571" s="126">
        <v>6510</v>
      </c>
      <c r="B6571" s="1724"/>
      <c r="D6571" s="2" t="str">
        <f t="shared" si="101"/>
        <v>OK</v>
      </c>
      <c r="E6571" s="4" t="s">
        <v>1970</v>
      </c>
    </row>
    <row r="6572" spans="1:5">
      <c r="A6572" s="126">
        <v>6511</v>
      </c>
      <c r="B6572" s="1724"/>
      <c r="D6572" s="2" t="str">
        <f t="shared" si="101"/>
        <v>OK</v>
      </c>
      <c r="E6572" s="4" t="s">
        <v>1970</v>
      </c>
    </row>
    <row r="6573" spans="1:5">
      <c r="A6573" s="126">
        <v>6512</v>
      </c>
      <c r="B6573" s="1724"/>
      <c r="D6573" s="2" t="str">
        <f t="shared" si="101"/>
        <v>OK</v>
      </c>
      <c r="E6573" s="4" t="s">
        <v>1970</v>
      </c>
    </row>
    <row r="6574" spans="1:5">
      <c r="A6574" s="126">
        <v>6513</v>
      </c>
      <c r="B6574" s="1724"/>
      <c r="D6574" s="2" t="str">
        <f t="shared" si="101"/>
        <v>OK</v>
      </c>
      <c r="E6574" s="4" t="s">
        <v>1970</v>
      </c>
    </row>
    <row r="6575" spans="1:5">
      <c r="A6575" s="126">
        <v>6514</v>
      </c>
      <c r="B6575" s="1724"/>
      <c r="D6575" s="2" t="str">
        <f t="shared" si="101"/>
        <v>OK</v>
      </c>
      <c r="E6575" s="4" t="s">
        <v>1970</v>
      </c>
    </row>
    <row r="6576" spans="1:5">
      <c r="A6576" s="126">
        <v>6515</v>
      </c>
      <c r="B6576" s="1724"/>
      <c r="D6576" s="2" t="str">
        <f t="shared" si="101"/>
        <v>OK</v>
      </c>
      <c r="E6576" s="4" t="s">
        <v>1970</v>
      </c>
    </row>
    <row r="6577" spans="1:5">
      <c r="A6577" s="126">
        <v>6516</v>
      </c>
      <c r="B6577" s="1724"/>
      <c r="D6577" s="2" t="str">
        <f t="shared" si="101"/>
        <v>OK</v>
      </c>
      <c r="E6577" s="4" t="s">
        <v>1970</v>
      </c>
    </row>
    <row r="6578" spans="1:5">
      <c r="A6578" s="126">
        <v>6517</v>
      </c>
      <c r="B6578" s="1724"/>
      <c r="D6578" s="2" t="str">
        <f t="shared" si="101"/>
        <v>OK</v>
      </c>
      <c r="E6578" s="4" t="s">
        <v>1970</v>
      </c>
    </row>
    <row r="6579" spans="1:5">
      <c r="A6579" s="126">
        <v>6518</v>
      </c>
      <c r="B6579" s="1724"/>
      <c r="D6579" s="2" t="str">
        <f t="shared" si="101"/>
        <v>OK</v>
      </c>
      <c r="E6579" s="4" t="s">
        <v>1970</v>
      </c>
    </row>
    <row r="6580" spans="1:5">
      <c r="A6580" s="126">
        <v>6519</v>
      </c>
      <c r="B6580" s="1724"/>
      <c r="D6580" s="2" t="str">
        <f t="shared" si="101"/>
        <v>OK</v>
      </c>
      <c r="E6580" s="4" t="s">
        <v>1970</v>
      </c>
    </row>
    <row r="6581" spans="1:5">
      <c r="A6581" s="126">
        <v>6520</v>
      </c>
      <c r="B6581" s="1724"/>
      <c r="D6581" s="2" t="str">
        <f t="shared" si="101"/>
        <v>OK</v>
      </c>
      <c r="E6581" s="4" t="s">
        <v>1970</v>
      </c>
    </row>
    <row r="6582" spans="1:5">
      <c r="A6582" s="126">
        <v>6521</v>
      </c>
      <c r="B6582" s="1724"/>
      <c r="D6582" s="2" t="str">
        <f t="shared" si="101"/>
        <v>OK</v>
      </c>
      <c r="E6582" s="4" t="s">
        <v>1970</v>
      </c>
    </row>
    <row r="6583" spans="1:5">
      <c r="A6583" s="126">
        <v>6522</v>
      </c>
      <c r="B6583" s="1724"/>
      <c r="D6583" s="2" t="str">
        <f t="shared" si="101"/>
        <v>OK</v>
      </c>
      <c r="E6583" s="4" t="s">
        <v>1970</v>
      </c>
    </row>
    <row r="6584" spans="1:5">
      <c r="A6584" s="126">
        <v>6523</v>
      </c>
      <c r="B6584" s="1724"/>
      <c r="D6584" s="2" t="str">
        <f t="shared" si="101"/>
        <v>OK</v>
      </c>
      <c r="E6584" s="4" t="s">
        <v>1970</v>
      </c>
    </row>
    <row r="6585" spans="1:5">
      <c r="A6585" s="126">
        <v>6524</v>
      </c>
      <c r="B6585" s="1724"/>
      <c r="D6585" s="2" t="str">
        <f t="shared" si="101"/>
        <v>OK</v>
      </c>
      <c r="E6585" s="4" t="s">
        <v>1970</v>
      </c>
    </row>
    <row r="6586" spans="1:5">
      <c r="A6586" s="126">
        <v>6525</v>
      </c>
      <c r="B6586" s="1724"/>
      <c r="D6586" s="2" t="str">
        <f t="shared" si="101"/>
        <v>OK</v>
      </c>
      <c r="E6586" s="4" t="s">
        <v>1970</v>
      </c>
    </row>
    <row r="6587" spans="1:5">
      <c r="A6587" s="126">
        <v>6526</v>
      </c>
      <c r="B6587" s="1724"/>
      <c r="D6587" s="2" t="str">
        <f t="shared" si="101"/>
        <v>OK</v>
      </c>
      <c r="E6587" s="4" t="s">
        <v>1970</v>
      </c>
    </row>
    <row r="6588" spans="1:5">
      <c r="A6588" s="126">
        <v>6527</v>
      </c>
      <c r="B6588" s="1724"/>
      <c r="D6588" s="2" t="str">
        <f t="shared" si="101"/>
        <v>OK</v>
      </c>
      <c r="E6588" s="4" t="s">
        <v>1970</v>
      </c>
    </row>
    <row r="6589" spans="1:5">
      <c r="A6589" s="126">
        <v>6528</v>
      </c>
      <c r="B6589" s="1724"/>
      <c r="D6589" s="2" t="str">
        <f t="shared" si="101"/>
        <v>OK</v>
      </c>
      <c r="E6589" s="4" t="s">
        <v>1970</v>
      </c>
    </row>
    <row r="6590" spans="1:5">
      <c r="A6590" s="126">
        <v>6529</v>
      </c>
      <c r="B6590" s="1724"/>
      <c r="D6590" s="2" t="str">
        <f t="shared" si="101"/>
        <v>OK</v>
      </c>
      <c r="E6590" s="4" t="s">
        <v>1970</v>
      </c>
    </row>
    <row r="6591" spans="1:5">
      <c r="A6591" s="126">
        <v>6530</v>
      </c>
      <c r="B6591" s="1724"/>
      <c r="D6591" s="2" t="str">
        <f t="shared" ref="D6591:D6654" si="102">IF(ISBLANK(B6591),"OK",IF(A6591-B6591=0,"OK","Error?"))</f>
        <v>OK</v>
      </c>
      <c r="E6591" s="4" t="s">
        <v>1970</v>
      </c>
    </row>
    <row r="6592" spans="1:5">
      <c r="A6592" s="126">
        <v>6531</v>
      </c>
      <c r="B6592" s="1724"/>
      <c r="D6592" s="2" t="str">
        <f t="shared" si="102"/>
        <v>OK</v>
      </c>
      <c r="E6592" s="4" t="s">
        <v>1970</v>
      </c>
    </row>
    <row r="6593" spans="1:5">
      <c r="A6593" s="126">
        <v>6532</v>
      </c>
      <c r="B6593" s="1724"/>
      <c r="D6593" s="2" t="str">
        <f t="shared" si="102"/>
        <v>OK</v>
      </c>
      <c r="E6593" s="4" t="s">
        <v>1970</v>
      </c>
    </row>
    <row r="6594" spans="1:5">
      <c r="A6594" s="126">
        <v>6533</v>
      </c>
      <c r="B6594" s="1724"/>
      <c r="D6594" s="2" t="str">
        <f t="shared" si="102"/>
        <v>OK</v>
      </c>
      <c r="E6594" s="4" t="s">
        <v>1970</v>
      </c>
    </row>
    <row r="6595" spans="1:5">
      <c r="A6595" s="126">
        <v>6534</v>
      </c>
      <c r="B6595" s="1724"/>
      <c r="D6595" s="2" t="str">
        <f t="shared" si="102"/>
        <v>OK</v>
      </c>
      <c r="E6595" s="4" t="s">
        <v>1970</v>
      </c>
    </row>
    <row r="6596" spans="1:5">
      <c r="A6596" s="126">
        <v>6535</v>
      </c>
      <c r="B6596" s="1724"/>
      <c r="D6596" s="2" t="str">
        <f t="shared" si="102"/>
        <v>OK</v>
      </c>
      <c r="E6596" s="4" t="s">
        <v>1970</v>
      </c>
    </row>
    <row r="6597" spans="1:5">
      <c r="A6597" s="126">
        <v>6536</v>
      </c>
      <c r="B6597" s="1724"/>
      <c r="D6597" s="2" t="str">
        <f t="shared" si="102"/>
        <v>OK</v>
      </c>
      <c r="E6597" s="4" t="s">
        <v>1970</v>
      </c>
    </row>
    <row r="6598" spans="1:5">
      <c r="A6598" s="126">
        <v>6537</v>
      </c>
      <c r="B6598" s="1724"/>
      <c r="D6598" s="2" t="str">
        <f t="shared" si="102"/>
        <v>OK</v>
      </c>
      <c r="E6598" s="4" t="s">
        <v>1970</v>
      </c>
    </row>
    <row r="6599" spans="1:5">
      <c r="A6599" s="126">
        <v>6538</v>
      </c>
      <c r="B6599" s="1724"/>
      <c r="D6599" s="2" t="str">
        <f t="shared" si="102"/>
        <v>OK</v>
      </c>
      <c r="E6599" s="4" t="s">
        <v>1970</v>
      </c>
    </row>
    <row r="6600" spans="1:5">
      <c r="A6600" s="126">
        <v>6539</v>
      </c>
      <c r="B6600" s="1724"/>
      <c r="D6600" s="2" t="str">
        <f t="shared" si="102"/>
        <v>OK</v>
      </c>
      <c r="E6600" s="4" t="s">
        <v>1970</v>
      </c>
    </row>
    <row r="6601" spans="1:5">
      <c r="A6601" s="126">
        <v>6540</v>
      </c>
      <c r="B6601" s="1724"/>
      <c r="D6601" s="2" t="str">
        <f t="shared" si="102"/>
        <v>OK</v>
      </c>
      <c r="E6601" s="4" t="s">
        <v>1970</v>
      </c>
    </row>
    <row r="6602" spans="1:5">
      <c r="A6602" s="126">
        <v>6541</v>
      </c>
      <c r="B6602" s="1724"/>
      <c r="D6602" s="2" t="str">
        <f t="shared" si="102"/>
        <v>OK</v>
      </c>
      <c r="E6602" s="4" t="s">
        <v>1970</v>
      </c>
    </row>
    <row r="6603" spans="1:5">
      <c r="A6603" s="126">
        <v>6542</v>
      </c>
      <c r="B6603" s="1724"/>
      <c r="D6603" s="2" t="str">
        <f t="shared" si="102"/>
        <v>OK</v>
      </c>
      <c r="E6603" s="4" t="s">
        <v>1970</v>
      </c>
    </row>
    <row r="6604" spans="1:5">
      <c r="A6604" s="126">
        <v>6543</v>
      </c>
      <c r="B6604" s="1724"/>
      <c r="D6604" s="2" t="str">
        <f t="shared" si="102"/>
        <v>OK</v>
      </c>
      <c r="E6604" s="4" t="s">
        <v>1970</v>
      </c>
    </row>
    <row r="6605" spans="1:5">
      <c r="A6605" s="126">
        <v>6544</v>
      </c>
      <c r="B6605" s="1724"/>
      <c r="D6605" s="2" t="str">
        <f t="shared" si="102"/>
        <v>OK</v>
      </c>
      <c r="E6605" s="4" t="s">
        <v>1970</v>
      </c>
    </row>
    <row r="6606" spans="1:5">
      <c r="A6606" s="126">
        <v>6545</v>
      </c>
      <c r="B6606" s="1724"/>
      <c r="D6606" s="2" t="str">
        <f t="shared" si="102"/>
        <v>OK</v>
      </c>
      <c r="E6606" s="4" t="s">
        <v>1970</v>
      </c>
    </row>
    <row r="6607" spans="1:5">
      <c r="A6607" s="126">
        <v>6546</v>
      </c>
      <c r="B6607" s="1724"/>
      <c r="D6607" s="2" t="str">
        <f t="shared" si="102"/>
        <v>OK</v>
      </c>
      <c r="E6607" s="4" t="s">
        <v>1970</v>
      </c>
    </row>
    <row r="6608" spans="1:5">
      <c r="A6608" s="126">
        <v>6547</v>
      </c>
      <c r="B6608" s="1724"/>
      <c r="D6608" s="2" t="str">
        <f t="shared" si="102"/>
        <v>OK</v>
      </c>
      <c r="E6608" s="4" t="s">
        <v>1970</v>
      </c>
    </row>
    <row r="6609" spans="1:5">
      <c r="A6609" s="126">
        <v>6548</v>
      </c>
      <c r="B6609" s="1724"/>
      <c r="D6609" s="2" t="str">
        <f t="shared" si="102"/>
        <v>OK</v>
      </c>
      <c r="E6609" s="4" t="s">
        <v>1970</v>
      </c>
    </row>
    <row r="6610" spans="1:5">
      <c r="A6610" s="126">
        <v>6549</v>
      </c>
      <c r="B6610" s="1724"/>
      <c r="D6610" s="2" t="str">
        <f t="shared" si="102"/>
        <v>OK</v>
      </c>
      <c r="E6610" s="4" t="s">
        <v>1970</v>
      </c>
    </row>
    <row r="6611" spans="1:5">
      <c r="A6611" s="126">
        <v>6550</v>
      </c>
      <c r="B6611" s="1724"/>
      <c r="D6611" s="2" t="str">
        <f t="shared" si="102"/>
        <v>OK</v>
      </c>
      <c r="E6611" s="4" t="s">
        <v>1970</v>
      </c>
    </row>
    <row r="6612" spans="1:5">
      <c r="A6612" s="126">
        <v>6551</v>
      </c>
      <c r="B6612" s="1724"/>
      <c r="D6612" s="2" t="str">
        <f t="shared" si="102"/>
        <v>OK</v>
      </c>
      <c r="E6612" s="4" t="s">
        <v>1970</v>
      </c>
    </row>
    <row r="6613" spans="1:5">
      <c r="A6613" s="126">
        <v>6552</v>
      </c>
      <c r="B6613" s="1724"/>
      <c r="D6613" s="2" t="str">
        <f t="shared" si="102"/>
        <v>OK</v>
      </c>
      <c r="E6613" s="4" t="s">
        <v>1970</v>
      </c>
    </row>
    <row r="6614" spans="1:5">
      <c r="A6614">
        <v>6553</v>
      </c>
      <c r="B6614" s="1724">
        <f>'Revenues 9-14'!C223</f>
        <v>0</v>
      </c>
      <c r="D6614" s="2" t="str">
        <f t="shared" si="102"/>
        <v>Error?</v>
      </c>
      <c r="E6614" s="2" t="s">
        <v>189</v>
      </c>
    </row>
    <row r="6615" spans="1:5">
      <c r="A6615">
        <v>6554</v>
      </c>
      <c r="B6615" s="1724">
        <f>'Revenues 9-14'!D223</f>
        <v>0</v>
      </c>
      <c r="D6615" s="2" t="str">
        <f t="shared" si="102"/>
        <v>Error?</v>
      </c>
      <c r="E6615" s="2" t="s">
        <v>189</v>
      </c>
    </row>
    <row r="6616" spans="1:5">
      <c r="A6616">
        <v>6555</v>
      </c>
      <c r="B6616" s="1724">
        <f>'Revenues 9-14'!E223</f>
        <v>0</v>
      </c>
      <c r="D6616" s="2" t="str">
        <f t="shared" si="102"/>
        <v>Error?</v>
      </c>
      <c r="E6616" s="2" t="s">
        <v>189</v>
      </c>
    </row>
    <row r="6617" spans="1:5">
      <c r="A6617">
        <v>6556</v>
      </c>
      <c r="B6617" s="1724">
        <f>'Revenues 9-14'!F223</f>
        <v>0</v>
      </c>
      <c r="D6617" s="2" t="str">
        <f t="shared" si="102"/>
        <v>Error?</v>
      </c>
      <c r="E6617" s="2" t="s">
        <v>189</v>
      </c>
    </row>
    <row r="6618" spans="1:5">
      <c r="A6618">
        <v>6557</v>
      </c>
      <c r="B6618" s="1724">
        <f>'Revenues 9-14'!G223</f>
        <v>0</v>
      </c>
      <c r="D6618" s="2" t="str">
        <f t="shared" si="102"/>
        <v>Error?</v>
      </c>
      <c r="E6618" s="2" t="s">
        <v>189</v>
      </c>
    </row>
    <row r="6619" spans="1:5">
      <c r="A6619">
        <v>6558</v>
      </c>
      <c r="B6619" s="1724">
        <f>'Revenues 9-14'!H223</f>
        <v>0</v>
      </c>
      <c r="D6619" s="2" t="str">
        <f t="shared" si="102"/>
        <v>Error?</v>
      </c>
      <c r="E6619" s="2" t="s">
        <v>189</v>
      </c>
    </row>
    <row r="6620" spans="1:5">
      <c r="A6620">
        <v>6559</v>
      </c>
      <c r="B6620" s="1724">
        <f>'Revenues 9-14'!J223</f>
        <v>0</v>
      </c>
      <c r="D6620" s="2" t="str">
        <f t="shared" si="102"/>
        <v>Error?</v>
      </c>
      <c r="E6620" s="2" t="s">
        <v>189</v>
      </c>
    </row>
    <row r="6621" spans="1:5">
      <c r="A6621">
        <v>6560</v>
      </c>
      <c r="B6621" s="1724">
        <f>'Revenues 9-14'!K223</f>
        <v>0</v>
      </c>
      <c r="D6621" s="2" t="str">
        <f t="shared" si="102"/>
        <v>Error?</v>
      </c>
      <c r="E6621" s="2" t="s">
        <v>189</v>
      </c>
    </row>
    <row r="6622" spans="1:5">
      <c r="A6622">
        <v>6561</v>
      </c>
      <c r="B6622" s="1724">
        <f>'Revenues 9-14'!C224</f>
        <v>0</v>
      </c>
      <c r="D6622" s="2" t="str">
        <f t="shared" si="102"/>
        <v>Error?</v>
      </c>
      <c r="E6622" s="2" t="s">
        <v>189</v>
      </c>
    </row>
    <row r="6623" spans="1:5">
      <c r="A6623">
        <v>6562</v>
      </c>
      <c r="B6623" s="1724">
        <f>'Revenues 9-14'!D224</f>
        <v>0</v>
      </c>
      <c r="D6623" s="2" t="str">
        <f t="shared" si="102"/>
        <v>Error?</v>
      </c>
      <c r="E6623" s="2" t="s">
        <v>189</v>
      </c>
    </row>
    <row r="6624" spans="1:5">
      <c r="A6624">
        <v>6563</v>
      </c>
      <c r="B6624" s="1724">
        <f>'Revenues 9-14'!F224</f>
        <v>0</v>
      </c>
      <c r="D6624" s="2" t="str">
        <f t="shared" si="102"/>
        <v>Error?</v>
      </c>
      <c r="E6624" s="2" t="s">
        <v>189</v>
      </c>
    </row>
    <row r="6625" spans="1:5">
      <c r="A6625">
        <v>6564</v>
      </c>
      <c r="B6625" s="1724">
        <f>'Revenues 9-14'!G224</f>
        <v>0</v>
      </c>
      <c r="D6625" s="2" t="str">
        <f t="shared" si="102"/>
        <v>Error?</v>
      </c>
      <c r="E6625" s="2" t="s">
        <v>189</v>
      </c>
    </row>
    <row r="6626" spans="1:5">
      <c r="A6626">
        <v>6565</v>
      </c>
      <c r="B6626" s="1724">
        <f>'Revenues 9-14'!C225</f>
        <v>0</v>
      </c>
      <c r="D6626" s="2" t="str">
        <f t="shared" si="102"/>
        <v>Error?</v>
      </c>
      <c r="E6626" s="2" t="s">
        <v>189</v>
      </c>
    </row>
    <row r="6627" spans="1:5">
      <c r="A6627">
        <v>6566</v>
      </c>
      <c r="B6627" s="1724">
        <f>'Revenues 9-14'!D225</f>
        <v>0</v>
      </c>
      <c r="D6627" s="2" t="str">
        <f t="shared" si="102"/>
        <v>Error?</v>
      </c>
      <c r="E6627" s="2" t="s">
        <v>189</v>
      </c>
    </row>
    <row r="6628" spans="1:5">
      <c r="A6628">
        <v>6567</v>
      </c>
      <c r="B6628" s="1724">
        <f>'Revenues 9-14'!E225</f>
        <v>0</v>
      </c>
      <c r="D6628" s="2" t="str">
        <f t="shared" si="102"/>
        <v>Error?</v>
      </c>
      <c r="E6628" s="2" t="s">
        <v>189</v>
      </c>
    </row>
    <row r="6629" spans="1:5">
      <c r="A6629">
        <v>6568</v>
      </c>
      <c r="B6629" s="1724">
        <f>'Revenues 9-14'!F225</f>
        <v>0</v>
      </c>
      <c r="D6629" s="2" t="str">
        <f t="shared" si="102"/>
        <v>Error?</v>
      </c>
      <c r="E6629" s="2" t="s">
        <v>189</v>
      </c>
    </row>
    <row r="6630" spans="1:5">
      <c r="A6630">
        <v>6569</v>
      </c>
      <c r="B6630" s="1724">
        <f>'Revenues 9-14'!G225</f>
        <v>0</v>
      </c>
      <c r="D6630" s="2" t="str">
        <f t="shared" si="102"/>
        <v>Error?</v>
      </c>
      <c r="E6630" s="2" t="s">
        <v>189</v>
      </c>
    </row>
    <row r="6631" spans="1:5">
      <c r="A6631">
        <v>6570</v>
      </c>
      <c r="B6631" s="1724">
        <f>'Revenues 9-14'!H225</f>
        <v>0</v>
      </c>
      <c r="D6631" s="2" t="str">
        <f t="shared" si="102"/>
        <v>Error?</v>
      </c>
      <c r="E6631" s="2" t="s">
        <v>189</v>
      </c>
    </row>
    <row r="6632" spans="1:5">
      <c r="A6632">
        <v>6571</v>
      </c>
      <c r="B6632" s="1724">
        <f>'Revenues 9-14'!J225</f>
        <v>0</v>
      </c>
      <c r="D6632" s="2" t="str">
        <f t="shared" si="102"/>
        <v>Error?</v>
      </c>
      <c r="E6632" s="2" t="s">
        <v>189</v>
      </c>
    </row>
    <row r="6633" spans="1:5">
      <c r="A6633">
        <v>6572</v>
      </c>
      <c r="B6633" s="1724">
        <f>'Revenues 9-14'!K225</f>
        <v>0</v>
      </c>
      <c r="D6633" s="2" t="str">
        <f t="shared" si="102"/>
        <v>Error?</v>
      </c>
      <c r="E6633" s="2" t="s">
        <v>189</v>
      </c>
    </row>
    <row r="6634" spans="1:5">
      <c r="A6634">
        <v>6573</v>
      </c>
      <c r="B6634" s="1724">
        <f>'Revenues 9-14'!C226</f>
        <v>0</v>
      </c>
      <c r="D6634" s="2" t="str">
        <f t="shared" si="102"/>
        <v>Error?</v>
      </c>
      <c r="E6634" s="2" t="s">
        <v>189</v>
      </c>
    </row>
    <row r="6635" spans="1:5">
      <c r="A6635">
        <v>6574</v>
      </c>
      <c r="B6635" s="1724">
        <f>'Revenues 9-14'!D226</f>
        <v>0</v>
      </c>
      <c r="D6635" s="2" t="str">
        <f t="shared" si="102"/>
        <v>Error?</v>
      </c>
      <c r="E6635" s="2" t="s">
        <v>189</v>
      </c>
    </row>
    <row r="6636" spans="1:5">
      <c r="A6636">
        <v>6575</v>
      </c>
      <c r="B6636" s="1724">
        <f>'Revenues 9-14'!E226</f>
        <v>0</v>
      </c>
      <c r="D6636" s="2" t="str">
        <f t="shared" si="102"/>
        <v>Error?</v>
      </c>
      <c r="E6636" s="2" t="s">
        <v>189</v>
      </c>
    </row>
    <row r="6637" spans="1:5">
      <c r="A6637">
        <v>6576</v>
      </c>
      <c r="B6637" s="1724">
        <f>'Revenues 9-14'!F226</f>
        <v>0</v>
      </c>
      <c r="D6637" s="2" t="str">
        <f t="shared" si="102"/>
        <v>Error?</v>
      </c>
      <c r="E6637" s="2" t="s">
        <v>189</v>
      </c>
    </row>
    <row r="6638" spans="1:5">
      <c r="A6638">
        <v>6577</v>
      </c>
      <c r="B6638" s="1724">
        <f>'Revenues 9-14'!G226</f>
        <v>0</v>
      </c>
      <c r="D6638" s="2" t="str">
        <f t="shared" si="102"/>
        <v>Error?</v>
      </c>
      <c r="E6638" s="2" t="s">
        <v>189</v>
      </c>
    </row>
    <row r="6639" spans="1:5">
      <c r="A6639">
        <v>6578</v>
      </c>
      <c r="B6639" s="1724">
        <f>'Revenues 9-14'!H226</f>
        <v>0</v>
      </c>
      <c r="D6639" s="2" t="str">
        <f t="shared" si="102"/>
        <v>Error?</v>
      </c>
      <c r="E6639" s="2" t="s">
        <v>189</v>
      </c>
    </row>
    <row r="6640" spans="1:5">
      <c r="A6640">
        <v>6579</v>
      </c>
      <c r="B6640" s="1724">
        <f>'Revenues 9-14'!J226</f>
        <v>0</v>
      </c>
      <c r="D6640" s="2" t="str">
        <f t="shared" si="102"/>
        <v>Error?</v>
      </c>
      <c r="E6640" s="2" t="s">
        <v>189</v>
      </c>
    </row>
    <row r="6641" spans="1:5">
      <c r="A6641">
        <v>6580</v>
      </c>
      <c r="B6641" s="1724">
        <f>'Revenues 9-14'!K226</f>
        <v>0</v>
      </c>
      <c r="D6641" s="2" t="str">
        <f t="shared" si="102"/>
        <v>Error?</v>
      </c>
      <c r="E6641" s="2" t="s">
        <v>189</v>
      </c>
    </row>
    <row r="6642" spans="1:5">
      <c r="A6642">
        <v>6581</v>
      </c>
      <c r="B6642" s="1724">
        <f>'Revenues 9-14'!C227</f>
        <v>0</v>
      </c>
      <c r="D6642" s="2" t="str">
        <f t="shared" si="102"/>
        <v>Error?</v>
      </c>
      <c r="E6642" s="2" t="s">
        <v>189</v>
      </c>
    </row>
    <row r="6643" spans="1:5">
      <c r="A6643">
        <v>6582</v>
      </c>
      <c r="B6643" s="1724">
        <f>'Revenues 9-14'!D227</f>
        <v>0</v>
      </c>
      <c r="D6643" s="2" t="str">
        <f t="shared" si="102"/>
        <v>Error?</v>
      </c>
      <c r="E6643" s="2" t="s">
        <v>189</v>
      </c>
    </row>
    <row r="6644" spans="1:5">
      <c r="A6644">
        <v>6583</v>
      </c>
      <c r="B6644" s="1724">
        <f>'Revenues 9-14'!E227</f>
        <v>0</v>
      </c>
      <c r="D6644" s="2" t="str">
        <f t="shared" si="102"/>
        <v>Error?</v>
      </c>
      <c r="E6644" s="2" t="s">
        <v>189</v>
      </c>
    </row>
    <row r="6645" spans="1:5">
      <c r="A6645">
        <v>6584</v>
      </c>
      <c r="B6645" s="1724">
        <f>'Revenues 9-14'!F227</f>
        <v>0</v>
      </c>
      <c r="D6645" s="2" t="str">
        <f t="shared" si="102"/>
        <v>Error?</v>
      </c>
      <c r="E6645" s="2" t="s">
        <v>189</v>
      </c>
    </row>
    <row r="6646" spans="1:5">
      <c r="A6646">
        <v>6585</v>
      </c>
      <c r="B6646" s="1724">
        <f>'Revenues 9-14'!G227</f>
        <v>0</v>
      </c>
      <c r="D6646" s="2" t="str">
        <f t="shared" si="102"/>
        <v>Error?</v>
      </c>
      <c r="E6646" s="2" t="s">
        <v>189</v>
      </c>
    </row>
    <row r="6647" spans="1:5">
      <c r="A6647">
        <v>6586</v>
      </c>
      <c r="B6647" s="1724">
        <f>'Revenues 9-14'!H227</f>
        <v>0</v>
      </c>
      <c r="D6647" s="2" t="str">
        <f t="shared" si="102"/>
        <v>Error?</v>
      </c>
      <c r="E6647" s="2" t="s">
        <v>189</v>
      </c>
    </row>
    <row r="6648" spans="1:5">
      <c r="A6648">
        <v>6587</v>
      </c>
      <c r="B6648" s="1724">
        <f>'Revenues 9-14'!J227</f>
        <v>0</v>
      </c>
      <c r="D6648" s="2" t="str">
        <f t="shared" si="102"/>
        <v>Error?</v>
      </c>
      <c r="E6648" s="2" t="s">
        <v>189</v>
      </c>
    </row>
    <row r="6649" spans="1:5">
      <c r="A6649">
        <v>6588</v>
      </c>
      <c r="B6649" s="1724">
        <f>'Revenues 9-14'!K227</f>
        <v>0</v>
      </c>
      <c r="D6649" s="2" t="str">
        <f t="shared" si="102"/>
        <v>Error?</v>
      </c>
      <c r="E6649" s="2" t="s">
        <v>189</v>
      </c>
    </row>
    <row r="6650" spans="1:5">
      <c r="A6650">
        <v>6589</v>
      </c>
      <c r="B6650" s="1724">
        <f>'Revenues 9-14'!C228</f>
        <v>0</v>
      </c>
      <c r="D6650" s="2" t="str">
        <f t="shared" si="102"/>
        <v>Error?</v>
      </c>
      <c r="E6650" s="2" t="s">
        <v>189</v>
      </c>
    </row>
    <row r="6651" spans="1:5">
      <c r="A6651">
        <v>6590</v>
      </c>
      <c r="B6651" s="1724">
        <f>'Revenues 9-14'!D228</f>
        <v>0</v>
      </c>
      <c r="D6651" s="2" t="str">
        <f t="shared" si="102"/>
        <v>Error?</v>
      </c>
      <c r="E6651" s="2" t="s">
        <v>189</v>
      </c>
    </row>
    <row r="6652" spans="1:5">
      <c r="A6652">
        <v>6591</v>
      </c>
      <c r="B6652" s="1724">
        <f>'Revenues 9-14'!E228</f>
        <v>0</v>
      </c>
      <c r="D6652" s="2" t="str">
        <f t="shared" si="102"/>
        <v>Error?</v>
      </c>
      <c r="E6652" s="2" t="s">
        <v>189</v>
      </c>
    </row>
    <row r="6653" spans="1:5">
      <c r="A6653">
        <v>6592</v>
      </c>
      <c r="B6653" s="1724">
        <f>'Revenues 9-14'!F228</f>
        <v>0</v>
      </c>
      <c r="D6653" s="2" t="str">
        <f t="shared" si="102"/>
        <v>Error?</v>
      </c>
      <c r="E6653" s="2" t="s">
        <v>189</v>
      </c>
    </row>
    <row r="6654" spans="1:5">
      <c r="A6654">
        <v>6593</v>
      </c>
      <c r="B6654" s="1724">
        <f>'Revenues 9-14'!G228</f>
        <v>0</v>
      </c>
      <c r="D6654" s="2" t="str">
        <f t="shared" si="102"/>
        <v>Error?</v>
      </c>
      <c r="E6654" s="2" t="s">
        <v>189</v>
      </c>
    </row>
    <row r="6655" spans="1:5">
      <c r="A6655">
        <v>6594</v>
      </c>
      <c r="B6655" s="1724">
        <f>'Revenues 9-14'!H228</f>
        <v>0</v>
      </c>
      <c r="D6655" s="2" t="str">
        <f t="shared" ref="D6655:D6718" si="103">IF(ISBLANK(B6655),"OK",IF(A6655-B6655=0,"OK","Error?"))</f>
        <v>Error?</v>
      </c>
      <c r="E6655" s="2" t="s">
        <v>189</v>
      </c>
    </row>
    <row r="6656" spans="1:5">
      <c r="A6656">
        <v>6595</v>
      </c>
      <c r="B6656" s="1724">
        <f>'Revenues 9-14'!J228</f>
        <v>0</v>
      </c>
      <c r="D6656" s="2" t="str">
        <f t="shared" si="103"/>
        <v>Error?</v>
      </c>
      <c r="E6656" s="2" t="s">
        <v>189</v>
      </c>
    </row>
    <row r="6657" spans="1:5">
      <c r="A6657">
        <v>6596</v>
      </c>
      <c r="B6657" s="1724">
        <f>'Revenues 9-14'!K228</f>
        <v>0</v>
      </c>
      <c r="D6657" s="2" t="str">
        <f t="shared" si="103"/>
        <v>Error?</v>
      </c>
      <c r="E6657" s="2" t="s">
        <v>189</v>
      </c>
    </row>
    <row r="6658" spans="1:5">
      <c r="A6658">
        <v>6597</v>
      </c>
      <c r="B6658" s="1724">
        <f>'Revenues 9-14'!C229</f>
        <v>0</v>
      </c>
      <c r="D6658" s="2" t="str">
        <f t="shared" si="103"/>
        <v>Error?</v>
      </c>
      <c r="E6658" s="2" t="s">
        <v>189</v>
      </c>
    </row>
    <row r="6659" spans="1:5">
      <c r="A6659">
        <v>6598</v>
      </c>
      <c r="B6659" s="1724">
        <f>'Revenues 9-14'!D229</f>
        <v>0</v>
      </c>
      <c r="D6659" s="2" t="str">
        <f t="shared" si="103"/>
        <v>Error?</v>
      </c>
      <c r="E6659" s="2" t="s">
        <v>189</v>
      </c>
    </row>
    <row r="6660" spans="1:5">
      <c r="A6660">
        <v>6599</v>
      </c>
      <c r="B6660" s="1724">
        <f>'Revenues 9-14'!E229</f>
        <v>0</v>
      </c>
      <c r="D6660" s="2" t="str">
        <f t="shared" si="103"/>
        <v>Error?</v>
      </c>
      <c r="E6660" s="2" t="s">
        <v>189</v>
      </c>
    </row>
    <row r="6661" spans="1:5">
      <c r="A6661">
        <v>6600</v>
      </c>
      <c r="B6661" s="1724">
        <f>'Revenues 9-14'!F229</f>
        <v>0</v>
      </c>
      <c r="D6661" s="2" t="str">
        <f t="shared" si="103"/>
        <v>Error?</v>
      </c>
      <c r="E6661" s="2" t="s">
        <v>189</v>
      </c>
    </row>
    <row r="6662" spans="1:5">
      <c r="A6662">
        <v>6601</v>
      </c>
      <c r="B6662" s="1724">
        <f>'Revenues 9-14'!G229</f>
        <v>0</v>
      </c>
      <c r="D6662" s="2" t="str">
        <f t="shared" si="103"/>
        <v>Error?</v>
      </c>
      <c r="E6662" s="2" t="s">
        <v>189</v>
      </c>
    </row>
    <row r="6663" spans="1:5">
      <c r="A6663">
        <v>6602</v>
      </c>
      <c r="B6663" s="1724">
        <f>'Revenues 9-14'!H229</f>
        <v>0</v>
      </c>
      <c r="D6663" s="2" t="str">
        <f t="shared" si="103"/>
        <v>Error?</v>
      </c>
      <c r="E6663" s="2" t="s">
        <v>189</v>
      </c>
    </row>
    <row r="6664" spans="1:5">
      <c r="A6664">
        <v>6603</v>
      </c>
      <c r="B6664" s="1724">
        <f>'Revenues 9-14'!J229</f>
        <v>0</v>
      </c>
      <c r="D6664" s="2" t="str">
        <f t="shared" si="103"/>
        <v>Error?</v>
      </c>
      <c r="E6664" s="2" t="s">
        <v>189</v>
      </c>
    </row>
    <row r="6665" spans="1:5">
      <c r="A6665">
        <v>6604</v>
      </c>
      <c r="B6665" s="1724">
        <f>'Revenues 9-14'!K229</f>
        <v>0</v>
      </c>
      <c r="D6665" s="2" t="str">
        <f t="shared" si="103"/>
        <v>Error?</v>
      </c>
      <c r="E6665" s="2" t="s">
        <v>189</v>
      </c>
    </row>
    <row r="6666" spans="1:5">
      <c r="A6666">
        <v>6605</v>
      </c>
      <c r="B6666" s="1724">
        <f>'Revenues 9-14'!C230</f>
        <v>0</v>
      </c>
      <c r="D6666" s="2" t="str">
        <f t="shared" si="103"/>
        <v>Error?</v>
      </c>
      <c r="E6666" s="2" t="s">
        <v>189</v>
      </c>
    </row>
    <row r="6667" spans="1:5">
      <c r="A6667">
        <v>6606</v>
      </c>
      <c r="B6667" s="1724">
        <f>'Revenues 9-14'!D230</f>
        <v>0</v>
      </c>
      <c r="D6667" s="2" t="str">
        <f t="shared" si="103"/>
        <v>Error?</v>
      </c>
      <c r="E6667" s="2" t="s">
        <v>189</v>
      </c>
    </row>
    <row r="6668" spans="1:5">
      <c r="A6668">
        <v>6607</v>
      </c>
      <c r="B6668" s="1724">
        <f>'Revenues 9-14'!E230</f>
        <v>0</v>
      </c>
      <c r="D6668" s="2" t="str">
        <f t="shared" si="103"/>
        <v>Error?</v>
      </c>
      <c r="E6668" s="2" t="s">
        <v>189</v>
      </c>
    </row>
    <row r="6669" spans="1:5">
      <c r="A6669">
        <v>6608</v>
      </c>
      <c r="B6669" s="1724">
        <f>'Revenues 9-14'!F230</f>
        <v>0</v>
      </c>
      <c r="D6669" s="2" t="str">
        <f t="shared" si="103"/>
        <v>Error?</v>
      </c>
      <c r="E6669" s="2" t="s">
        <v>189</v>
      </c>
    </row>
    <row r="6670" spans="1:5">
      <c r="A6670">
        <v>6609</v>
      </c>
      <c r="B6670" s="1724">
        <f>'Revenues 9-14'!G230</f>
        <v>0</v>
      </c>
      <c r="D6670" s="2" t="str">
        <f t="shared" si="103"/>
        <v>Error?</v>
      </c>
      <c r="E6670" s="2" t="s">
        <v>189</v>
      </c>
    </row>
    <row r="6671" spans="1:5">
      <c r="A6671">
        <v>6610</v>
      </c>
      <c r="B6671" s="1724">
        <f>'Revenues 9-14'!H230</f>
        <v>0</v>
      </c>
      <c r="D6671" s="2" t="str">
        <f t="shared" si="103"/>
        <v>Error?</v>
      </c>
      <c r="E6671" s="2" t="s">
        <v>189</v>
      </c>
    </row>
    <row r="6672" spans="1:5">
      <c r="A6672">
        <v>6611</v>
      </c>
      <c r="B6672" s="1724">
        <f>'Revenues 9-14'!J230</f>
        <v>0</v>
      </c>
      <c r="D6672" s="2" t="str">
        <f t="shared" si="103"/>
        <v>Error?</v>
      </c>
      <c r="E6672" s="2" t="s">
        <v>189</v>
      </c>
    </row>
    <row r="6673" spans="1:5">
      <c r="A6673">
        <v>6612</v>
      </c>
      <c r="B6673" s="1724">
        <f>'Revenues 9-14'!K230</f>
        <v>0</v>
      </c>
      <c r="D6673" s="2" t="str">
        <f t="shared" si="103"/>
        <v>Error?</v>
      </c>
      <c r="E6673" s="2" t="s">
        <v>189</v>
      </c>
    </row>
    <row r="6674" spans="1:5">
      <c r="A6674">
        <v>6613</v>
      </c>
      <c r="B6674" s="1724">
        <f>'Revenues 9-14'!C231</f>
        <v>0</v>
      </c>
      <c r="D6674" s="2" t="str">
        <f t="shared" si="103"/>
        <v>Error?</v>
      </c>
      <c r="E6674" s="2" t="s">
        <v>189</v>
      </c>
    </row>
    <row r="6675" spans="1:5">
      <c r="A6675">
        <v>6614</v>
      </c>
      <c r="B6675" s="1724">
        <f>'Revenues 9-14'!D231</f>
        <v>0</v>
      </c>
      <c r="D6675" s="2" t="str">
        <f t="shared" si="103"/>
        <v>Error?</v>
      </c>
      <c r="E6675" s="2" t="s">
        <v>189</v>
      </c>
    </row>
    <row r="6676" spans="1:5">
      <c r="A6676">
        <v>6615</v>
      </c>
      <c r="B6676" s="1724">
        <f>'Revenues 9-14'!E231</f>
        <v>0</v>
      </c>
      <c r="D6676" s="2" t="str">
        <f t="shared" si="103"/>
        <v>Error?</v>
      </c>
      <c r="E6676" s="2" t="s">
        <v>189</v>
      </c>
    </row>
    <row r="6677" spans="1:5">
      <c r="A6677">
        <v>6616</v>
      </c>
      <c r="B6677" s="1724">
        <f>'Revenues 9-14'!F231</f>
        <v>0</v>
      </c>
      <c r="D6677" s="2" t="str">
        <f t="shared" si="103"/>
        <v>Error?</v>
      </c>
      <c r="E6677" s="2" t="s">
        <v>189</v>
      </c>
    </row>
    <row r="6678" spans="1:5">
      <c r="A6678">
        <v>6617</v>
      </c>
      <c r="B6678" s="1724">
        <f>'Revenues 9-14'!G231</f>
        <v>0</v>
      </c>
      <c r="D6678" s="2" t="str">
        <f t="shared" si="103"/>
        <v>Error?</v>
      </c>
      <c r="E6678" s="2" t="s">
        <v>189</v>
      </c>
    </row>
    <row r="6679" spans="1:5">
      <c r="A6679">
        <v>6618</v>
      </c>
      <c r="B6679" s="1724">
        <f>'Revenues 9-14'!H231</f>
        <v>0</v>
      </c>
      <c r="D6679" s="2" t="str">
        <f t="shared" si="103"/>
        <v>Error?</v>
      </c>
      <c r="E6679" s="2" t="s">
        <v>189</v>
      </c>
    </row>
    <row r="6680" spans="1:5">
      <c r="A6680">
        <v>6619</v>
      </c>
      <c r="B6680" s="1724">
        <f>'Revenues 9-14'!J231</f>
        <v>0</v>
      </c>
      <c r="D6680" s="2" t="str">
        <f t="shared" si="103"/>
        <v>Error?</v>
      </c>
      <c r="E6680" s="2" t="s">
        <v>189</v>
      </c>
    </row>
    <row r="6681" spans="1:5">
      <c r="A6681">
        <v>6620</v>
      </c>
      <c r="B6681" s="1724">
        <f>'Revenues 9-14'!K231</f>
        <v>0</v>
      </c>
      <c r="D6681" s="2" t="str">
        <f t="shared" si="103"/>
        <v>Error?</v>
      </c>
      <c r="E6681" s="2" t="s">
        <v>189</v>
      </c>
    </row>
    <row r="6682" spans="1:5">
      <c r="A6682">
        <v>6621</v>
      </c>
      <c r="B6682" s="1724">
        <f>'Revenues 9-14'!C232</f>
        <v>0</v>
      </c>
      <c r="D6682" s="2" t="str">
        <f t="shared" si="103"/>
        <v>Error?</v>
      </c>
      <c r="E6682" s="2" t="s">
        <v>189</v>
      </c>
    </row>
    <row r="6683" spans="1:5">
      <c r="A6683">
        <v>6622</v>
      </c>
      <c r="B6683" s="1724">
        <f>'Revenues 9-14'!D232</f>
        <v>0</v>
      </c>
      <c r="D6683" s="2" t="str">
        <f t="shared" si="103"/>
        <v>Error?</v>
      </c>
      <c r="E6683" s="2" t="s">
        <v>189</v>
      </c>
    </row>
    <row r="6684" spans="1:5">
      <c r="A6684">
        <v>6623</v>
      </c>
      <c r="B6684" s="1724">
        <f>'Revenues 9-14'!E232</f>
        <v>0</v>
      </c>
      <c r="D6684" s="2" t="str">
        <f t="shared" si="103"/>
        <v>Error?</v>
      </c>
      <c r="E6684" s="2" t="s">
        <v>189</v>
      </c>
    </row>
    <row r="6685" spans="1:5">
      <c r="A6685">
        <v>6624</v>
      </c>
      <c r="B6685" s="1724">
        <f>'Revenues 9-14'!F232</f>
        <v>0</v>
      </c>
      <c r="D6685" s="2" t="str">
        <f t="shared" si="103"/>
        <v>Error?</v>
      </c>
      <c r="E6685" s="2" t="s">
        <v>189</v>
      </c>
    </row>
    <row r="6686" spans="1:5">
      <c r="A6686">
        <v>6625</v>
      </c>
      <c r="B6686" s="1724">
        <f>'Revenues 9-14'!G232</f>
        <v>0</v>
      </c>
      <c r="D6686" s="2" t="str">
        <f t="shared" si="103"/>
        <v>Error?</v>
      </c>
      <c r="E6686" s="2" t="s">
        <v>189</v>
      </c>
    </row>
    <row r="6687" spans="1:5">
      <c r="A6687">
        <v>6626</v>
      </c>
      <c r="B6687" s="1724">
        <f>'Revenues 9-14'!H232</f>
        <v>0</v>
      </c>
      <c r="D6687" s="2" t="str">
        <f t="shared" si="103"/>
        <v>Error?</v>
      </c>
      <c r="E6687" s="2" t="s">
        <v>189</v>
      </c>
    </row>
    <row r="6688" spans="1:5">
      <c r="A6688">
        <v>6627</v>
      </c>
      <c r="B6688" s="1724">
        <f>'Revenues 9-14'!J232</f>
        <v>0</v>
      </c>
      <c r="D6688" s="2" t="str">
        <f t="shared" si="103"/>
        <v>Error?</v>
      </c>
      <c r="E6688" s="2" t="s">
        <v>189</v>
      </c>
    </row>
    <row r="6689" spans="1:5">
      <c r="A6689">
        <v>6628</v>
      </c>
      <c r="B6689" s="1724">
        <f>'Revenues 9-14'!K232</f>
        <v>0</v>
      </c>
      <c r="D6689" s="2" t="str">
        <f t="shared" si="103"/>
        <v>Error?</v>
      </c>
      <c r="E6689" s="2" t="s">
        <v>189</v>
      </c>
    </row>
    <row r="6690" spans="1:5">
      <c r="A6690">
        <v>6629</v>
      </c>
      <c r="B6690" s="1724">
        <f>'Revenues 9-14'!C233</f>
        <v>0</v>
      </c>
      <c r="D6690" s="2" t="str">
        <f t="shared" si="103"/>
        <v>Error?</v>
      </c>
      <c r="E6690" s="2" t="s">
        <v>189</v>
      </c>
    </row>
    <row r="6691" spans="1:5">
      <c r="A6691">
        <v>6630</v>
      </c>
      <c r="B6691" s="1724">
        <f>'Revenues 9-14'!D233</f>
        <v>0</v>
      </c>
      <c r="D6691" s="2" t="str">
        <f t="shared" si="103"/>
        <v>Error?</v>
      </c>
      <c r="E6691" s="2" t="s">
        <v>189</v>
      </c>
    </row>
    <row r="6692" spans="1:5">
      <c r="A6692">
        <v>6631</v>
      </c>
      <c r="B6692" s="1724">
        <f>'Revenues 9-14'!F233</f>
        <v>0</v>
      </c>
      <c r="D6692" s="2" t="str">
        <f t="shared" si="103"/>
        <v>Error?</v>
      </c>
      <c r="E6692" s="2" t="s">
        <v>189</v>
      </c>
    </row>
    <row r="6693" spans="1:5">
      <c r="A6693">
        <v>6632</v>
      </c>
      <c r="B6693" s="1724">
        <f>'Revenues 9-14'!G233</f>
        <v>0</v>
      </c>
      <c r="D6693" s="2" t="str">
        <f t="shared" si="103"/>
        <v>Error?</v>
      </c>
      <c r="E6693" s="2" t="s">
        <v>189</v>
      </c>
    </row>
    <row r="6694" spans="1:5">
      <c r="A6694">
        <v>6633</v>
      </c>
      <c r="B6694" s="1724">
        <f>'Revenues 9-14'!C234</f>
        <v>0</v>
      </c>
      <c r="D6694" s="2" t="str">
        <f t="shared" si="103"/>
        <v>Error?</v>
      </c>
      <c r="E6694" s="2" t="s">
        <v>189</v>
      </c>
    </row>
    <row r="6695" spans="1:5">
      <c r="A6695">
        <v>6634</v>
      </c>
      <c r="B6695" s="1724">
        <f>'Revenues 9-14'!D234</f>
        <v>0</v>
      </c>
      <c r="D6695" s="2" t="str">
        <f t="shared" si="103"/>
        <v>Error?</v>
      </c>
      <c r="E6695" s="2" t="s">
        <v>189</v>
      </c>
    </row>
    <row r="6696" spans="1:5">
      <c r="A6696">
        <v>6635</v>
      </c>
      <c r="B6696" s="1724">
        <f>'Revenues 9-14'!C235</f>
        <v>0</v>
      </c>
      <c r="D6696" s="2" t="str">
        <f t="shared" si="103"/>
        <v>Error?</v>
      </c>
      <c r="E6696" s="2" t="s">
        <v>189</v>
      </c>
    </row>
    <row r="6697" spans="1:5">
      <c r="A6697">
        <v>6636</v>
      </c>
      <c r="B6697" s="1724">
        <f>'Revenues 9-14'!D235</f>
        <v>0</v>
      </c>
      <c r="D6697" s="2" t="str">
        <f t="shared" si="103"/>
        <v>Error?</v>
      </c>
      <c r="E6697" s="2" t="s">
        <v>189</v>
      </c>
    </row>
    <row r="6698" spans="1:5">
      <c r="A6698">
        <v>6637</v>
      </c>
      <c r="B6698" s="1724">
        <f>'Revenues 9-14'!E235</f>
        <v>0</v>
      </c>
      <c r="D6698" s="2" t="str">
        <f t="shared" si="103"/>
        <v>Error?</v>
      </c>
      <c r="E6698" s="2" t="s">
        <v>189</v>
      </c>
    </row>
    <row r="6699" spans="1:5">
      <c r="A6699">
        <v>6638</v>
      </c>
      <c r="B6699" s="1724">
        <f>'Revenues 9-14'!F235</f>
        <v>0</v>
      </c>
      <c r="D6699" s="2" t="str">
        <f t="shared" si="103"/>
        <v>Error?</v>
      </c>
      <c r="E6699" s="2" t="s">
        <v>189</v>
      </c>
    </row>
    <row r="6700" spans="1:5">
      <c r="A6700">
        <v>6639</v>
      </c>
      <c r="B6700" s="1724">
        <f>'Revenues 9-14'!G235</f>
        <v>0</v>
      </c>
      <c r="D6700" s="2" t="str">
        <f t="shared" si="103"/>
        <v>Error?</v>
      </c>
      <c r="E6700" s="2" t="s">
        <v>189</v>
      </c>
    </row>
    <row r="6701" spans="1:5">
      <c r="A6701">
        <v>6640</v>
      </c>
      <c r="B6701" s="1724">
        <f>'Revenues 9-14'!H235</f>
        <v>0</v>
      </c>
      <c r="D6701" s="2" t="str">
        <f t="shared" si="103"/>
        <v>Error?</v>
      </c>
      <c r="E6701" s="2" t="s">
        <v>189</v>
      </c>
    </row>
    <row r="6702" spans="1:5">
      <c r="A6702">
        <v>6641</v>
      </c>
      <c r="B6702" s="1724">
        <f>'Revenues 9-14'!J235</f>
        <v>0</v>
      </c>
      <c r="D6702" s="2" t="str">
        <f t="shared" si="103"/>
        <v>Error?</v>
      </c>
      <c r="E6702" s="2" t="s">
        <v>189</v>
      </c>
    </row>
    <row r="6703" spans="1:5">
      <c r="A6703">
        <v>6642</v>
      </c>
      <c r="B6703" s="1724">
        <f>'Revenues 9-14'!K235</f>
        <v>0</v>
      </c>
      <c r="D6703" s="2" t="str">
        <f t="shared" si="103"/>
        <v>Error?</v>
      </c>
      <c r="E6703" s="2" t="s">
        <v>189</v>
      </c>
    </row>
    <row r="6704" spans="1:5">
      <c r="A6704">
        <v>6643</v>
      </c>
      <c r="B6704" s="1724">
        <f>'Revenues 9-14'!C236</f>
        <v>0</v>
      </c>
      <c r="D6704" s="2" t="str">
        <f t="shared" si="103"/>
        <v>Error?</v>
      </c>
      <c r="E6704" s="2" t="s">
        <v>189</v>
      </c>
    </row>
    <row r="6705" spans="1:5">
      <c r="A6705">
        <v>6644</v>
      </c>
      <c r="B6705" s="1724">
        <f>'Revenues 9-14'!D236</f>
        <v>0</v>
      </c>
      <c r="D6705" s="2" t="str">
        <f t="shared" si="103"/>
        <v>Error?</v>
      </c>
      <c r="E6705" s="2" t="s">
        <v>189</v>
      </c>
    </row>
    <row r="6706" spans="1:5">
      <c r="A6706">
        <v>6645</v>
      </c>
      <c r="B6706" s="1724">
        <f>'Revenues 9-14'!E236</f>
        <v>0</v>
      </c>
      <c r="D6706" s="2" t="str">
        <f t="shared" si="103"/>
        <v>Error?</v>
      </c>
      <c r="E6706" s="2" t="s">
        <v>189</v>
      </c>
    </row>
    <row r="6707" spans="1:5">
      <c r="A6707">
        <v>6646</v>
      </c>
      <c r="B6707" s="1724">
        <f>'Revenues 9-14'!F236</f>
        <v>0</v>
      </c>
      <c r="D6707" s="2" t="str">
        <f t="shared" si="103"/>
        <v>Error?</v>
      </c>
      <c r="E6707" s="2" t="s">
        <v>189</v>
      </c>
    </row>
    <row r="6708" spans="1:5">
      <c r="A6708">
        <v>6647</v>
      </c>
      <c r="B6708" s="1724">
        <f>'Revenues 9-14'!G236</f>
        <v>0</v>
      </c>
      <c r="D6708" s="2" t="str">
        <f t="shared" si="103"/>
        <v>Error?</v>
      </c>
      <c r="E6708" s="2" t="s">
        <v>189</v>
      </c>
    </row>
    <row r="6709" spans="1:5">
      <c r="A6709">
        <v>6648</v>
      </c>
      <c r="B6709" s="1724">
        <f>'Revenues 9-14'!H236</f>
        <v>0</v>
      </c>
      <c r="D6709" s="2" t="str">
        <f t="shared" si="103"/>
        <v>Error?</v>
      </c>
      <c r="E6709" s="2" t="s">
        <v>189</v>
      </c>
    </row>
    <row r="6710" spans="1:5">
      <c r="A6710">
        <v>6649</v>
      </c>
      <c r="B6710" s="1724">
        <f>'Revenues 9-14'!J236</f>
        <v>0</v>
      </c>
      <c r="D6710" s="2" t="str">
        <f t="shared" si="103"/>
        <v>Error?</v>
      </c>
      <c r="E6710" s="2" t="s">
        <v>189</v>
      </c>
    </row>
    <row r="6711" spans="1:5">
      <c r="A6711">
        <v>6650</v>
      </c>
      <c r="B6711" s="1724">
        <f>'Revenues 9-14'!K236</f>
        <v>0</v>
      </c>
      <c r="D6711" s="2" t="str">
        <f t="shared" si="103"/>
        <v>Error?</v>
      </c>
      <c r="E6711" s="2" t="s">
        <v>189</v>
      </c>
    </row>
    <row r="6712" spans="1:5">
      <c r="A6712">
        <v>6651</v>
      </c>
      <c r="B6712" s="1724">
        <f>'Revenues 9-14'!C237</f>
        <v>0</v>
      </c>
      <c r="D6712" s="2" t="str">
        <f t="shared" si="103"/>
        <v>Error?</v>
      </c>
      <c r="E6712" s="2" t="s">
        <v>189</v>
      </c>
    </row>
    <row r="6713" spans="1:5">
      <c r="A6713">
        <v>6652</v>
      </c>
      <c r="B6713" s="1724">
        <f>'Revenues 9-14'!D237</f>
        <v>0</v>
      </c>
      <c r="D6713" s="2" t="str">
        <f t="shared" si="103"/>
        <v>Error?</v>
      </c>
      <c r="E6713" s="2" t="s">
        <v>189</v>
      </c>
    </row>
    <row r="6714" spans="1:5">
      <c r="A6714">
        <v>6653</v>
      </c>
      <c r="B6714" s="1724">
        <f>'Revenues 9-14'!E237</f>
        <v>0</v>
      </c>
      <c r="D6714" s="2" t="str">
        <f t="shared" si="103"/>
        <v>Error?</v>
      </c>
      <c r="E6714" s="2" t="s">
        <v>189</v>
      </c>
    </row>
    <row r="6715" spans="1:5">
      <c r="A6715">
        <v>6654</v>
      </c>
      <c r="B6715" s="1724">
        <f>'Revenues 9-14'!F237</f>
        <v>0</v>
      </c>
      <c r="D6715" s="2" t="str">
        <f t="shared" si="103"/>
        <v>Error?</v>
      </c>
      <c r="E6715" s="2" t="s">
        <v>189</v>
      </c>
    </row>
    <row r="6716" spans="1:5">
      <c r="A6716">
        <v>6655</v>
      </c>
      <c r="B6716" s="1724">
        <f>'Revenues 9-14'!G237</f>
        <v>0</v>
      </c>
      <c r="D6716" s="2" t="str">
        <f t="shared" si="103"/>
        <v>Error?</v>
      </c>
      <c r="E6716" s="2" t="s">
        <v>189</v>
      </c>
    </row>
    <row r="6717" spans="1:5">
      <c r="A6717">
        <v>6656</v>
      </c>
      <c r="B6717" s="1724">
        <f>'Revenues 9-14'!H237</f>
        <v>0</v>
      </c>
      <c r="D6717" s="2" t="str">
        <f t="shared" si="103"/>
        <v>Error?</v>
      </c>
      <c r="E6717" s="2" t="s">
        <v>189</v>
      </c>
    </row>
    <row r="6718" spans="1:5">
      <c r="A6718">
        <v>6657</v>
      </c>
      <c r="B6718" s="1724">
        <f>'Revenues 9-14'!J237</f>
        <v>0</v>
      </c>
      <c r="D6718" s="2" t="str">
        <f t="shared" si="103"/>
        <v>Error?</v>
      </c>
      <c r="E6718" s="2" t="s">
        <v>189</v>
      </c>
    </row>
    <row r="6719" spans="1:5">
      <c r="A6719">
        <v>6658</v>
      </c>
      <c r="B6719" s="1724">
        <f>'Revenues 9-14'!K237</f>
        <v>0</v>
      </c>
      <c r="D6719" s="2" t="str">
        <f t="shared" ref="D6719:D6782" si="104">IF(ISBLANK(B6719),"OK",IF(A6719-B6719=0,"OK","Error?"))</f>
        <v>Error?</v>
      </c>
      <c r="E6719" s="2" t="s">
        <v>189</v>
      </c>
    </row>
    <row r="6720" spans="1:5">
      <c r="A6720">
        <v>6659</v>
      </c>
      <c r="B6720" s="1724">
        <f>'Revenues 9-14'!C238</f>
        <v>0</v>
      </c>
      <c r="D6720" s="2" t="str">
        <f t="shared" si="104"/>
        <v>Error?</v>
      </c>
      <c r="E6720" s="2" t="s">
        <v>189</v>
      </c>
    </row>
    <row r="6721" spans="1:5">
      <c r="A6721">
        <v>6660</v>
      </c>
      <c r="B6721" s="1724">
        <f>'Revenues 9-14'!D238</f>
        <v>0</v>
      </c>
      <c r="D6721" s="2" t="str">
        <f t="shared" si="104"/>
        <v>Error?</v>
      </c>
      <c r="E6721" s="2" t="s">
        <v>189</v>
      </c>
    </row>
    <row r="6722" spans="1:5">
      <c r="A6722">
        <v>6661</v>
      </c>
      <c r="B6722" s="1724">
        <f>'Revenues 9-14'!E238</f>
        <v>0</v>
      </c>
      <c r="D6722" s="2" t="str">
        <f t="shared" si="104"/>
        <v>Error?</v>
      </c>
      <c r="E6722" s="2" t="s">
        <v>189</v>
      </c>
    </row>
    <row r="6723" spans="1:5">
      <c r="A6723">
        <v>6662</v>
      </c>
      <c r="B6723" s="1724">
        <f>'Revenues 9-14'!F238</f>
        <v>0</v>
      </c>
      <c r="D6723" s="2" t="str">
        <f t="shared" si="104"/>
        <v>Error?</v>
      </c>
      <c r="E6723" s="2" t="s">
        <v>189</v>
      </c>
    </row>
    <row r="6724" spans="1:5">
      <c r="A6724">
        <v>6663</v>
      </c>
      <c r="B6724" s="1724">
        <f>'Revenues 9-14'!G238</f>
        <v>0</v>
      </c>
      <c r="D6724" s="2" t="str">
        <f t="shared" si="104"/>
        <v>Error?</v>
      </c>
      <c r="E6724" s="2" t="s">
        <v>189</v>
      </c>
    </row>
    <row r="6725" spans="1:5">
      <c r="A6725">
        <v>6664</v>
      </c>
      <c r="B6725" s="1724">
        <f>'Revenues 9-14'!H238</f>
        <v>0</v>
      </c>
      <c r="D6725" s="2" t="str">
        <f t="shared" si="104"/>
        <v>Error?</v>
      </c>
      <c r="E6725" s="2" t="s">
        <v>189</v>
      </c>
    </row>
    <row r="6726" spans="1:5">
      <c r="A6726">
        <v>6665</v>
      </c>
      <c r="B6726" s="1724">
        <f>'Revenues 9-14'!J238</f>
        <v>0</v>
      </c>
      <c r="D6726" s="2" t="str">
        <f t="shared" si="104"/>
        <v>Error?</v>
      </c>
      <c r="E6726" s="2" t="s">
        <v>189</v>
      </c>
    </row>
    <row r="6727" spans="1:5">
      <c r="A6727" s="8">
        <v>6666</v>
      </c>
      <c r="B6727" s="1724">
        <f>'Expenditures 15-22'!C7</f>
        <v>0</v>
      </c>
      <c r="D6727" s="2" t="str">
        <f t="shared" si="104"/>
        <v>Error?</v>
      </c>
      <c r="E6727" s="2" t="s">
        <v>190</v>
      </c>
    </row>
    <row r="6728" spans="1:5">
      <c r="A6728">
        <v>6667</v>
      </c>
      <c r="B6728" s="1724">
        <f>'Revenues 9-14'!K238</f>
        <v>0</v>
      </c>
      <c r="D6728" s="2" t="str">
        <f t="shared" si="104"/>
        <v>Error?</v>
      </c>
      <c r="E6728" s="2" t="s">
        <v>189</v>
      </c>
    </row>
    <row r="6729" spans="1:5">
      <c r="A6729">
        <v>6668</v>
      </c>
      <c r="B6729" s="1724">
        <f>'Revenues 9-14'!C239</f>
        <v>0</v>
      </c>
      <c r="D6729" s="2" t="str">
        <f t="shared" si="104"/>
        <v>Error?</v>
      </c>
      <c r="E6729" s="2" t="s">
        <v>189</v>
      </c>
    </row>
    <row r="6730" spans="1:5">
      <c r="A6730">
        <v>6669</v>
      </c>
      <c r="B6730" s="1724">
        <f>'Revenues 9-14'!D239</f>
        <v>0</v>
      </c>
      <c r="D6730" s="2" t="str">
        <f t="shared" si="104"/>
        <v>Error?</v>
      </c>
      <c r="E6730" s="2" t="s">
        <v>189</v>
      </c>
    </row>
    <row r="6731" spans="1:5">
      <c r="A6731">
        <v>6670</v>
      </c>
      <c r="B6731" s="1724">
        <f>'Revenues 9-14'!E239</f>
        <v>0</v>
      </c>
      <c r="D6731" s="2" t="str">
        <f t="shared" si="104"/>
        <v>Error?</v>
      </c>
      <c r="E6731" s="2" t="s">
        <v>189</v>
      </c>
    </row>
    <row r="6732" spans="1:5">
      <c r="A6732">
        <v>6671</v>
      </c>
      <c r="B6732" s="1724">
        <f>'Revenues 9-14'!F239</f>
        <v>0</v>
      </c>
      <c r="D6732" s="2" t="str">
        <f t="shared" si="104"/>
        <v>Error?</v>
      </c>
      <c r="E6732" s="2" t="s">
        <v>189</v>
      </c>
    </row>
    <row r="6733" spans="1:5">
      <c r="A6733">
        <v>6672</v>
      </c>
      <c r="B6733" s="1724">
        <f>'Revenues 9-14'!G239</f>
        <v>0</v>
      </c>
      <c r="D6733" s="2" t="str">
        <f t="shared" si="104"/>
        <v>Error?</v>
      </c>
      <c r="E6733" s="2" t="s">
        <v>189</v>
      </c>
    </row>
    <row r="6734" spans="1:5">
      <c r="A6734">
        <v>6673</v>
      </c>
      <c r="B6734" s="1724">
        <f>'Revenues 9-14'!H239</f>
        <v>0</v>
      </c>
      <c r="D6734" s="2" t="str">
        <f t="shared" si="104"/>
        <v>Error?</v>
      </c>
      <c r="E6734" s="2" t="s">
        <v>189</v>
      </c>
    </row>
    <row r="6735" spans="1:5">
      <c r="A6735">
        <v>6674</v>
      </c>
      <c r="B6735" s="1724">
        <f>'Revenues 9-14'!J239</f>
        <v>0</v>
      </c>
      <c r="D6735" s="2" t="str">
        <f t="shared" si="104"/>
        <v>Error?</v>
      </c>
      <c r="E6735" s="2" t="s">
        <v>189</v>
      </c>
    </row>
    <row r="6736" spans="1:5">
      <c r="A6736">
        <v>6675</v>
      </c>
      <c r="B6736" s="1724">
        <f>'Revenues 9-14'!K239</f>
        <v>0</v>
      </c>
      <c r="D6736" s="2" t="str">
        <f t="shared" si="104"/>
        <v>Error?</v>
      </c>
      <c r="E6736" s="2" t="s">
        <v>189</v>
      </c>
    </row>
    <row r="6737" spans="1:5">
      <c r="A6737">
        <v>6676</v>
      </c>
      <c r="B6737" s="1724">
        <f>'Revenues 9-14'!C240</f>
        <v>0</v>
      </c>
      <c r="D6737" s="2" t="str">
        <f t="shared" si="104"/>
        <v>Error?</v>
      </c>
      <c r="E6737" s="2" t="s">
        <v>189</v>
      </c>
    </row>
    <row r="6738" spans="1:5">
      <c r="A6738">
        <v>6677</v>
      </c>
      <c r="B6738" s="1724">
        <f>'Revenues 9-14'!D240</f>
        <v>0</v>
      </c>
      <c r="D6738" s="2" t="str">
        <f t="shared" si="104"/>
        <v>Error?</v>
      </c>
      <c r="E6738" s="2" t="s">
        <v>189</v>
      </c>
    </row>
    <row r="6739" spans="1:5">
      <c r="A6739">
        <v>6678</v>
      </c>
      <c r="B6739" s="1724">
        <f>'Revenues 9-14'!E240</f>
        <v>0</v>
      </c>
      <c r="D6739" s="2" t="str">
        <f t="shared" si="104"/>
        <v>Error?</v>
      </c>
      <c r="E6739" s="2" t="s">
        <v>189</v>
      </c>
    </row>
    <row r="6740" spans="1:5">
      <c r="A6740">
        <v>6679</v>
      </c>
      <c r="B6740" s="1724">
        <f>'Revenues 9-14'!F240</f>
        <v>0</v>
      </c>
      <c r="D6740" s="2" t="str">
        <f t="shared" si="104"/>
        <v>Error?</v>
      </c>
      <c r="E6740" s="2" t="s">
        <v>189</v>
      </c>
    </row>
    <row r="6741" spans="1:5">
      <c r="A6741">
        <v>6680</v>
      </c>
      <c r="B6741" s="1724">
        <f>'Revenues 9-14'!G240</f>
        <v>0</v>
      </c>
      <c r="D6741" s="2" t="str">
        <f t="shared" si="104"/>
        <v>Error?</v>
      </c>
      <c r="E6741" s="2" t="s">
        <v>189</v>
      </c>
    </row>
    <row r="6742" spans="1:5">
      <c r="A6742">
        <v>6681</v>
      </c>
      <c r="B6742" s="1724">
        <f>'Revenues 9-14'!H240</f>
        <v>0</v>
      </c>
      <c r="D6742" s="2" t="str">
        <f t="shared" si="104"/>
        <v>Error?</v>
      </c>
      <c r="E6742" s="2" t="s">
        <v>189</v>
      </c>
    </row>
    <row r="6743" spans="1:5">
      <c r="A6743">
        <v>6682</v>
      </c>
      <c r="B6743" s="1724">
        <f>'Revenues 9-14'!J240</f>
        <v>0</v>
      </c>
      <c r="D6743" s="2" t="str">
        <f t="shared" si="104"/>
        <v>Error?</v>
      </c>
      <c r="E6743" s="2" t="s">
        <v>189</v>
      </c>
    </row>
    <row r="6744" spans="1:5">
      <c r="A6744">
        <v>6683</v>
      </c>
      <c r="B6744" s="1724">
        <f>'Revenues 9-14'!K240</f>
        <v>0</v>
      </c>
      <c r="D6744" s="2" t="str">
        <f t="shared" si="104"/>
        <v>Error?</v>
      </c>
      <c r="E6744" s="2" t="s">
        <v>189</v>
      </c>
    </row>
    <row r="6745" spans="1:5">
      <c r="A6745">
        <v>6684</v>
      </c>
      <c r="B6745" s="1724">
        <f>'Revenues 9-14'!C241</f>
        <v>0</v>
      </c>
      <c r="D6745" s="2" t="str">
        <f t="shared" si="104"/>
        <v>Error?</v>
      </c>
      <c r="E6745" s="2" t="s">
        <v>189</v>
      </c>
    </row>
    <row r="6746" spans="1:5">
      <c r="A6746">
        <v>6685</v>
      </c>
      <c r="B6746" s="1724">
        <f>'Revenues 9-14'!D241</f>
        <v>0</v>
      </c>
      <c r="D6746" s="2" t="str">
        <f t="shared" si="104"/>
        <v>Error?</v>
      </c>
      <c r="E6746" s="2" t="s">
        <v>189</v>
      </c>
    </row>
    <row r="6747" spans="1:5">
      <c r="A6747">
        <v>6686</v>
      </c>
      <c r="B6747" s="1724">
        <f>'Revenues 9-14'!E241</f>
        <v>0</v>
      </c>
      <c r="D6747" s="2" t="str">
        <f t="shared" si="104"/>
        <v>Error?</v>
      </c>
      <c r="E6747" s="2" t="s">
        <v>189</v>
      </c>
    </row>
    <row r="6748" spans="1:5">
      <c r="A6748">
        <v>6687</v>
      </c>
      <c r="B6748" s="1724">
        <f>'Revenues 9-14'!F241</f>
        <v>0</v>
      </c>
      <c r="D6748" s="2" t="str">
        <f t="shared" si="104"/>
        <v>Error?</v>
      </c>
      <c r="E6748" s="2" t="s">
        <v>189</v>
      </c>
    </row>
    <row r="6749" spans="1:5">
      <c r="A6749">
        <v>6688</v>
      </c>
      <c r="B6749" s="1724">
        <f>'Revenues 9-14'!G241</f>
        <v>0</v>
      </c>
      <c r="D6749" s="2" t="str">
        <f t="shared" si="104"/>
        <v>Error?</v>
      </c>
      <c r="E6749" s="2" t="s">
        <v>189</v>
      </c>
    </row>
    <row r="6750" spans="1:5">
      <c r="A6750">
        <v>6689</v>
      </c>
      <c r="B6750" s="1724">
        <f>'Revenues 9-14'!H241</f>
        <v>0</v>
      </c>
      <c r="D6750" s="2" t="str">
        <f t="shared" si="104"/>
        <v>Error?</v>
      </c>
      <c r="E6750" s="2" t="s">
        <v>189</v>
      </c>
    </row>
    <row r="6751" spans="1:5">
      <c r="A6751">
        <v>6690</v>
      </c>
      <c r="B6751" s="1724">
        <f>'Revenues 9-14'!J241</f>
        <v>0</v>
      </c>
      <c r="D6751" s="2" t="str">
        <f t="shared" si="104"/>
        <v>Error?</v>
      </c>
      <c r="E6751" s="2" t="s">
        <v>189</v>
      </c>
    </row>
    <row r="6752" spans="1:5">
      <c r="A6752">
        <v>6691</v>
      </c>
      <c r="B6752" s="1724">
        <f>'Revenues 9-14'!K241</f>
        <v>0</v>
      </c>
      <c r="D6752" s="2" t="str">
        <f t="shared" si="104"/>
        <v>Error?</v>
      </c>
      <c r="E6752" s="2" t="s">
        <v>189</v>
      </c>
    </row>
    <row r="6753" spans="1:5">
      <c r="A6753">
        <v>6692</v>
      </c>
      <c r="B6753" s="1724">
        <f>'Revenues 9-14'!C242</f>
        <v>0</v>
      </c>
      <c r="D6753" s="2" t="str">
        <f t="shared" si="104"/>
        <v>Error?</v>
      </c>
      <c r="E6753" s="2" t="s">
        <v>189</v>
      </c>
    </row>
    <row r="6754" spans="1:5">
      <c r="A6754">
        <v>6693</v>
      </c>
      <c r="B6754" s="1724">
        <f>'Revenues 9-14'!D242</f>
        <v>0</v>
      </c>
      <c r="D6754" s="2" t="str">
        <f t="shared" si="104"/>
        <v>Error?</v>
      </c>
      <c r="E6754" s="2" t="s">
        <v>189</v>
      </c>
    </row>
    <row r="6755" spans="1:5">
      <c r="A6755">
        <v>6694</v>
      </c>
      <c r="B6755" s="1724">
        <f>'Revenues 9-14'!E242</f>
        <v>0</v>
      </c>
      <c r="D6755" s="2" t="str">
        <f t="shared" si="104"/>
        <v>Error?</v>
      </c>
      <c r="E6755" s="2" t="s">
        <v>189</v>
      </c>
    </row>
    <row r="6756" spans="1:5">
      <c r="A6756">
        <v>6695</v>
      </c>
      <c r="B6756" s="1724">
        <f>'Revenues 9-14'!F242</f>
        <v>0</v>
      </c>
      <c r="D6756" s="2" t="str">
        <f t="shared" si="104"/>
        <v>Error?</v>
      </c>
      <c r="E6756" s="2" t="s">
        <v>189</v>
      </c>
    </row>
    <row r="6757" spans="1:5">
      <c r="A6757">
        <v>6696</v>
      </c>
      <c r="B6757" s="1724">
        <f>'Revenues 9-14'!G242</f>
        <v>0</v>
      </c>
      <c r="D6757" s="2" t="str">
        <f t="shared" si="104"/>
        <v>Error?</v>
      </c>
      <c r="E6757" s="2" t="s">
        <v>189</v>
      </c>
    </row>
    <row r="6758" spans="1:5">
      <c r="A6758">
        <v>6697</v>
      </c>
      <c r="B6758" s="1724">
        <f>'Revenues 9-14'!H242</f>
        <v>0</v>
      </c>
      <c r="D6758" s="2" t="str">
        <f t="shared" si="104"/>
        <v>Error?</v>
      </c>
      <c r="E6758" s="2" t="s">
        <v>189</v>
      </c>
    </row>
    <row r="6759" spans="1:5">
      <c r="A6759">
        <v>6698</v>
      </c>
      <c r="B6759" s="1724">
        <f>'Revenues 9-14'!J242</f>
        <v>0</v>
      </c>
      <c r="D6759" s="2" t="str">
        <f t="shared" si="104"/>
        <v>Error?</v>
      </c>
      <c r="E6759" s="2" t="s">
        <v>189</v>
      </c>
    </row>
    <row r="6760" spans="1:5">
      <c r="A6760">
        <v>6699</v>
      </c>
      <c r="B6760" s="1724">
        <f>'Revenues 9-14'!K242</f>
        <v>0</v>
      </c>
      <c r="D6760" s="2" t="str">
        <f t="shared" si="104"/>
        <v>Error?</v>
      </c>
      <c r="E6760" s="2" t="s">
        <v>189</v>
      </c>
    </row>
    <row r="6761" spans="1:5">
      <c r="A6761">
        <v>6700</v>
      </c>
      <c r="B6761" s="1724">
        <f>'Revenues 9-14'!C243</f>
        <v>0</v>
      </c>
      <c r="D6761" s="2" t="str">
        <f t="shared" si="104"/>
        <v>Error?</v>
      </c>
      <c r="E6761" s="2" t="s">
        <v>189</v>
      </c>
    </row>
    <row r="6762" spans="1:5">
      <c r="A6762">
        <v>6701</v>
      </c>
      <c r="B6762" s="1724">
        <f>'Revenues 9-14'!D243</f>
        <v>0</v>
      </c>
      <c r="D6762" s="2" t="str">
        <f t="shared" si="104"/>
        <v>Error?</v>
      </c>
      <c r="E6762" s="2" t="s">
        <v>189</v>
      </c>
    </row>
    <row r="6763" spans="1:5">
      <c r="A6763">
        <v>6702</v>
      </c>
      <c r="B6763" s="1724">
        <f>'Revenues 9-14'!E243</f>
        <v>0</v>
      </c>
      <c r="D6763" s="2" t="str">
        <f t="shared" si="104"/>
        <v>Error?</v>
      </c>
      <c r="E6763" s="2" t="s">
        <v>189</v>
      </c>
    </row>
    <row r="6764" spans="1:5">
      <c r="A6764">
        <v>6703</v>
      </c>
      <c r="B6764" s="1724">
        <f>'Revenues 9-14'!F243</f>
        <v>0</v>
      </c>
      <c r="D6764" s="2" t="str">
        <f t="shared" si="104"/>
        <v>Error?</v>
      </c>
      <c r="E6764" s="2" t="s">
        <v>189</v>
      </c>
    </row>
    <row r="6765" spans="1:5">
      <c r="A6765">
        <v>6704</v>
      </c>
      <c r="B6765" s="1724">
        <f>'Revenues 9-14'!G243</f>
        <v>0</v>
      </c>
      <c r="D6765" s="2" t="str">
        <f t="shared" si="104"/>
        <v>Error?</v>
      </c>
      <c r="E6765" s="2" t="s">
        <v>189</v>
      </c>
    </row>
    <row r="6766" spans="1:5">
      <c r="A6766">
        <v>6705</v>
      </c>
      <c r="B6766" s="1724">
        <f>'Revenues 9-14'!H243</f>
        <v>0</v>
      </c>
      <c r="D6766" s="2" t="str">
        <f t="shared" si="104"/>
        <v>Error?</v>
      </c>
      <c r="E6766" s="2" t="s">
        <v>189</v>
      </c>
    </row>
    <row r="6767" spans="1:5">
      <c r="A6767">
        <v>6706</v>
      </c>
      <c r="B6767" s="1724">
        <f>'Revenues 9-14'!J243</f>
        <v>0</v>
      </c>
      <c r="D6767" s="2" t="str">
        <f t="shared" si="104"/>
        <v>Error?</v>
      </c>
      <c r="E6767" s="2" t="s">
        <v>189</v>
      </c>
    </row>
    <row r="6768" spans="1:5">
      <c r="A6768">
        <v>6707</v>
      </c>
      <c r="B6768" s="1724">
        <f>'Revenues 9-14'!K243</f>
        <v>0</v>
      </c>
      <c r="D6768" s="2" t="str">
        <f t="shared" si="104"/>
        <v>Error?</v>
      </c>
      <c r="E6768" s="2" t="s">
        <v>189</v>
      </c>
    </row>
    <row r="6769" spans="1:5">
      <c r="A6769">
        <v>6708</v>
      </c>
      <c r="B6769" s="1724">
        <f>'Revenues 9-14'!C244</f>
        <v>0</v>
      </c>
      <c r="D6769" s="2" t="str">
        <f t="shared" si="104"/>
        <v>Error?</v>
      </c>
      <c r="E6769" s="2" t="s">
        <v>189</v>
      </c>
    </row>
    <row r="6770" spans="1:5">
      <c r="A6770">
        <v>6709</v>
      </c>
      <c r="B6770" s="1724">
        <f>'Revenues 9-14'!D244</f>
        <v>0</v>
      </c>
      <c r="D6770" s="2" t="str">
        <f t="shared" si="104"/>
        <v>Error?</v>
      </c>
      <c r="E6770" s="2" t="s">
        <v>189</v>
      </c>
    </row>
    <row r="6771" spans="1:5">
      <c r="A6771">
        <v>6710</v>
      </c>
      <c r="B6771" s="1724">
        <f>'Revenues 9-14'!E244</f>
        <v>0</v>
      </c>
      <c r="D6771" s="2" t="str">
        <f t="shared" si="104"/>
        <v>Error?</v>
      </c>
      <c r="E6771" s="2" t="s">
        <v>189</v>
      </c>
    </row>
    <row r="6772" spans="1:5">
      <c r="A6772">
        <v>6711</v>
      </c>
      <c r="B6772" s="1724">
        <f>'Revenues 9-14'!F244</f>
        <v>0</v>
      </c>
      <c r="D6772" s="2" t="str">
        <f t="shared" si="104"/>
        <v>Error?</v>
      </c>
      <c r="E6772" s="2" t="s">
        <v>189</v>
      </c>
    </row>
    <row r="6773" spans="1:5">
      <c r="A6773">
        <v>6712</v>
      </c>
      <c r="B6773" s="1724">
        <f>'Revenues 9-14'!G244</f>
        <v>0</v>
      </c>
      <c r="D6773" s="2" t="str">
        <f t="shared" si="104"/>
        <v>Error?</v>
      </c>
      <c r="E6773" s="2" t="s">
        <v>189</v>
      </c>
    </row>
    <row r="6774" spans="1:5">
      <c r="A6774">
        <v>6713</v>
      </c>
      <c r="B6774" s="1724">
        <f>'Revenues 9-14'!H244</f>
        <v>0</v>
      </c>
      <c r="D6774" s="2" t="str">
        <f t="shared" si="104"/>
        <v>Error?</v>
      </c>
      <c r="E6774" s="2" t="s">
        <v>189</v>
      </c>
    </row>
    <row r="6775" spans="1:5">
      <c r="A6775">
        <v>6714</v>
      </c>
      <c r="B6775" s="1724">
        <f>'Revenues 9-14'!J244</f>
        <v>0</v>
      </c>
      <c r="D6775" s="2" t="str">
        <f t="shared" si="104"/>
        <v>Error?</v>
      </c>
      <c r="E6775" s="2" t="s">
        <v>189</v>
      </c>
    </row>
    <row r="6776" spans="1:5">
      <c r="A6776">
        <v>6715</v>
      </c>
      <c r="B6776" s="1724">
        <f>'Revenues 9-14'!K244</f>
        <v>0</v>
      </c>
      <c r="D6776" s="2" t="str">
        <f t="shared" si="104"/>
        <v>Error?</v>
      </c>
      <c r="E6776" s="2" t="s">
        <v>189</v>
      </c>
    </row>
    <row r="6777" spans="1:5">
      <c r="A6777">
        <v>6716</v>
      </c>
      <c r="B6777" s="1724">
        <f>'Revenues 9-14'!C245</f>
        <v>0</v>
      </c>
      <c r="D6777" s="2" t="str">
        <f t="shared" si="104"/>
        <v>Error?</v>
      </c>
      <c r="E6777" s="2" t="s">
        <v>189</v>
      </c>
    </row>
    <row r="6778" spans="1:5">
      <c r="A6778">
        <v>6717</v>
      </c>
      <c r="B6778" s="1724">
        <f>'Revenues 9-14'!D245</f>
        <v>0</v>
      </c>
      <c r="D6778" s="2" t="str">
        <f t="shared" si="104"/>
        <v>Error?</v>
      </c>
      <c r="E6778" s="2" t="s">
        <v>189</v>
      </c>
    </row>
    <row r="6779" spans="1:5">
      <c r="A6779">
        <v>6718</v>
      </c>
      <c r="B6779" s="1724">
        <f>'Revenues 9-14'!E245</f>
        <v>0</v>
      </c>
      <c r="D6779" s="2" t="str">
        <f t="shared" si="104"/>
        <v>Error?</v>
      </c>
      <c r="E6779" s="2" t="s">
        <v>189</v>
      </c>
    </row>
    <row r="6780" spans="1:5">
      <c r="A6780">
        <v>6719</v>
      </c>
      <c r="B6780" s="1724">
        <f>'Revenues 9-14'!F245</f>
        <v>0</v>
      </c>
      <c r="D6780" s="2" t="str">
        <f t="shared" si="104"/>
        <v>Error?</v>
      </c>
      <c r="E6780" s="2" t="s">
        <v>189</v>
      </c>
    </row>
    <row r="6781" spans="1:5">
      <c r="A6781">
        <v>6720</v>
      </c>
      <c r="B6781" s="1724">
        <f>'Revenues 9-14'!G245</f>
        <v>0</v>
      </c>
      <c r="D6781" s="2" t="str">
        <f t="shared" si="104"/>
        <v>Error?</v>
      </c>
      <c r="E6781" s="2" t="s">
        <v>189</v>
      </c>
    </row>
    <row r="6782" spans="1:5">
      <c r="A6782">
        <v>6721</v>
      </c>
      <c r="B6782" s="1724">
        <f>'Revenues 9-14'!H245</f>
        <v>0</v>
      </c>
      <c r="D6782" s="2" t="str">
        <f t="shared" si="104"/>
        <v>Error?</v>
      </c>
      <c r="E6782" s="2" t="s">
        <v>189</v>
      </c>
    </row>
    <row r="6783" spans="1:5">
      <c r="A6783">
        <v>6722</v>
      </c>
      <c r="B6783" s="1724">
        <f>'Revenues 9-14'!J245</f>
        <v>0</v>
      </c>
      <c r="D6783" s="2" t="str">
        <f t="shared" ref="D6783:D6846" si="105">IF(ISBLANK(B6783),"OK",IF(A6783-B6783=0,"OK","Error?"))</f>
        <v>Error?</v>
      </c>
      <c r="E6783" s="2" t="s">
        <v>189</v>
      </c>
    </row>
    <row r="6784" spans="1:5">
      <c r="A6784">
        <v>6723</v>
      </c>
      <c r="B6784" s="1724">
        <f>'Revenues 9-14'!K245</f>
        <v>0</v>
      </c>
      <c r="D6784" s="2" t="str">
        <f t="shared" si="105"/>
        <v>Error?</v>
      </c>
      <c r="E6784" s="2" t="s">
        <v>189</v>
      </c>
    </row>
    <row r="6785" spans="1:5">
      <c r="A6785">
        <v>6724</v>
      </c>
      <c r="B6785" s="1724">
        <f>'Revenues 9-14'!C246</f>
        <v>0</v>
      </c>
      <c r="D6785" s="2" t="str">
        <f t="shared" si="105"/>
        <v>Error?</v>
      </c>
      <c r="E6785" s="2" t="s">
        <v>189</v>
      </c>
    </row>
    <row r="6786" spans="1:5">
      <c r="A6786">
        <v>6725</v>
      </c>
      <c r="B6786" s="1724">
        <f>'Revenues 9-14'!D246</f>
        <v>0</v>
      </c>
      <c r="D6786" s="2" t="str">
        <f t="shared" si="105"/>
        <v>Error?</v>
      </c>
      <c r="E6786" s="2" t="s">
        <v>189</v>
      </c>
    </row>
    <row r="6787" spans="1:5">
      <c r="A6787">
        <v>6726</v>
      </c>
      <c r="B6787" s="1724">
        <f>'Revenues 9-14'!E246</f>
        <v>0</v>
      </c>
      <c r="D6787" s="2" t="str">
        <f t="shared" si="105"/>
        <v>Error?</v>
      </c>
      <c r="E6787" s="2" t="s">
        <v>189</v>
      </c>
    </row>
    <row r="6788" spans="1:5">
      <c r="A6788">
        <v>6727</v>
      </c>
      <c r="B6788" s="1724">
        <f>'Revenues 9-14'!F246</f>
        <v>0</v>
      </c>
      <c r="D6788" s="2" t="str">
        <f t="shared" si="105"/>
        <v>Error?</v>
      </c>
      <c r="E6788" s="2" t="s">
        <v>189</v>
      </c>
    </row>
    <row r="6789" spans="1:5">
      <c r="A6789">
        <v>6728</v>
      </c>
      <c r="B6789" s="1724">
        <f>'Revenues 9-14'!G246</f>
        <v>0</v>
      </c>
      <c r="D6789" s="2" t="str">
        <f t="shared" si="105"/>
        <v>Error?</v>
      </c>
      <c r="E6789" s="2" t="s">
        <v>189</v>
      </c>
    </row>
    <row r="6790" spans="1:5">
      <c r="A6790">
        <v>6729</v>
      </c>
      <c r="B6790" s="1724">
        <f>'Revenues 9-14'!H246</f>
        <v>0</v>
      </c>
      <c r="D6790" s="2" t="str">
        <f t="shared" si="105"/>
        <v>Error?</v>
      </c>
      <c r="E6790" s="2" t="s">
        <v>189</v>
      </c>
    </row>
    <row r="6791" spans="1:5">
      <c r="A6791">
        <v>6730</v>
      </c>
      <c r="B6791" s="1724">
        <f>'Revenues 9-14'!J246</f>
        <v>0</v>
      </c>
      <c r="D6791" s="2" t="str">
        <f t="shared" si="105"/>
        <v>Error?</v>
      </c>
      <c r="E6791" s="2" t="s">
        <v>189</v>
      </c>
    </row>
    <row r="6792" spans="1:5">
      <c r="A6792">
        <v>6731</v>
      </c>
      <c r="B6792" s="1724">
        <f>'Revenues 9-14'!K246</f>
        <v>0</v>
      </c>
      <c r="D6792" s="2" t="str">
        <f t="shared" si="105"/>
        <v>Error?</v>
      </c>
      <c r="E6792" s="2" t="s">
        <v>189</v>
      </c>
    </row>
    <row r="6793" spans="1:5">
      <c r="A6793">
        <v>6732</v>
      </c>
      <c r="B6793" s="1724">
        <f>'Revenues 9-14'!C247</f>
        <v>0</v>
      </c>
      <c r="D6793" s="2" t="str">
        <f t="shared" si="105"/>
        <v>Error?</v>
      </c>
      <c r="E6793" s="2" t="s">
        <v>189</v>
      </c>
    </row>
    <row r="6794" spans="1:5">
      <c r="A6794">
        <v>6733</v>
      </c>
      <c r="B6794" s="1724">
        <f>'Revenues 9-14'!D247</f>
        <v>0</v>
      </c>
      <c r="D6794" s="2" t="str">
        <f t="shared" si="105"/>
        <v>Error?</v>
      </c>
      <c r="E6794" s="2" t="s">
        <v>189</v>
      </c>
    </row>
    <row r="6795" spans="1:5">
      <c r="A6795">
        <v>6734</v>
      </c>
      <c r="B6795" s="1724">
        <f>'Revenues 9-14'!E247</f>
        <v>0</v>
      </c>
      <c r="D6795" s="2" t="str">
        <f t="shared" si="105"/>
        <v>Error?</v>
      </c>
      <c r="E6795" s="2" t="s">
        <v>189</v>
      </c>
    </row>
    <row r="6796" spans="1:5">
      <c r="A6796">
        <v>6735</v>
      </c>
      <c r="B6796" s="1724">
        <f>'Revenues 9-14'!F247</f>
        <v>0</v>
      </c>
      <c r="D6796" s="2" t="str">
        <f t="shared" si="105"/>
        <v>Error?</v>
      </c>
      <c r="E6796" s="2" t="s">
        <v>189</v>
      </c>
    </row>
    <row r="6797" spans="1:5">
      <c r="A6797">
        <v>6736</v>
      </c>
      <c r="B6797" s="1724">
        <f>'Revenues 9-14'!G247</f>
        <v>0</v>
      </c>
      <c r="D6797" s="2" t="str">
        <f t="shared" si="105"/>
        <v>Error?</v>
      </c>
      <c r="E6797" s="2" t="s">
        <v>189</v>
      </c>
    </row>
    <row r="6798" spans="1:5">
      <c r="A6798">
        <v>6737</v>
      </c>
      <c r="B6798" s="1724">
        <f>'Revenues 9-14'!H247</f>
        <v>0</v>
      </c>
      <c r="D6798" s="2" t="str">
        <f t="shared" si="105"/>
        <v>Error?</v>
      </c>
      <c r="E6798" s="2" t="s">
        <v>189</v>
      </c>
    </row>
    <row r="6799" spans="1:5">
      <c r="A6799">
        <v>6738</v>
      </c>
      <c r="B6799" s="1724">
        <f>'Revenues 9-14'!J247</f>
        <v>0</v>
      </c>
      <c r="D6799" s="2" t="str">
        <f t="shared" si="105"/>
        <v>Error?</v>
      </c>
      <c r="E6799" s="2" t="s">
        <v>189</v>
      </c>
    </row>
    <row r="6800" spans="1:5">
      <c r="A6800">
        <v>6739</v>
      </c>
      <c r="B6800" s="1724">
        <f>'Revenues 9-14'!K247</f>
        <v>0</v>
      </c>
      <c r="D6800" s="2" t="str">
        <f t="shared" si="105"/>
        <v>Error?</v>
      </c>
      <c r="E6800" s="2" t="s">
        <v>189</v>
      </c>
    </row>
    <row r="6801" spans="1:5">
      <c r="A6801">
        <v>6740</v>
      </c>
      <c r="B6801" s="1724">
        <f>'Revenues 9-14'!C248</f>
        <v>0</v>
      </c>
      <c r="D6801" s="2" t="str">
        <f t="shared" si="105"/>
        <v>Error?</v>
      </c>
      <c r="E6801" s="2" t="s">
        <v>189</v>
      </c>
    </row>
    <row r="6802" spans="1:5">
      <c r="A6802">
        <v>6741</v>
      </c>
      <c r="B6802" s="1724">
        <f>'Revenues 9-14'!D248</f>
        <v>0</v>
      </c>
      <c r="D6802" s="2" t="str">
        <f t="shared" si="105"/>
        <v>Error?</v>
      </c>
      <c r="E6802" s="2" t="s">
        <v>189</v>
      </c>
    </row>
    <row r="6803" spans="1:5">
      <c r="A6803">
        <v>6742</v>
      </c>
      <c r="B6803" s="1724">
        <f>'Revenues 9-14'!E248</f>
        <v>0</v>
      </c>
      <c r="D6803" s="2" t="str">
        <f t="shared" si="105"/>
        <v>Error?</v>
      </c>
      <c r="E6803" s="2" t="s">
        <v>189</v>
      </c>
    </row>
    <row r="6804" spans="1:5">
      <c r="A6804">
        <v>6743</v>
      </c>
      <c r="B6804" s="1724">
        <f>'Revenues 9-14'!F248</f>
        <v>0</v>
      </c>
      <c r="D6804" s="2" t="str">
        <f t="shared" si="105"/>
        <v>Error?</v>
      </c>
      <c r="E6804" s="2" t="s">
        <v>189</v>
      </c>
    </row>
    <row r="6805" spans="1:5">
      <c r="A6805">
        <v>6744</v>
      </c>
      <c r="B6805" s="1724">
        <f>'Revenues 9-14'!G248</f>
        <v>0</v>
      </c>
      <c r="D6805" s="2" t="str">
        <f t="shared" si="105"/>
        <v>Error?</v>
      </c>
      <c r="E6805" s="2" t="s">
        <v>189</v>
      </c>
    </row>
    <row r="6806" spans="1:5">
      <c r="A6806">
        <v>6745</v>
      </c>
      <c r="B6806" s="1724">
        <f>'Revenues 9-14'!H248</f>
        <v>0</v>
      </c>
      <c r="D6806" s="2" t="str">
        <f t="shared" si="105"/>
        <v>Error?</v>
      </c>
      <c r="E6806" s="2" t="s">
        <v>189</v>
      </c>
    </row>
    <row r="6807" spans="1:5">
      <c r="A6807">
        <v>6746</v>
      </c>
      <c r="B6807" s="1724">
        <f>'Revenues 9-14'!J248</f>
        <v>0</v>
      </c>
      <c r="D6807" s="2" t="str">
        <f t="shared" si="105"/>
        <v>Error?</v>
      </c>
      <c r="E6807" s="2" t="s">
        <v>189</v>
      </c>
    </row>
    <row r="6808" spans="1:5">
      <c r="A6808">
        <v>6747</v>
      </c>
      <c r="B6808" s="1724">
        <f>'Revenues 9-14'!K248</f>
        <v>0</v>
      </c>
      <c r="D6808" s="2" t="str">
        <f t="shared" si="105"/>
        <v>Error?</v>
      </c>
      <c r="E6808" s="2" t="s">
        <v>189</v>
      </c>
    </row>
    <row r="6809" spans="1:5">
      <c r="A6809">
        <v>6748</v>
      </c>
      <c r="B6809" s="1724">
        <f>'Revenues 9-14'!C249</f>
        <v>0</v>
      </c>
      <c r="D6809" s="2" t="str">
        <f t="shared" si="105"/>
        <v>Error?</v>
      </c>
      <c r="E6809" s="2" t="s">
        <v>189</v>
      </c>
    </row>
    <row r="6810" spans="1:5">
      <c r="A6810">
        <v>6749</v>
      </c>
      <c r="B6810" s="1724">
        <f>'Revenues 9-14'!D249</f>
        <v>0</v>
      </c>
      <c r="D6810" s="2" t="str">
        <f t="shared" si="105"/>
        <v>Error?</v>
      </c>
      <c r="E6810" s="2" t="s">
        <v>189</v>
      </c>
    </row>
    <row r="6811" spans="1:5">
      <c r="A6811">
        <v>6750</v>
      </c>
      <c r="B6811" s="1724">
        <f>'Revenues 9-14'!E249</f>
        <v>0</v>
      </c>
      <c r="D6811" s="2" t="str">
        <f t="shared" si="105"/>
        <v>Error?</v>
      </c>
      <c r="E6811" s="2" t="s">
        <v>189</v>
      </c>
    </row>
    <row r="6812" spans="1:5">
      <c r="A6812">
        <v>6751</v>
      </c>
      <c r="B6812" s="1724">
        <f>'Revenues 9-14'!F249</f>
        <v>0</v>
      </c>
      <c r="D6812" s="2" t="str">
        <f t="shared" si="105"/>
        <v>Error?</v>
      </c>
      <c r="E6812" s="2" t="s">
        <v>189</v>
      </c>
    </row>
    <row r="6813" spans="1:5">
      <c r="A6813">
        <v>6752</v>
      </c>
      <c r="B6813" s="1724">
        <f>'Revenues 9-14'!G249</f>
        <v>0</v>
      </c>
      <c r="D6813" s="2" t="str">
        <f t="shared" si="105"/>
        <v>Error?</v>
      </c>
      <c r="E6813" s="2" t="s">
        <v>189</v>
      </c>
    </row>
    <row r="6814" spans="1:5">
      <c r="A6814">
        <v>6753</v>
      </c>
      <c r="B6814" s="1724">
        <f>'Revenues 9-14'!H249</f>
        <v>0</v>
      </c>
      <c r="D6814" s="2" t="str">
        <f t="shared" si="105"/>
        <v>Error?</v>
      </c>
      <c r="E6814" s="2" t="s">
        <v>189</v>
      </c>
    </row>
    <row r="6815" spans="1:5">
      <c r="A6815">
        <v>6754</v>
      </c>
      <c r="B6815" s="1724">
        <f>'Revenues 9-14'!J249</f>
        <v>0</v>
      </c>
      <c r="D6815" s="2" t="str">
        <f t="shared" si="105"/>
        <v>Error?</v>
      </c>
      <c r="E6815" s="2" t="s">
        <v>189</v>
      </c>
    </row>
    <row r="6816" spans="1:5">
      <c r="A6816">
        <v>6755</v>
      </c>
      <c r="B6816" s="1724">
        <f>'Revenues 9-14'!K249</f>
        <v>0</v>
      </c>
      <c r="D6816" s="2" t="str">
        <f t="shared" si="105"/>
        <v>Error?</v>
      </c>
      <c r="E6816" s="2" t="s">
        <v>189</v>
      </c>
    </row>
    <row r="6817" spans="1:5">
      <c r="A6817">
        <v>6756</v>
      </c>
      <c r="B6817" s="1724">
        <f>'Revenues 9-14'!C250</f>
        <v>0</v>
      </c>
      <c r="D6817" s="2" t="str">
        <f t="shared" si="105"/>
        <v>Error?</v>
      </c>
      <c r="E6817" s="2" t="s">
        <v>189</v>
      </c>
    </row>
    <row r="6818" spans="1:5">
      <c r="A6818">
        <v>6757</v>
      </c>
      <c r="B6818" s="1724">
        <f>'Revenues 9-14'!D250</f>
        <v>0</v>
      </c>
      <c r="D6818" s="2" t="str">
        <f t="shared" si="105"/>
        <v>Error?</v>
      </c>
      <c r="E6818" s="2" t="s">
        <v>189</v>
      </c>
    </row>
    <row r="6819" spans="1:5">
      <c r="A6819">
        <v>6758</v>
      </c>
      <c r="B6819" s="1724">
        <f>'Revenues 9-14'!E250</f>
        <v>0</v>
      </c>
      <c r="D6819" s="2" t="str">
        <f t="shared" si="105"/>
        <v>Error?</v>
      </c>
      <c r="E6819" s="2" t="s">
        <v>189</v>
      </c>
    </row>
    <row r="6820" spans="1:5">
      <c r="A6820">
        <v>6759</v>
      </c>
      <c r="B6820" s="1724">
        <f>'Revenues 9-14'!F250</f>
        <v>0</v>
      </c>
      <c r="D6820" s="2" t="str">
        <f t="shared" si="105"/>
        <v>Error?</v>
      </c>
      <c r="E6820" s="2" t="s">
        <v>189</v>
      </c>
    </row>
    <row r="6821" spans="1:5">
      <c r="A6821">
        <v>6760</v>
      </c>
      <c r="B6821" s="1724">
        <f>'Revenues 9-14'!G250</f>
        <v>0</v>
      </c>
      <c r="D6821" s="2" t="str">
        <f t="shared" si="105"/>
        <v>Error?</v>
      </c>
      <c r="E6821" s="2" t="s">
        <v>189</v>
      </c>
    </row>
    <row r="6822" spans="1:5">
      <c r="A6822">
        <v>6761</v>
      </c>
      <c r="B6822" s="1724">
        <f>'Revenues 9-14'!H250</f>
        <v>0</v>
      </c>
      <c r="D6822" s="2" t="str">
        <f t="shared" si="105"/>
        <v>Error?</v>
      </c>
      <c r="E6822" s="2" t="s">
        <v>189</v>
      </c>
    </row>
    <row r="6823" spans="1:5">
      <c r="A6823">
        <v>6762</v>
      </c>
      <c r="B6823" s="1724">
        <f>'Revenues 9-14'!J250</f>
        <v>0</v>
      </c>
      <c r="D6823" s="2" t="str">
        <f t="shared" si="105"/>
        <v>Error?</v>
      </c>
      <c r="E6823" s="2" t="s">
        <v>189</v>
      </c>
    </row>
    <row r="6824" spans="1:5">
      <c r="A6824">
        <v>6763</v>
      </c>
      <c r="B6824" s="1724">
        <f>'Revenues 9-14'!K250</f>
        <v>0</v>
      </c>
      <c r="D6824" s="2" t="str">
        <f t="shared" si="105"/>
        <v>Error?</v>
      </c>
      <c r="E6824" s="2" t="s">
        <v>189</v>
      </c>
    </row>
    <row r="6825" spans="1:5">
      <c r="A6825">
        <v>6764</v>
      </c>
      <c r="B6825" s="1724">
        <f>'Revenues 9-14'!C251</f>
        <v>0</v>
      </c>
      <c r="D6825" s="2" t="str">
        <f t="shared" si="105"/>
        <v>Error?</v>
      </c>
      <c r="E6825" s="2" t="s">
        <v>189</v>
      </c>
    </row>
    <row r="6826" spans="1:5">
      <c r="A6826">
        <v>6765</v>
      </c>
      <c r="B6826" s="1724">
        <f>'Revenues 9-14'!D251</f>
        <v>0</v>
      </c>
      <c r="D6826" s="2" t="str">
        <f t="shared" si="105"/>
        <v>Error?</v>
      </c>
      <c r="E6826" s="2" t="s">
        <v>189</v>
      </c>
    </row>
    <row r="6827" spans="1:5">
      <c r="A6827">
        <v>6766</v>
      </c>
      <c r="B6827" s="1724">
        <f>'Revenues 9-14'!E251</f>
        <v>0</v>
      </c>
      <c r="D6827" s="2" t="str">
        <f t="shared" si="105"/>
        <v>Error?</v>
      </c>
      <c r="E6827" s="2" t="s">
        <v>189</v>
      </c>
    </row>
    <row r="6828" spans="1:5">
      <c r="A6828">
        <v>6767</v>
      </c>
      <c r="B6828" s="1724">
        <f>'Revenues 9-14'!F251</f>
        <v>0</v>
      </c>
      <c r="D6828" s="2" t="str">
        <f t="shared" si="105"/>
        <v>Error?</v>
      </c>
      <c r="E6828" s="2" t="s">
        <v>189</v>
      </c>
    </row>
    <row r="6829" spans="1:5">
      <c r="A6829">
        <v>6768</v>
      </c>
      <c r="B6829" s="1724">
        <f>'Revenues 9-14'!G251</f>
        <v>0</v>
      </c>
      <c r="D6829" s="2" t="str">
        <f t="shared" si="105"/>
        <v>Error?</v>
      </c>
      <c r="E6829" s="2" t="s">
        <v>189</v>
      </c>
    </row>
    <row r="6830" spans="1:5">
      <c r="A6830">
        <v>6769</v>
      </c>
      <c r="B6830" s="1724">
        <f>'Revenues 9-14'!H251</f>
        <v>0</v>
      </c>
      <c r="D6830" s="2" t="str">
        <f t="shared" si="105"/>
        <v>Error?</v>
      </c>
      <c r="E6830" s="2" t="s">
        <v>189</v>
      </c>
    </row>
    <row r="6831" spans="1:5">
      <c r="A6831">
        <v>6770</v>
      </c>
      <c r="B6831" s="1724">
        <f>'Revenues 9-14'!J251</f>
        <v>0</v>
      </c>
      <c r="D6831" s="2" t="str">
        <f t="shared" si="105"/>
        <v>Error?</v>
      </c>
      <c r="E6831" s="2" t="s">
        <v>189</v>
      </c>
    </row>
    <row r="6832" spans="1:5">
      <c r="A6832">
        <v>6771</v>
      </c>
      <c r="B6832" s="1724">
        <f>'Revenues 9-14'!K251</f>
        <v>0</v>
      </c>
      <c r="D6832" s="2" t="str">
        <f t="shared" si="105"/>
        <v>Error?</v>
      </c>
    </row>
    <row r="6833" spans="1:5">
      <c r="A6833">
        <v>6772</v>
      </c>
      <c r="B6833" s="1724">
        <f>'Revenues 9-14'!C252</f>
        <v>0</v>
      </c>
      <c r="D6833" s="2" t="str">
        <f t="shared" si="105"/>
        <v>Error?</v>
      </c>
    </row>
    <row r="6834" spans="1:5">
      <c r="A6834">
        <v>6773</v>
      </c>
      <c r="B6834" s="1724">
        <f>'Revenues 9-14'!D252</f>
        <v>0</v>
      </c>
      <c r="D6834" s="2" t="str">
        <f t="shared" si="105"/>
        <v>Error?</v>
      </c>
    </row>
    <row r="6835" spans="1:5">
      <c r="A6835">
        <v>6774</v>
      </c>
      <c r="B6835" s="1724">
        <f>'Revenues 9-14'!E252</f>
        <v>0</v>
      </c>
      <c r="D6835" s="2" t="str">
        <f t="shared" si="105"/>
        <v>Error?</v>
      </c>
    </row>
    <row r="6836" spans="1:5">
      <c r="A6836">
        <v>6775</v>
      </c>
      <c r="B6836" s="1724">
        <f>'Revenues 9-14'!F252</f>
        <v>0</v>
      </c>
      <c r="D6836" s="2" t="str">
        <f t="shared" si="105"/>
        <v>Error?</v>
      </c>
    </row>
    <row r="6837" spans="1:5">
      <c r="A6837">
        <v>6776</v>
      </c>
      <c r="B6837" s="1724">
        <f>'Revenues 9-14'!G252</f>
        <v>0</v>
      </c>
      <c r="D6837" s="2" t="str">
        <f t="shared" si="105"/>
        <v>Error?</v>
      </c>
    </row>
    <row r="6838" spans="1:5">
      <c r="A6838">
        <v>6777</v>
      </c>
      <c r="B6838" s="1724">
        <f>'Revenues 9-14'!H252</f>
        <v>0</v>
      </c>
      <c r="D6838" s="2" t="str">
        <f t="shared" si="105"/>
        <v>Error?</v>
      </c>
    </row>
    <row r="6839" spans="1:5">
      <c r="A6839">
        <v>6778</v>
      </c>
      <c r="B6839" s="1724">
        <f>'Revenues 9-14'!J252</f>
        <v>0</v>
      </c>
      <c r="D6839" s="2" t="str">
        <f t="shared" si="105"/>
        <v>Error?</v>
      </c>
    </row>
    <row r="6840" spans="1:5">
      <c r="A6840">
        <v>6779</v>
      </c>
      <c r="B6840" s="1724">
        <f>'Revenues 9-14'!K252</f>
        <v>0</v>
      </c>
      <c r="D6840" s="2" t="str">
        <f t="shared" si="105"/>
        <v>Error?</v>
      </c>
    </row>
    <row r="6841" spans="1:5">
      <c r="A6841" s="126">
        <v>6780</v>
      </c>
      <c r="B6841" s="1724"/>
      <c r="D6841" s="2" t="str">
        <f t="shared" si="105"/>
        <v>OK</v>
      </c>
      <c r="E6841" s="1" t="s">
        <v>1874</v>
      </c>
    </row>
    <row r="6842" spans="1:5">
      <c r="A6842" s="126">
        <v>6781</v>
      </c>
      <c r="B6842" s="1724"/>
      <c r="D6842" s="2" t="str">
        <f t="shared" si="105"/>
        <v>OK</v>
      </c>
      <c r="E6842" s="1" t="s">
        <v>1874</v>
      </c>
    </row>
    <row r="6843" spans="1:5">
      <c r="A6843" s="126">
        <v>6782</v>
      </c>
      <c r="B6843" s="1724"/>
      <c r="D6843" s="2" t="str">
        <f t="shared" si="105"/>
        <v>OK</v>
      </c>
      <c r="E6843" s="1" t="s">
        <v>1874</v>
      </c>
    </row>
    <row r="6844" spans="1:5">
      <c r="A6844">
        <v>6783</v>
      </c>
      <c r="B6844" s="1724">
        <f>'Expenditures 15-22'!I5</f>
        <v>149139</v>
      </c>
      <c r="D6844" s="2" t="str">
        <f t="shared" si="105"/>
        <v>Error?</v>
      </c>
    </row>
    <row r="6845" spans="1:5">
      <c r="A6845">
        <v>6784</v>
      </c>
      <c r="B6845" s="1724">
        <f>'Expenditures 15-22'!J5</f>
        <v>0</v>
      </c>
      <c r="D6845" s="2" t="str">
        <f t="shared" si="105"/>
        <v>Error?</v>
      </c>
    </row>
    <row r="6846" spans="1:5">
      <c r="A6846">
        <v>6785</v>
      </c>
      <c r="B6846" s="1724">
        <f>'Expenditures 15-22'!I7</f>
        <v>0</v>
      </c>
      <c r="D6846" s="2" t="str">
        <f t="shared" si="105"/>
        <v>Error?</v>
      </c>
    </row>
    <row r="6847" spans="1:5">
      <c r="A6847">
        <v>6786</v>
      </c>
      <c r="B6847" s="1724">
        <f>'Expenditures 15-22'!J7</f>
        <v>0</v>
      </c>
      <c r="D6847" s="2" t="str">
        <f t="shared" ref="D6847:D6910" si="106">IF(ISBLANK(B6847),"OK",IF(A6847-B6847=0,"OK","Error?"))</f>
        <v>Error?</v>
      </c>
    </row>
    <row r="6848" spans="1:5">
      <c r="A6848">
        <v>6787</v>
      </c>
      <c r="B6848" s="1724">
        <f>'Expenditures 15-22'!K7</f>
        <v>0</v>
      </c>
      <c r="D6848" s="2" t="str">
        <f t="shared" si="106"/>
        <v>Error?</v>
      </c>
    </row>
    <row r="6849" spans="1:4">
      <c r="A6849">
        <v>6788</v>
      </c>
      <c r="B6849" s="1724">
        <f>'Expenditures 15-22'!I8</f>
        <v>36012</v>
      </c>
      <c r="D6849" s="2" t="str">
        <f t="shared" si="106"/>
        <v>Error?</v>
      </c>
    </row>
    <row r="6850" spans="1:4">
      <c r="A6850">
        <v>6789</v>
      </c>
      <c r="B6850" s="1724">
        <f>'Expenditures 15-22'!J8</f>
        <v>0</v>
      </c>
      <c r="D6850" s="2" t="str">
        <f t="shared" si="106"/>
        <v>Error?</v>
      </c>
    </row>
    <row r="6851" spans="1:4">
      <c r="A6851">
        <v>6790</v>
      </c>
      <c r="B6851" s="1724">
        <f>'Expenditures 15-22'!I9</f>
        <v>0</v>
      </c>
      <c r="D6851" s="2" t="str">
        <f t="shared" si="106"/>
        <v>Error?</v>
      </c>
    </row>
    <row r="6852" spans="1:4">
      <c r="A6852">
        <v>6791</v>
      </c>
      <c r="B6852" s="1724">
        <f>'Expenditures 15-22'!J9</f>
        <v>0</v>
      </c>
      <c r="D6852" s="2" t="str">
        <f t="shared" si="106"/>
        <v>Error?</v>
      </c>
    </row>
    <row r="6853" spans="1:4">
      <c r="A6853">
        <v>6792</v>
      </c>
      <c r="B6853" s="1724">
        <f>'Expenditures 15-22'!K9</f>
        <v>0</v>
      </c>
      <c r="D6853" s="2" t="str">
        <f t="shared" si="106"/>
        <v>Error?</v>
      </c>
    </row>
    <row r="6854" spans="1:4">
      <c r="A6854">
        <v>6793</v>
      </c>
      <c r="B6854" s="1724">
        <f>'Expenditures 15-22'!I10</f>
        <v>45221</v>
      </c>
      <c r="D6854" s="2" t="str">
        <f t="shared" si="106"/>
        <v>Error?</v>
      </c>
    </row>
    <row r="6855" spans="1:4">
      <c r="A6855">
        <v>6794</v>
      </c>
      <c r="B6855" s="1724">
        <f>'Expenditures 15-22'!J10</f>
        <v>0</v>
      </c>
      <c r="D6855" s="2" t="str">
        <f t="shared" si="106"/>
        <v>Error?</v>
      </c>
    </row>
    <row r="6856" spans="1:4">
      <c r="A6856">
        <v>6795</v>
      </c>
      <c r="B6856" s="1724">
        <f>'Expenditures 15-22'!I11</f>
        <v>0</v>
      </c>
      <c r="D6856" s="2" t="str">
        <f t="shared" si="106"/>
        <v>Error?</v>
      </c>
    </row>
    <row r="6857" spans="1:4">
      <c r="A6857">
        <v>6796</v>
      </c>
      <c r="B6857" s="1724">
        <f>'Expenditures 15-22'!J11</f>
        <v>0</v>
      </c>
      <c r="D6857" s="2" t="str">
        <f t="shared" si="106"/>
        <v>Error?</v>
      </c>
    </row>
    <row r="6858" spans="1:4">
      <c r="A6858">
        <v>6797</v>
      </c>
      <c r="B6858" s="1724">
        <f>'Expenditures 15-22'!K11</f>
        <v>0</v>
      </c>
      <c r="D6858" s="2" t="str">
        <f t="shared" si="106"/>
        <v>Error?</v>
      </c>
    </row>
    <row r="6859" spans="1:4">
      <c r="A6859">
        <v>6798</v>
      </c>
      <c r="B6859" s="1724">
        <f>'Expenditures 15-22'!I12</f>
        <v>0</v>
      </c>
      <c r="D6859" s="2" t="str">
        <f t="shared" si="106"/>
        <v>Error?</v>
      </c>
    </row>
    <row r="6860" spans="1:4">
      <c r="A6860">
        <v>6799</v>
      </c>
      <c r="B6860" s="1724">
        <f>'Expenditures 15-22'!J12</f>
        <v>0</v>
      </c>
      <c r="D6860" s="2" t="str">
        <f t="shared" si="106"/>
        <v>Error?</v>
      </c>
    </row>
    <row r="6861" spans="1:4">
      <c r="A6861">
        <v>6800</v>
      </c>
      <c r="B6861" s="1724">
        <f>'Expenditures 15-22'!I13</f>
        <v>84251</v>
      </c>
      <c r="D6861" s="2" t="str">
        <f t="shared" si="106"/>
        <v>Error?</v>
      </c>
    </row>
    <row r="6862" spans="1:4">
      <c r="A6862">
        <v>6801</v>
      </c>
      <c r="B6862" s="1724">
        <f>'Expenditures 15-22'!J13</f>
        <v>0</v>
      </c>
      <c r="D6862" s="2" t="str">
        <f t="shared" si="106"/>
        <v>Error?</v>
      </c>
    </row>
    <row r="6863" spans="1:4">
      <c r="A6863">
        <v>6802</v>
      </c>
      <c r="B6863" s="1724">
        <f>'Expenditures 15-22'!I14</f>
        <v>123154</v>
      </c>
      <c r="D6863" s="2" t="str">
        <f t="shared" si="106"/>
        <v>Error?</v>
      </c>
    </row>
    <row r="6864" spans="1:4">
      <c r="A6864">
        <v>6803</v>
      </c>
      <c r="B6864" s="1724">
        <f>'Expenditures 15-22'!J14</f>
        <v>0</v>
      </c>
      <c r="D6864" s="2" t="str">
        <f t="shared" si="106"/>
        <v>Error?</v>
      </c>
    </row>
    <row r="6865" spans="1:4">
      <c r="A6865">
        <v>6804</v>
      </c>
      <c r="B6865" s="1724">
        <f>'Expenditures 15-22'!I15</f>
        <v>0</v>
      </c>
      <c r="D6865" s="2" t="str">
        <f t="shared" si="106"/>
        <v>Error?</v>
      </c>
    </row>
    <row r="6866" spans="1:4">
      <c r="A6866">
        <v>6805</v>
      </c>
      <c r="B6866" s="1724">
        <f>'Expenditures 15-22'!J15</f>
        <v>0</v>
      </c>
      <c r="D6866" s="2" t="str">
        <f t="shared" si="106"/>
        <v>Error?</v>
      </c>
    </row>
    <row r="6867" spans="1:4">
      <c r="A6867">
        <v>6806</v>
      </c>
      <c r="B6867" s="1724">
        <f>'Expenditures 15-22'!I16</f>
        <v>0</v>
      </c>
      <c r="D6867" s="2" t="str">
        <f t="shared" si="106"/>
        <v>Error?</v>
      </c>
    </row>
    <row r="6868" spans="1:4">
      <c r="A6868">
        <v>6807</v>
      </c>
      <c r="B6868" s="1724">
        <f>'Expenditures 15-22'!J16</f>
        <v>0</v>
      </c>
      <c r="D6868" s="2" t="str">
        <f t="shared" si="106"/>
        <v>Error?</v>
      </c>
    </row>
    <row r="6869" spans="1:4">
      <c r="A6869">
        <v>6808</v>
      </c>
      <c r="B6869" s="1724">
        <f>'Expenditures 15-22'!I17</f>
        <v>0</v>
      </c>
      <c r="D6869" s="2" t="str">
        <f t="shared" si="106"/>
        <v>Error?</v>
      </c>
    </row>
    <row r="6870" spans="1:4">
      <c r="A6870">
        <v>6809</v>
      </c>
      <c r="B6870" s="1724">
        <f>'Expenditures 15-22'!J17</f>
        <v>0</v>
      </c>
      <c r="D6870" s="2" t="str">
        <f t="shared" si="106"/>
        <v>Error?</v>
      </c>
    </row>
    <row r="6871" spans="1:4">
      <c r="A6871">
        <v>6810</v>
      </c>
      <c r="B6871" s="1724">
        <f>'Expenditures 15-22'!K17</f>
        <v>1163852</v>
      </c>
      <c r="D6871" s="2" t="str">
        <f t="shared" si="106"/>
        <v>Error?</v>
      </c>
    </row>
    <row r="6872" spans="1:4">
      <c r="A6872">
        <v>6811</v>
      </c>
      <c r="B6872" s="1724">
        <f>'Expenditures 15-22'!I18</f>
        <v>0</v>
      </c>
      <c r="D6872" s="2" t="str">
        <f t="shared" si="106"/>
        <v>Error?</v>
      </c>
    </row>
    <row r="6873" spans="1:4">
      <c r="A6873">
        <v>6812</v>
      </c>
      <c r="B6873" s="1724">
        <f>'Expenditures 15-22'!J18</f>
        <v>0</v>
      </c>
      <c r="D6873" s="2" t="str">
        <f t="shared" si="106"/>
        <v>Error?</v>
      </c>
    </row>
    <row r="6874" spans="1:4">
      <c r="A6874">
        <v>6813</v>
      </c>
      <c r="B6874" s="1724">
        <f>'Expenditures 15-22'!I19</f>
        <v>0</v>
      </c>
      <c r="D6874" s="2" t="str">
        <f t="shared" si="106"/>
        <v>Error?</v>
      </c>
    </row>
    <row r="6875" spans="1:4">
      <c r="A6875">
        <v>6814</v>
      </c>
      <c r="B6875" s="1724">
        <f>'Expenditures 15-22'!J19</f>
        <v>0</v>
      </c>
      <c r="D6875" s="2" t="str">
        <f t="shared" si="106"/>
        <v>Error?</v>
      </c>
    </row>
    <row r="6876" spans="1:4">
      <c r="A6876">
        <v>6815</v>
      </c>
      <c r="B6876" s="1724">
        <f>'Expenditures 15-22'!H20</f>
        <v>0</v>
      </c>
      <c r="D6876" s="2" t="str">
        <f t="shared" si="106"/>
        <v>Error?</v>
      </c>
    </row>
    <row r="6877" spans="1:4">
      <c r="A6877">
        <v>6816</v>
      </c>
      <c r="B6877" s="1724">
        <f>'Expenditures 15-22'!K20</f>
        <v>0</v>
      </c>
      <c r="D6877" s="2" t="str">
        <f t="shared" si="106"/>
        <v>Error?</v>
      </c>
    </row>
    <row r="6878" spans="1:4">
      <c r="A6878">
        <v>6817</v>
      </c>
      <c r="B6878" s="1724">
        <f>'Expenditures 15-22'!H21</f>
        <v>0</v>
      </c>
      <c r="D6878" s="2" t="str">
        <f t="shared" si="106"/>
        <v>Error?</v>
      </c>
    </row>
    <row r="6879" spans="1:4">
      <c r="A6879">
        <v>6818</v>
      </c>
      <c r="B6879" s="1724">
        <f>'Expenditures 15-22'!K21</f>
        <v>0</v>
      </c>
      <c r="D6879" s="2" t="str">
        <f t="shared" si="106"/>
        <v>Error?</v>
      </c>
    </row>
    <row r="6880" spans="1:4">
      <c r="A6880">
        <v>6819</v>
      </c>
      <c r="B6880" s="1724">
        <f>'Expenditures 15-22'!H22</f>
        <v>4403080</v>
      </c>
      <c r="D6880" s="2" t="str">
        <f t="shared" si="106"/>
        <v>Error?</v>
      </c>
    </row>
    <row r="6881" spans="1:4">
      <c r="A6881">
        <v>6820</v>
      </c>
      <c r="B6881" s="1724">
        <f>'Expenditures 15-22'!K22</f>
        <v>4403080</v>
      </c>
      <c r="D6881" s="2" t="str">
        <f t="shared" si="106"/>
        <v>Error?</v>
      </c>
    </row>
    <row r="6882" spans="1:4">
      <c r="A6882">
        <v>6821</v>
      </c>
      <c r="B6882" s="1724">
        <f>'Expenditures 15-22'!H23</f>
        <v>0</v>
      </c>
      <c r="D6882" s="2" t="str">
        <f t="shared" si="106"/>
        <v>Error?</v>
      </c>
    </row>
    <row r="6883" spans="1:4">
      <c r="A6883">
        <v>6822</v>
      </c>
      <c r="B6883" s="1724">
        <f>'Expenditures 15-22'!K23</f>
        <v>0</v>
      </c>
      <c r="D6883" s="2" t="str">
        <f t="shared" si="106"/>
        <v>Error?</v>
      </c>
    </row>
    <row r="6884" spans="1:4">
      <c r="A6884">
        <v>6823</v>
      </c>
      <c r="B6884" s="1724">
        <f>'Expenditures 15-22'!H24</f>
        <v>0</v>
      </c>
      <c r="D6884" s="2" t="str">
        <f t="shared" si="106"/>
        <v>Error?</v>
      </c>
    </row>
    <row r="6885" spans="1:4">
      <c r="A6885">
        <v>6824</v>
      </c>
      <c r="B6885" s="1724">
        <f>'Expenditures 15-22'!K24</f>
        <v>0</v>
      </c>
      <c r="D6885" s="2" t="str">
        <f t="shared" si="106"/>
        <v>Error?</v>
      </c>
    </row>
    <row r="6886" spans="1:4">
      <c r="A6886">
        <v>6825</v>
      </c>
      <c r="B6886" s="1724">
        <f>'Expenditures 15-22'!H25</f>
        <v>0</v>
      </c>
      <c r="D6886" s="2" t="str">
        <f t="shared" si="106"/>
        <v>Error?</v>
      </c>
    </row>
    <row r="6887" spans="1:4">
      <c r="A6887">
        <v>6826</v>
      </c>
      <c r="B6887" s="1724">
        <f>'Expenditures 15-22'!K25</f>
        <v>0</v>
      </c>
      <c r="D6887" s="2" t="str">
        <f t="shared" si="106"/>
        <v>Error?</v>
      </c>
    </row>
    <row r="6888" spans="1:4">
      <c r="A6888">
        <v>6827</v>
      </c>
      <c r="B6888" s="1724">
        <f>'Expenditures 15-22'!H26</f>
        <v>0</v>
      </c>
      <c r="D6888" s="2" t="str">
        <f t="shared" si="106"/>
        <v>Error?</v>
      </c>
    </row>
    <row r="6889" spans="1:4">
      <c r="A6889">
        <v>6828</v>
      </c>
      <c r="B6889" s="1724">
        <f>'Expenditures 15-22'!K26</f>
        <v>0</v>
      </c>
      <c r="D6889" s="2" t="str">
        <f t="shared" si="106"/>
        <v>Error?</v>
      </c>
    </row>
    <row r="6890" spans="1:4">
      <c r="A6890">
        <v>6829</v>
      </c>
      <c r="B6890" s="1724">
        <f>'Expenditures 15-22'!H27</f>
        <v>0</v>
      </c>
      <c r="D6890" s="2" t="str">
        <f t="shared" si="106"/>
        <v>Error?</v>
      </c>
    </row>
    <row r="6891" spans="1:4">
      <c r="A6891">
        <v>6830</v>
      </c>
      <c r="B6891" s="1724">
        <f>'Expenditures 15-22'!K27</f>
        <v>0</v>
      </c>
      <c r="D6891" s="2" t="str">
        <f t="shared" si="106"/>
        <v>Error?</v>
      </c>
    </row>
    <row r="6892" spans="1:4">
      <c r="A6892">
        <v>6831</v>
      </c>
      <c r="B6892" s="1724">
        <f>'Expenditures 15-22'!H28</f>
        <v>0</v>
      </c>
      <c r="D6892" s="2" t="str">
        <f t="shared" si="106"/>
        <v>Error?</v>
      </c>
    </row>
    <row r="6893" spans="1:4">
      <c r="A6893">
        <v>6832</v>
      </c>
      <c r="B6893" s="1724">
        <f>'Expenditures 15-22'!K28</f>
        <v>0</v>
      </c>
      <c r="D6893" s="2" t="str">
        <f t="shared" si="106"/>
        <v>Error?</v>
      </c>
    </row>
    <row r="6894" spans="1:4">
      <c r="A6894">
        <v>6833</v>
      </c>
      <c r="B6894" s="1724">
        <f>'Expenditures 15-22'!H29</f>
        <v>639490</v>
      </c>
      <c r="D6894" s="2" t="str">
        <f t="shared" si="106"/>
        <v>Error?</v>
      </c>
    </row>
    <row r="6895" spans="1:4">
      <c r="A6895">
        <v>6834</v>
      </c>
      <c r="B6895" s="1724">
        <f>'Expenditures 15-22'!K29</f>
        <v>639490</v>
      </c>
      <c r="D6895" s="2" t="str">
        <f t="shared" si="106"/>
        <v>Error?</v>
      </c>
    </row>
    <row r="6896" spans="1:4">
      <c r="A6896">
        <v>6835</v>
      </c>
      <c r="B6896" s="1724">
        <f>'Expenditures 15-22'!H30</f>
        <v>0</v>
      </c>
      <c r="D6896" s="2" t="str">
        <f t="shared" si="106"/>
        <v>Error?</v>
      </c>
    </row>
    <row r="6897" spans="1:4">
      <c r="A6897">
        <v>6836</v>
      </c>
      <c r="B6897" s="1724">
        <f>'Expenditures 15-22'!K30</f>
        <v>0</v>
      </c>
      <c r="D6897" s="2" t="str">
        <f t="shared" si="106"/>
        <v>Error?</v>
      </c>
    </row>
    <row r="6898" spans="1:4">
      <c r="A6898">
        <v>6837</v>
      </c>
      <c r="B6898" s="1724">
        <f>'Expenditures 15-22'!H31</f>
        <v>0</v>
      </c>
      <c r="D6898" s="2" t="str">
        <f t="shared" si="106"/>
        <v>Error?</v>
      </c>
    </row>
    <row r="6899" spans="1:4">
      <c r="A6899">
        <v>6838</v>
      </c>
      <c r="B6899" s="1724">
        <f>'Expenditures 15-22'!K31</f>
        <v>0</v>
      </c>
      <c r="D6899" s="2" t="str">
        <f t="shared" si="106"/>
        <v>Error?</v>
      </c>
    </row>
    <row r="6900" spans="1:4">
      <c r="A6900">
        <v>6839</v>
      </c>
      <c r="B6900" s="1724">
        <f>'Expenditures 15-22'!H32</f>
        <v>0</v>
      </c>
      <c r="D6900" s="2" t="str">
        <f t="shared" si="106"/>
        <v>Error?</v>
      </c>
    </row>
    <row r="6901" spans="1:4">
      <c r="A6901">
        <v>6840</v>
      </c>
      <c r="B6901" s="1724">
        <f>'Expenditures 15-22'!K32</f>
        <v>0</v>
      </c>
      <c r="D6901" s="2" t="str">
        <f t="shared" si="106"/>
        <v>Error?</v>
      </c>
    </row>
    <row r="6902" spans="1:4">
      <c r="A6902">
        <v>6841</v>
      </c>
      <c r="B6902" s="1724">
        <f>'Expenditures 15-22'!I33</f>
        <v>437777</v>
      </c>
      <c r="D6902" s="2" t="str">
        <f t="shared" si="106"/>
        <v>Error?</v>
      </c>
    </row>
    <row r="6903" spans="1:4">
      <c r="A6903">
        <v>6842</v>
      </c>
      <c r="B6903" s="1724">
        <f>'Expenditures 15-22'!J33</f>
        <v>0</v>
      </c>
      <c r="D6903" s="2" t="str">
        <f t="shared" si="106"/>
        <v>Error?</v>
      </c>
    </row>
    <row r="6904" spans="1:4">
      <c r="A6904">
        <v>6843</v>
      </c>
      <c r="B6904" s="1724">
        <f>'Expenditures 15-22'!I36</f>
        <v>0</v>
      </c>
      <c r="D6904" s="2" t="str">
        <f t="shared" si="106"/>
        <v>Error?</v>
      </c>
    </row>
    <row r="6905" spans="1:4">
      <c r="A6905">
        <v>6844</v>
      </c>
      <c r="B6905" s="1724">
        <f>'Expenditures 15-22'!J36</f>
        <v>480</v>
      </c>
      <c r="D6905" s="2" t="str">
        <f t="shared" si="106"/>
        <v>Error?</v>
      </c>
    </row>
    <row r="6906" spans="1:4">
      <c r="A6906">
        <v>6845</v>
      </c>
      <c r="B6906" s="1724">
        <f>'Expenditures 15-22'!I37</f>
        <v>0</v>
      </c>
      <c r="D6906" s="2" t="str">
        <f t="shared" si="106"/>
        <v>Error?</v>
      </c>
    </row>
    <row r="6907" spans="1:4">
      <c r="A6907">
        <v>6846</v>
      </c>
      <c r="B6907" s="1724">
        <f>'Expenditures 15-22'!J37</f>
        <v>4571</v>
      </c>
      <c r="D6907" s="2" t="str">
        <f t="shared" si="106"/>
        <v>Error?</v>
      </c>
    </row>
    <row r="6908" spans="1:4">
      <c r="A6908">
        <v>6847</v>
      </c>
      <c r="B6908" s="1724">
        <f>'Expenditures 15-22'!I38</f>
        <v>0</v>
      </c>
      <c r="D6908" s="2" t="str">
        <f t="shared" si="106"/>
        <v>Error?</v>
      </c>
    </row>
    <row r="6909" spans="1:4">
      <c r="A6909">
        <v>6848</v>
      </c>
      <c r="B6909" s="1724">
        <f>'Expenditures 15-22'!J38</f>
        <v>105</v>
      </c>
      <c r="D6909" s="2" t="str">
        <f t="shared" si="106"/>
        <v>Error?</v>
      </c>
    </row>
    <row r="6910" spans="1:4">
      <c r="A6910">
        <v>6849</v>
      </c>
      <c r="B6910" s="1724">
        <f>'Expenditures 15-22'!I39</f>
        <v>0</v>
      </c>
      <c r="D6910" s="2" t="str">
        <f t="shared" si="106"/>
        <v>Error?</v>
      </c>
    </row>
    <row r="6911" spans="1:4">
      <c r="A6911">
        <v>6850</v>
      </c>
      <c r="B6911" s="1724">
        <f>'Expenditures 15-22'!J39</f>
        <v>0</v>
      </c>
      <c r="D6911" s="2" t="str">
        <f t="shared" ref="D6911:D6974" si="107">IF(ISBLANK(B6911),"OK",IF(A6911-B6911=0,"OK","Error?"))</f>
        <v>Error?</v>
      </c>
    </row>
    <row r="6912" spans="1:4">
      <c r="A6912">
        <v>6851</v>
      </c>
      <c r="B6912" s="1724">
        <f>'Expenditures 15-22'!I40</f>
        <v>0</v>
      </c>
      <c r="D6912" s="2" t="str">
        <f t="shared" si="107"/>
        <v>Error?</v>
      </c>
    </row>
    <row r="6913" spans="1:4">
      <c r="A6913">
        <v>6852</v>
      </c>
      <c r="B6913" s="1724">
        <f>'Expenditures 15-22'!J40</f>
        <v>0</v>
      </c>
      <c r="D6913" s="2" t="str">
        <f t="shared" si="107"/>
        <v>Error?</v>
      </c>
    </row>
    <row r="6914" spans="1:4">
      <c r="A6914">
        <v>6853</v>
      </c>
      <c r="B6914" s="1724">
        <f>'Expenditures 15-22'!I41</f>
        <v>0</v>
      </c>
      <c r="D6914" s="2" t="str">
        <f t="shared" si="107"/>
        <v>Error?</v>
      </c>
    </row>
    <row r="6915" spans="1:4">
      <c r="A6915">
        <v>6854</v>
      </c>
      <c r="B6915" s="1724">
        <f>'Expenditures 15-22'!J41</f>
        <v>0</v>
      </c>
      <c r="D6915" s="2" t="str">
        <f t="shared" si="107"/>
        <v>Error?</v>
      </c>
    </row>
    <row r="6916" spans="1:4">
      <c r="A6916">
        <v>6855</v>
      </c>
      <c r="B6916" s="1724">
        <f>'Expenditures 15-22'!I42</f>
        <v>0</v>
      </c>
      <c r="D6916" s="2" t="str">
        <f t="shared" si="107"/>
        <v>Error?</v>
      </c>
    </row>
    <row r="6917" spans="1:4">
      <c r="A6917">
        <v>6856</v>
      </c>
      <c r="B6917" s="1724">
        <f>'Expenditures 15-22'!J42</f>
        <v>5156</v>
      </c>
      <c r="D6917" s="2" t="str">
        <f t="shared" si="107"/>
        <v>Error?</v>
      </c>
    </row>
    <row r="6918" spans="1:4">
      <c r="A6918">
        <v>6857</v>
      </c>
      <c r="B6918" s="1724">
        <f>'Expenditures 15-22'!I44</f>
        <v>0</v>
      </c>
      <c r="D6918" s="2" t="str">
        <f t="shared" si="107"/>
        <v>Error?</v>
      </c>
    </row>
    <row r="6919" spans="1:4">
      <c r="A6919">
        <v>6858</v>
      </c>
      <c r="B6919" s="1724">
        <f>'Expenditures 15-22'!J44</f>
        <v>44</v>
      </c>
      <c r="D6919" s="2" t="str">
        <f t="shared" si="107"/>
        <v>Error?</v>
      </c>
    </row>
    <row r="6920" spans="1:4">
      <c r="A6920">
        <v>6859</v>
      </c>
      <c r="B6920" s="1724">
        <f>'Expenditures 15-22'!I45</f>
        <v>0</v>
      </c>
      <c r="D6920" s="2" t="str">
        <f t="shared" si="107"/>
        <v>Error?</v>
      </c>
    </row>
    <row r="6921" spans="1:4">
      <c r="A6921">
        <v>6860</v>
      </c>
      <c r="B6921" s="1724">
        <f>'Expenditures 15-22'!J45</f>
        <v>0</v>
      </c>
      <c r="D6921" s="2" t="str">
        <f t="shared" si="107"/>
        <v>Error?</v>
      </c>
    </row>
    <row r="6922" spans="1:4">
      <c r="A6922">
        <v>6861</v>
      </c>
      <c r="B6922" s="1724">
        <f>'Expenditures 15-22'!I46</f>
        <v>0</v>
      </c>
      <c r="D6922" s="2" t="str">
        <f t="shared" si="107"/>
        <v>Error?</v>
      </c>
    </row>
    <row r="6923" spans="1:4">
      <c r="A6923">
        <v>6862</v>
      </c>
      <c r="B6923" s="1724">
        <f>'Expenditures 15-22'!J46</f>
        <v>0</v>
      </c>
      <c r="D6923" s="2" t="str">
        <f t="shared" si="107"/>
        <v>Error?</v>
      </c>
    </row>
    <row r="6924" spans="1:4">
      <c r="A6924">
        <v>6863</v>
      </c>
      <c r="B6924" s="1724">
        <f>'Expenditures 15-22'!I47</f>
        <v>0</v>
      </c>
      <c r="D6924" s="2" t="str">
        <f t="shared" si="107"/>
        <v>Error?</v>
      </c>
    </row>
    <row r="6925" spans="1:4">
      <c r="A6925">
        <v>6864</v>
      </c>
      <c r="B6925" s="1724">
        <f>'Expenditures 15-22'!J47</f>
        <v>44</v>
      </c>
      <c r="D6925" s="2" t="str">
        <f t="shared" si="107"/>
        <v>Error?</v>
      </c>
    </row>
    <row r="6926" spans="1:4">
      <c r="A6926">
        <v>6865</v>
      </c>
      <c r="B6926" s="1724">
        <f>'Expenditures 15-22'!I49</f>
        <v>0</v>
      </c>
      <c r="D6926" s="2" t="str">
        <f t="shared" si="107"/>
        <v>Error?</v>
      </c>
    </row>
    <row r="6927" spans="1:4">
      <c r="A6927">
        <v>6866</v>
      </c>
      <c r="B6927" s="1724">
        <f>'Expenditures 15-22'!J49</f>
        <v>0</v>
      </c>
      <c r="D6927" s="2" t="str">
        <f t="shared" si="107"/>
        <v>Error?</v>
      </c>
    </row>
    <row r="6928" spans="1:4">
      <c r="A6928">
        <v>6867</v>
      </c>
      <c r="B6928" s="1724">
        <f>'Expenditures 15-22'!I50</f>
        <v>0</v>
      </c>
      <c r="D6928" s="2" t="str">
        <f t="shared" si="107"/>
        <v>Error?</v>
      </c>
    </row>
    <row r="6929" spans="1:4">
      <c r="A6929">
        <v>6868</v>
      </c>
      <c r="B6929" s="1724">
        <f>'Expenditures 15-22'!J50</f>
        <v>6581</v>
      </c>
      <c r="D6929" s="2" t="str">
        <f t="shared" si="107"/>
        <v>Error?</v>
      </c>
    </row>
    <row r="6930" spans="1:4">
      <c r="A6930">
        <v>6869</v>
      </c>
      <c r="B6930" s="1724">
        <f>'Expenditures 15-22'!I51</f>
        <v>0</v>
      </c>
      <c r="D6930" s="2" t="str">
        <f t="shared" si="107"/>
        <v>Error?</v>
      </c>
    </row>
    <row r="6931" spans="1:4">
      <c r="A6931">
        <v>6870</v>
      </c>
      <c r="B6931" s="1724">
        <f>'Expenditures 15-22'!J51</f>
        <v>11029</v>
      </c>
      <c r="D6931" s="2" t="str">
        <f t="shared" si="107"/>
        <v>Error?</v>
      </c>
    </row>
    <row r="6932" spans="1:4">
      <c r="A6932">
        <v>6871</v>
      </c>
      <c r="B6932" s="1724">
        <f>'Expenditures 15-22'!C52</f>
        <v>0</v>
      </c>
      <c r="D6932" s="2" t="str">
        <f t="shared" si="107"/>
        <v>Error?</v>
      </c>
    </row>
    <row r="6933" spans="1:4">
      <c r="A6933">
        <v>6872</v>
      </c>
      <c r="B6933" s="1724">
        <f>'Expenditures 15-22'!D52</f>
        <v>93593</v>
      </c>
      <c r="D6933" s="2" t="str">
        <f t="shared" si="107"/>
        <v>Error?</v>
      </c>
    </row>
    <row r="6934" spans="1:4">
      <c r="A6934">
        <v>6873</v>
      </c>
      <c r="B6934" s="1724">
        <f>'Expenditures 15-22'!E52</f>
        <v>0</v>
      </c>
      <c r="D6934" s="2" t="str">
        <f t="shared" si="107"/>
        <v>Error?</v>
      </c>
    </row>
    <row r="6935" spans="1:4">
      <c r="A6935">
        <v>6874</v>
      </c>
      <c r="B6935" s="1724">
        <f>'Expenditures 15-22'!F52</f>
        <v>0</v>
      </c>
      <c r="D6935" s="2" t="str">
        <f t="shared" si="107"/>
        <v>Error?</v>
      </c>
    </row>
    <row r="6936" spans="1:4">
      <c r="A6936">
        <v>6875</v>
      </c>
      <c r="B6936" s="1724">
        <f>'Expenditures 15-22'!G52</f>
        <v>0</v>
      </c>
      <c r="D6936" s="2" t="str">
        <f t="shared" si="107"/>
        <v>Error?</v>
      </c>
    </row>
    <row r="6937" spans="1:4">
      <c r="A6937">
        <v>6876</v>
      </c>
      <c r="B6937" s="1724">
        <f>'Expenditures 15-22'!H52</f>
        <v>0</v>
      </c>
      <c r="D6937" s="2" t="str">
        <f t="shared" si="107"/>
        <v>Error?</v>
      </c>
    </row>
    <row r="6938" spans="1:4">
      <c r="A6938">
        <v>6877</v>
      </c>
      <c r="B6938" s="1724">
        <f>'Expenditures 15-22'!I52</f>
        <v>0</v>
      </c>
      <c r="D6938" s="2" t="str">
        <f t="shared" si="107"/>
        <v>Error?</v>
      </c>
    </row>
    <row r="6939" spans="1:4">
      <c r="A6939">
        <v>6878</v>
      </c>
      <c r="B6939" s="1724">
        <f>'Expenditures 15-22'!J52</f>
        <v>0</v>
      </c>
      <c r="D6939" s="2" t="str">
        <f t="shared" si="107"/>
        <v>Error?</v>
      </c>
    </row>
    <row r="6940" spans="1:4">
      <c r="A6940">
        <v>6879</v>
      </c>
      <c r="B6940" s="1724">
        <f>'Expenditures 15-22'!K52</f>
        <v>93593</v>
      </c>
      <c r="D6940" s="2" t="str">
        <f t="shared" si="107"/>
        <v>Error?</v>
      </c>
    </row>
    <row r="6941" spans="1:4">
      <c r="A6941" s="126">
        <v>6880</v>
      </c>
      <c r="B6941" s="1724"/>
      <c r="D6941" s="2" t="str">
        <f t="shared" si="107"/>
        <v>OK</v>
      </c>
    </row>
    <row r="6942" spans="1:4">
      <c r="A6942">
        <v>6881</v>
      </c>
      <c r="B6942" s="1724">
        <f>'Expenditures 15-22'!I53</f>
        <v>0</v>
      </c>
      <c r="D6942" s="2" t="str">
        <f t="shared" si="107"/>
        <v>Error?</v>
      </c>
    </row>
    <row r="6943" spans="1:4">
      <c r="A6943">
        <v>6882</v>
      </c>
      <c r="B6943" s="1724">
        <f>'Expenditures 15-22'!J53</f>
        <v>17610</v>
      </c>
      <c r="D6943" s="2" t="str">
        <f t="shared" si="107"/>
        <v>Error?</v>
      </c>
    </row>
    <row r="6944" spans="1:4">
      <c r="A6944">
        <v>6883</v>
      </c>
      <c r="B6944" s="1724">
        <f>'Expenditures 15-22'!I55</f>
        <v>72415</v>
      </c>
      <c r="D6944" s="2" t="str">
        <f t="shared" si="107"/>
        <v>Error?</v>
      </c>
    </row>
    <row r="6945" spans="1:4">
      <c r="A6945">
        <v>6884</v>
      </c>
      <c r="B6945" s="1724">
        <f>'Expenditures 15-22'!J55</f>
        <v>0</v>
      </c>
      <c r="D6945" s="2" t="str">
        <f t="shared" si="107"/>
        <v>Error?</v>
      </c>
    </row>
    <row r="6946" spans="1:4">
      <c r="A6946">
        <v>6885</v>
      </c>
      <c r="B6946" s="1724">
        <f>'Expenditures 15-22'!I56</f>
        <v>0</v>
      </c>
      <c r="D6946" s="2" t="str">
        <f t="shared" si="107"/>
        <v>Error?</v>
      </c>
    </row>
    <row r="6947" spans="1:4">
      <c r="A6947">
        <v>6886</v>
      </c>
      <c r="B6947" s="1724">
        <f>'Expenditures 15-22'!J56</f>
        <v>0</v>
      </c>
      <c r="D6947" s="2" t="str">
        <f t="shared" si="107"/>
        <v>Error?</v>
      </c>
    </row>
    <row r="6948" spans="1:4">
      <c r="A6948">
        <v>6887</v>
      </c>
      <c r="B6948" s="1724">
        <f>'Expenditures 15-22'!I57</f>
        <v>72415</v>
      </c>
      <c r="D6948" s="2" t="str">
        <f t="shared" si="107"/>
        <v>Error?</v>
      </c>
    </row>
    <row r="6949" spans="1:4">
      <c r="A6949">
        <v>6888</v>
      </c>
      <c r="B6949" s="1724">
        <f>'Expenditures 15-22'!J57</f>
        <v>0</v>
      </c>
      <c r="D6949" s="2" t="str">
        <f t="shared" si="107"/>
        <v>Error?</v>
      </c>
    </row>
    <row r="6950" spans="1:4">
      <c r="A6950">
        <v>6889</v>
      </c>
      <c r="B6950" s="1724">
        <f>'Expenditures 15-22'!I59</f>
        <v>0</v>
      </c>
      <c r="D6950" s="2" t="str">
        <f t="shared" si="107"/>
        <v>Error?</v>
      </c>
    </row>
    <row r="6951" spans="1:4">
      <c r="A6951">
        <v>6890</v>
      </c>
      <c r="B6951" s="1724">
        <f>'Expenditures 15-22'!J59</f>
        <v>0</v>
      </c>
      <c r="D6951" s="2" t="str">
        <f t="shared" si="107"/>
        <v>Error?</v>
      </c>
    </row>
    <row r="6952" spans="1:4">
      <c r="A6952">
        <v>6891</v>
      </c>
      <c r="B6952" s="1724">
        <f>'Expenditures 15-22'!I60</f>
        <v>0</v>
      </c>
      <c r="D6952" s="2" t="str">
        <f t="shared" si="107"/>
        <v>Error?</v>
      </c>
    </row>
    <row r="6953" spans="1:4">
      <c r="A6953">
        <v>6892</v>
      </c>
      <c r="B6953" s="1724">
        <f>'Expenditures 15-22'!J60</f>
        <v>4452</v>
      </c>
      <c r="D6953" s="2" t="str">
        <f t="shared" si="107"/>
        <v>Error?</v>
      </c>
    </row>
    <row r="6954" spans="1:4">
      <c r="A6954">
        <v>6893</v>
      </c>
      <c r="B6954" s="1724">
        <f>'Expenditures 15-22'!I61</f>
        <v>0</v>
      </c>
      <c r="D6954" s="2" t="str">
        <f t="shared" si="107"/>
        <v>Error?</v>
      </c>
    </row>
    <row r="6955" spans="1:4">
      <c r="A6955">
        <v>6894</v>
      </c>
      <c r="B6955" s="1724">
        <f>'Expenditures 15-22'!J61</f>
        <v>0</v>
      </c>
      <c r="D6955" s="2" t="str">
        <f t="shared" si="107"/>
        <v>Error?</v>
      </c>
    </row>
    <row r="6956" spans="1:4">
      <c r="A6956">
        <v>6895</v>
      </c>
      <c r="B6956" s="1724">
        <f>'Expenditures 15-22'!I62</f>
        <v>0</v>
      </c>
      <c r="D6956" s="2" t="str">
        <f t="shared" si="107"/>
        <v>Error?</v>
      </c>
    </row>
    <row r="6957" spans="1:4">
      <c r="A6957">
        <v>6896</v>
      </c>
      <c r="B6957" s="1724">
        <f>'Expenditures 15-22'!J62</f>
        <v>0</v>
      </c>
      <c r="D6957" s="2" t="str">
        <f t="shared" si="107"/>
        <v>Error?</v>
      </c>
    </row>
    <row r="6958" spans="1:4">
      <c r="A6958">
        <v>6897</v>
      </c>
      <c r="B6958" s="1724">
        <f>'Expenditures 15-22'!I63</f>
        <v>0</v>
      </c>
      <c r="D6958" s="2" t="str">
        <f t="shared" si="107"/>
        <v>Error?</v>
      </c>
    </row>
    <row r="6959" spans="1:4">
      <c r="A6959">
        <v>6898</v>
      </c>
      <c r="B6959" s="1724">
        <f>'Expenditures 15-22'!J63</f>
        <v>945</v>
      </c>
      <c r="D6959" s="2" t="str">
        <f t="shared" si="107"/>
        <v>Error?</v>
      </c>
    </row>
    <row r="6960" spans="1:4">
      <c r="A6960">
        <v>6899</v>
      </c>
      <c r="B6960" s="1724">
        <f>'Expenditures 15-22'!J64</f>
        <v>0</v>
      </c>
      <c r="D6960" s="2" t="str">
        <f t="shared" si="107"/>
        <v>Error?</v>
      </c>
    </row>
    <row r="6961" spans="1:4">
      <c r="A6961">
        <v>6900</v>
      </c>
      <c r="B6961" s="1724">
        <f>'Expenditures 15-22'!I65</f>
        <v>0</v>
      </c>
      <c r="D6961" s="2" t="str">
        <f t="shared" si="107"/>
        <v>Error?</v>
      </c>
    </row>
    <row r="6962" spans="1:4">
      <c r="A6962">
        <v>6901</v>
      </c>
      <c r="B6962" s="1724">
        <f>'Expenditures 15-22'!J65</f>
        <v>5397</v>
      </c>
      <c r="D6962" s="2" t="str">
        <f t="shared" si="107"/>
        <v>Error?</v>
      </c>
    </row>
    <row r="6963" spans="1:4">
      <c r="A6963">
        <v>6902</v>
      </c>
      <c r="B6963" s="1724">
        <f>'Expenditures 15-22'!I67</f>
        <v>0</v>
      </c>
      <c r="D6963" s="2" t="str">
        <f t="shared" si="107"/>
        <v>Error?</v>
      </c>
    </row>
    <row r="6964" spans="1:4">
      <c r="A6964">
        <v>6903</v>
      </c>
      <c r="B6964" s="1724">
        <f>'Expenditures 15-22'!J67</f>
        <v>0</v>
      </c>
      <c r="D6964" s="2" t="str">
        <f t="shared" si="107"/>
        <v>Error?</v>
      </c>
    </row>
    <row r="6965" spans="1:4">
      <c r="A6965">
        <v>6904</v>
      </c>
      <c r="B6965" s="1724">
        <f>'Expenditures 15-22'!I68</f>
        <v>0</v>
      </c>
      <c r="D6965" s="2" t="str">
        <f t="shared" si="107"/>
        <v>Error?</v>
      </c>
    </row>
    <row r="6966" spans="1:4">
      <c r="A6966">
        <v>6905</v>
      </c>
      <c r="B6966" s="1724">
        <f>'Expenditures 15-22'!J68</f>
        <v>0</v>
      </c>
      <c r="D6966" s="2" t="str">
        <f t="shared" si="107"/>
        <v>Error?</v>
      </c>
    </row>
    <row r="6967" spans="1:4">
      <c r="A6967">
        <v>6906</v>
      </c>
      <c r="B6967" s="1724">
        <f>'Expenditures 15-22'!I69</f>
        <v>338</v>
      </c>
      <c r="D6967" s="2" t="str">
        <f t="shared" si="107"/>
        <v>Error?</v>
      </c>
    </row>
    <row r="6968" spans="1:4">
      <c r="A6968">
        <v>6907</v>
      </c>
      <c r="B6968" s="1724">
        <f>'Expenditures 15-22'!J69</f>
        <v>0</v>
      </c>
      <c r="D6968" s="2" t="str">
        <f t="shared" si="107"/>
        <v>Error?</v>
      </c>
    </row>
    <row r="6969" spans="1:4">
      <c r="A6969">
        <v>6908</v>
      </c>
      <c r="B6969" s="1724">
        <f>'Expenditures 15-22'!I70</f>
        <v>0</v>
      </c>
      <c r="D6969" s="2" t="str">
        <f t="shared" si="107"/>
        <v>Error?</v>
      </c>
    </row>
    <row r="6970" spans="1:4">
      <c r="A6970">
        <v>6909</v>
      </c>
      <c r="B6970" s="1724">
        <f>'Expenditures 15-22'!J70</f>
        <v>0</v>
      </c>
      <c r="D6970" s="2" t="str">
        <f t="shared" si="107"/>
        <v>Error?</v>
      </c>
    </row>
    <row r="6971" spans="1:4">
      <c r="A6971">
        <v>6910</v>
      </c>
      <c r="B6971" s="1724">
        <f>'Expenditures 15-22'!I71</f>
        <v>223707</v>
      </c>
      <c r="D6971" s="2" t="str">
        <f t="shared" si="107"/>
        <v>Error?</v>
      </c>
    </row>
    <row r="6972" spans="1:4">
      <c r="A6972">
        <v>6911</v>
      </c>
      <c r="B6972" s="1724">
        <f>'Expenditures 15-22'!J71</f>
        <v>0</v>
      </c>
      <c r="D6972" s="2" t="str">
        <f t="shared" si="107"/>
        <v>Error?</v>
      </c>
    </row>
    <row r="6973" spans="1:4">
      <c r="A6973">
        <v>6912</v>
      </c>
      <c r="B6973" s="1724">
        <f>'Expenditures 15-22'!I72</f>
        <v>224045</v>
      </c>
      <c r="D6973" s="2" t="str">
        <f t="shared" si="107"/>
        <v>Error?</v>
      </c>
    </row>
    <row r="6974" spans="1:4">
      <c r="A6974">
        <v>6913</v>
      </c>
      <c r="B6974" s="1724">
        <f>'Expenditures 15-22'!J72</f>
        <v>0</v>
      </c>
      <c r="D6974" s="2" t="str">
        <f t="shared" si="107"/>
        <v>Error?</v>
      </c>
    </row>
    <row r="6975" spans="1:4">
      <c r="A6975">
        <v>6914</v>
      </c>
      <c r="B6975" s="1724">
        <f>'Expenditures 15-22'!I73</f>
        <v>0</v>
      </c>
      <c r="D6975" s="2" t="str">
        <f t="shared" ref="D6975:D7038" si="108">IF(ISBLANK(B6975),"OK",IF(A6975-B6975=0,"OK","Error?"))</f>
        <v>Error?</v>
      </c>
    </row>
    <row r="6976" spans="1:4">
      <c r="A6976">
        <v>6915</v>
      </c>
      <c r="B6976" s="1724">
        <f>'Expenditures 15-22'!J73</f>
        <v>0</v>
      </c>
      <c r="D6976" s="2" t="str">
        <f t="shared" si="108"/>
        <v>Error?</v>
      </c>
    </row>
    <row r="6977" spans="1:4">
      <c r="A6977">
        <v>6916</v>
      </c>
      <c r="B6977" s="1724">
        <f>'Expenditures 15-22'!I74</f>
        <v>296460</v>
      </c>
      <c r="D6977" s="2" t="str">
        <f t="shared" si="108"/>
        <v>Error?</v>
      </c>
    </row>
    <row r="6978" spans="1:4">
      <c r="A6978">
        <v>6917</v>
      </c>
      <c r="B6978" s="1724">
        <f>'Expenditures 15-22'!J74</f>
        <v>28207</v>
      </c>
      <c r="D6978" s="2" t="str">
        <f t="shared" si="108"/>
        <v>Error?</v>
      </c>
    </row>
    <row r="6979" spans="1:4">
      <c r="A6979">
        <v>6918</v>
      </c>
      <c r="B6979" s="1724">
        <f>'Expenditures 15-22'!I75</f>
        <v>0</v>
      </c>
      <c r="D6979" s="2" t="str">
        <f t="shared" si="108"/>
        <v>Error?</v>
      </c>
    </row>
    <row r="6980" spans="1:4">
      <c r="A6980">
        <v>6919</v>
      </c>
      <c r="B6980" s="1724">
        <f>'Expenditures 15-22'!J75</f>
        <v>0</v>
      </c>
      <c r="D6980" s="2" t="str">
        <f t="shared" si="108"/>
        <v>Error?</v>
      </c>
    </row>
    <row r="6981" spans="1:4">
      <c r="A6981">
        <v>6920</v>
      </c>
      <c r="B6981" s="1724">
        <f>'Expenditures 15-22'!H85</f>
        <v>0</v>
      </c>
      <c r="D6981" s="2" t="str">
        <f t="shared" si="108"/>
        <v>Error?</v>
      </c>
    </row>
    <row r="6982" spans="1:4">
      <c r="A6982">
        <v>6921</v>
      </c>
      <c r="B6982" s="1724">
        <f>'Expenditures 15-22'!K85</f>
        <v>0</v>
      </c>
      <c r="D6982" s="2" t="str">
        <f t="shared" si="108"/>
        <v>Error?</v>
      </c>
    </row>
    <row r="6983" spans="1:4">
      <c r="A6983">
        <v>6922</v>
      </c>
      <c r="B6983" s="1724">
        <f>'Expenditures 15-22'!H86</f>
        <v>3736079</v>
      </c>
      <c r="D6983" s="2" t="str">
        <f t="shared" si="108"/>
        <v>Error?</v>
      </c>
    </row>
    <row r="6984" spans="1:4">
      <c r="A6984">
        <v>6923</v>
      </c>
      <c r="B6984" s="1724">
        <f>'Expenditures 15-22'!K86</f>
        <v>3736079</v>
      </c>
      <c r="D6984" s="2" t="str">
        <f t="shared" si="108"/>
        <v>Error?</v>
      </c>
    </row>
    <row r="6985" spans="1:4">
      <c r="A6985">
        <v>6924</v>
      </c>
      <c r="B6985" s="1724">
        <f>'Expenditures 15-22'!H87</f>
        <v>0</v>
      </c>
      <c r="D6985" s="2" t="str">
        <f t="shared" si="108"/>
        <v>Error?</v>
      </c>
    </row>
    <row r="6986" spans="1:4">
      <c r="A6986">
        <v>6925</v>
      </c>
      <c r="B6986" s="1724">
        <f>'Expenditures 15-22'!K87</f>
        <v>0</v>
      </c>
      <c r="D6986" s="2" t="str">
        <f t="shared" si="108"/>
        <v>Error?</v>
      </c>
    </row>
    <row r="6987" spans="1:4">
      <c r="A6987">
        <v>6926</v>
      </c>
      <c r="B6987" s="1724">
        <f>'Expenditures 15-22'!H88</f>
        <v>0</v>
      </c>
      <c r="D6987" s="2" t="str">
        <f t="shared" si="108"/>
        <v>Error?</v>
      </c>
    </row>
    <row r="6988" spans="1:4">
      <c r="A6988">
        <v>6927</v>
      </c>
      <c r="B6988" s="1724">
        <f>'Expenditures 15-22'!K88</f>
        <v>0</v>
      </c>
      <c r="D6988" s="2" t="str">
        <f t="shared" si="108"/>
        <v>Error?</v>
      </c>
    </row>
    <row r="6989" spans="1:4">
      <c r="A6989">
        <v>6928</v>
      </c>
      <c r="B6989" s="1724">
        <f>'Expenditures 15-22'!H89</f>
        <v>0</v>
      </c>
      <c r="D6989" s="2" t="str">
        <f t="shared" si="108"/>
        <v>Error?</v>
      </c>
    </row>
    <row r="6990" spans="1:4">
      <c r="A6990">
        <v>6929</v>
      </c>
      <c r="B6990" s="1724">
        <f>'Expenditures 15-22'!K89</f>
        <v>0</v>
      </c>
      <c r="D6990" s="2" t="str">
        <f t="shared" si="108"/>
        <v>Error?</v>
      </c>
    </row>
    <row r="6991" spans="1:4">
      <c r="A6991">
        <v>6930</v>
      </c>
      <c r="B6991" s="1724">
        <f>'Expenditures 15-22'!H90</f>
        <v>0</v>
      </c>
      <c r="D6991" s="2" t="str">
        <f t="shared" si="108"/>
        <v>Error?</v>
      </c>
    </row>
    <row r="6992" spans="1:4">
      <c r="A6992">
        <v>6931</v>
      </c>
      <c r="B6992" s="1724">
        <f>'Expenditures 15-22'!K90</f>
        <v>0</v>
      </c>
      <c r="D6992" s="2" t="str">
        <f t="shared" si="108"/>
        <v>Error?</v>
      </c>
    </row>
    <row r="6993" spans="1:4">
      <c r="A6993">
        <v>6932</v>
      </c>
      <c r="B6993" s="1724">
        <f>'Expenditures 15-22'!H91</f>
        <v>0</v>
      </c>
      <c r="D6993" s="2" t="str">
        <f t="shared" si="108"/>
        <v>Error?</v>
      </c>
    </row>
    <row r="6994" spans="1:4">
      <c r="A6994">
        <v>6933</v>
      </c>
      <c r="B6994" s="1724">
        <f>'Expenditures 15-22'!K91</f>
        <v>0</v>
      </c>
      <c r="D6994" s="2" t="str">
        <f t="shared" si="108"/>
        <v>Error?</v>
      </c>
    </row>
    <row r="6995" spans="1:4">
      <c r="A6995">
        <v>6934</v>
      </c>
      <c r="B6995" s="1724">
        <f>'Expenditures 15-22'!H92</f>
        <v>3736079</v>
      </c>
      <c r="D6995" s="2" t="str">
        <f t="shared" si="108"/>
        <v>Error?</v>
      </c>
    </row>
    <row r="6996" spans="1:4">
      <c r="A6996">
        <v>6935</v>
      </c>
      <c r="B6996" s="1724">
        <f>'Expenditures 15-22'!H93</f>
        <v>0</v>
      </c>
      <c r="D6996" s="2" t="str">
        <f t="shared" si="108"/>
        <v>Error?</v>
      </c>
    </row>
    <row r="6997" spans="1:4">
      <c r="A6997">
        <v>6936</v>
      </c>
      <c r="B6997" s="1724">
        <f>'Expenditures 15-22'!K93</f>
        <v>0</v>
      </c>
      <c r="D6997" s="2" t="str">
        <f t="shared" si="108"/>
        <v>Error?</v>
      </c>
    </row>
    <row r="6998" spans="1:4">
      <c r="A6998">
        <v>6937</v>
      </c>
      <c r="B6998" s="1724">
        <f>'Expenditures 15-22'!H94</f>
        <v>0</v>
      </c>
      <c r="D6998" s="2" t="str">
        <f t="shared" si="108"/>
        <v>Error?</v>
      </c>
    </row>
    <row r="6999" spans="1:4">
      <c r="A6999">
        <v>6938</v>
      </c>
      <c r="B6999" s="1724">
        <f>'Expenditures 15-22'!K94</f>
        <v>0</v>
      </c>
      <c r="D6999" s="2" t="str">
        <f t="shared" si="108"/>
        <v>Error?</v>
      </c>
    </row>
    <row r="7000" spans="1:4">
      <c r="A7000">
        <v>6939</v>
      </c>
      <c r="B7000" s="1724">
        <f>'Expenditures 15-22'!H95</f>
        <v>0</v>
      </c>
      <c r="D7000" s="2" t="str">
        <f t="shared" si="108"/>
        <v>Error?</v>
      </c>
    </row>
    <row r="7001" spans="1:4">
      <c r="A7001">
        <v>6940</v>
      </c>
      <c r="B7001" s="1724">
        <f>'Expenditures 15-22'!K95</f>
        <v>0</v>
      </c>
      <c r="D7001" s="2" t="str">
        <f t="shared" si="108"/>
        <v>Error?</v>
      </c>
    </row>
    <row r="7002" spans="1:4">
      <c r="A7002">
        <v>6941</v>
      </c>
      <c r="B7002" s="1724">
        <f>'Expenditures 15-22'!H96</f>
        <v>0</v>
      </c>
      <c r="D7002" s="2" t="str">
        <f t="shared" si="108"/>
        <v>Error?</v>
      </c>
    </row>
    <row r="7003" spans="1:4">
      <c r="A7003">
        <v>6942</v>
      </c>
      <c r="B7003" s="1724">
        <f>'Expenditures 15-22'!K96</f>
        <v>0</v>
      </c>
      <c r="D7003" s="2" t="str">
        <f t="shared" si="108"/>
        <v>Error?</v>
      </c>
    </row>
    <row r="7004" spans="1:4">
      <c r="A7004">
        <v>6943</v>
      </c>
      <c r="B7004" s="1724">
        <f>'Expenditures 15-22'!H97</f>
        <v>0</v>
      </c>
      <c r="D7004" s="2" t="str">
        <f t="shared" si="108"/>
        <v>Error?</v>
      </c>
    </row>
    <row r="7005" spans="1:4">
      <c r="A7005">
        <v>6944</v>
      </c>
      <c r="B7005" s="1724">
        <f>'Expenditures 15-22'!K97</f>
        <v>0</v>
      </c>
      <c r="D7005" s="2" t="str">
        <f t="shared" si="108"/>
        <v>Error?</v>
      </c>
    </row>
    <row r="7006" spans="1:4">
      <c r="A7006">
        <v>6945</v>
      </c>
      <c r="B7006" s="1724">
        <f>'Expenditures 15-22'!H98</f>
        <v>0</v>
      </c>
      <c r="D7006" s="2" t="str">
        <f t="shared" si="108"/>
        <v>Error?</v>
      </c>
    </row>
    <row r="7007" spans="1:4">
      <c r="A7007">
        <v>6946</v>
      </c>
      <c r="B7007" s="1724">
        <f>'Expenditures 15-22'!K98</f>
        <v>0</v>
      </c>
      <c r="D7007" s="2" t="str">
        <f t="shared" si="108"/>
        <v>Error?</v>
      </c>
    </row>
    <row r="7008" spans="1:4">
      <c r="A7008">
        <v>6947</v>
      </c>
      <c r="B7008" s="1724">
        <f>'Expenditures 15-22'!E99</f>
        <v>0</v>
      </c>
      <c r="D7008" s="2" t="str">
        <f t="shared" si="108"/>
        <v>Error?</v>
      </c>
    </row>
    <row r="7009" spans="1:4">
      <c r="A7009">
        <v>6948</v>
      </c>
      <c r="B7009" s="1724">
        <f>'Expenditures 15-22'!H99</f>
        <v>0</v>
      </c>
      <c r="D7009" s="2" t="str">
        <f t="shared" si="108"/>
        <v>Error?</v>
      </c>
    </row>
    <row r="7010" spans="1:4">
      <c r="A7010">
        <v>6949</v>
      </c>
      <c r="B7010" s="1724">
        <f>'Expenditures 15-22'!K99</f>
        <v>0</v>
      </c>
      <c r="D7010" s="2" t="str">
        <f t="shared" si="108"/>
        <v>Error?</v>
      </c>
    </row>
    <row r="7011" spans="1:4">
      <c r="A7011">
        <v>6950</v>
      </c>
      <c r="B7011" s="1724">
        <f>'Expenditures 15-22'!E100</f>
        <v>0</v>
      </c>
      <c r="D7011" s="2" t="str">
        <f t="shared" si="108"/>
        <v>Error?</v>
      </c>
    </row>
    <row r="7012" spans="1:4">
      <c r="A7012">
        <v>6951</v>
      </c>
      <c r="B7012" s="1724">
        <f>'Expenditures 15-22'!H100</f>
        <v>0</v>
      </c>
      <c r="D7012" s="2" t="str">
        <f t="shared" si="108"/>
        <v>Error?</v>
      </c>
    </row>
    <row r="7013" spans="1:4">
      <c r="A7013">
        <v>6952</v>
      </c>
      <c r="B7013" s="1724">
        <f>'Expenditures 15-22'!K100</f>
        <v>0</v>
      </c>
      <c r="D7013" s="2" t="str">
        <f t="shared" si="108"/>
        <v>Error?</v>
      </c>
    </row>
    <row r="7014" spans="1:4">
      <c r="A7014">
        <v>6953</v>
      </c>
      <c r="B7014" s="1724">
        <f>'Expenditures 15-22'!H101</f>
        <v>0</v>
      </c>
      <c r="D7014" s="2" t="str">
        <f t="shared" si="108"/>
        <v>Error?</v>
      </c>
    </row>
    <row r="7015" spans="1:4">
      <c r="A7015">
        <v>6954</v>
      </c>
      <c r="B7015" s="1724">
        <f>'Expenditures 15-22'!K101</f>
        <v>0</v>
      </c>
      <c r="D7015" s="2" t="str">
        <f t="shared" si="108"/>
        <v>Error?</v>
      </c>
    </row>
    <row r="7016" spans="1:4">
      <c r="A7016">
        <v>6955</v>
      </c>
      <c r="B7016" s="1724">
        <f>'Expenditures 15-22'!H111</f>
        <v>0</v>
      </c>
      <c r="D7016" s="2" t="str">
        <f t="shared" si="108"/>
        <v>Error?</v>
      </c>
    </row>
    <row r="7017" spans="1:4">
      <c r="A7017">
        <v>6956</v>
      </c>
      <c r="B7017" s="1724">
        <f>'Expenditures 15-22'!K111</f>
        <v>0</v>
      </c>
      <c r="D7017" s="2" t="str">
        <f t="shared" si="108"/>
        <v>Error?</v>
      </c>
    </row>
    <row r="7018" spans="1:4">
      <c r="A7018">
        <v>6957</v>
      </c>
      <c r="B7018" s="1724">
        <f>'Expenditures 15-22'!H112</f>
        <v>0</v>
      </c>
      <c r="D7018" s="2" t="str">
        <f t="shared" si="108"/>
        <v>Error?</v>
      </c>
    </row>
    <row r="7019" spans="1:4">
      <c r="A7019">
        <v>6958</v>
      </c>
      <c r="B7019" s="1724">
        <f>'Expenditures 15-22'!K112</f>
        <v>0</v>
      </c>
      <c r="D7019" s="2" t="str">
        <f t="shared" si="108"/>
        <v>Error?</v>
      </c>
    </row>
    <row r="7020" spans="1:4">
      <c r="A7020">
        <v>6959</v>
      </c>
      <c r="B7020" s="1724">
        <f>'Expenditures 15-22'!I114</f>
        <v>734237</v>
      </c>
      <c r="D7020" s="2" t="str">
        <f t="shared" si="108"/>
        <v>Error?</v>
      </c>
    </row>
    <row r="7021" spans="1:4">
      <c r="A7021">
        <v>6960</v>
      </c>
      <c r="B7021" s="1724">
        <f>'Expenditures 15-22'!J114</f>
        <v>28207</v>
      </c>
      <c r="D7021" s="2" t="str">
        <f t="shared" si="108"/>
        <v>Error?</v>
      </c>
    </row>
    <row r="7022" spans="1:4">
      <c r="A7022">
        <v>6961</v>
      </c>
      <c r="B7022" s="1724">
        <f>'Expenditures 15-22'!I120</f>
        <v>0</v>
      </c>
      <c r="D7022" s="2" t="str">
        <f t="shared" si="108"/>
        <v>Error?</v>
      </c>
    </row>
    <row r="7023" spans="1:4">
      <c r="A7023">
        <v>6962</v>
      </c>
      <c r="B7023" s="1724">
        <f>'Expenditures 15-22'!J120</f>
        <v>0</v>
      </c>
      <c r="D7023" s="2" t="str">
        <f t="shared" si="108"/>
        <v>Error?</v>
      </c>
    </row>
    <row r="7024" spans="1:4">
      <c r="A7024">
        <v>6963</v>
      </c>
      <c r="B7024" s="1724">
        <f>'Expenditures 15-22'!I122</f>
        <v>0</v>
      </c>
      <c r="D7024" s="2" t="str">
        <f t="shared" si="108"/>
        <v>Error?</v>
      </c>
    </row>
    <row r="7025" spans="1:4">
      <c r="A7025">
        <v>6964</v>
      </c>
      <c r="B7025" s="1724">
        <f>'Expenditures 15-22'!J122</f>
        <v>0</v>
      </c>
      <c r="D7025" s="2" t="str">
        <f t="shared" si="108"/>
        <v>Error?</v>
      </c>
    </row>
    <row r="7026" spans="1:4">
      <c r="A7026">
        <v>6965</v>
      </c>
      <c r="B7026" s="1724">
        <f>'Expenditures 15-22'!I123</f>
        <v>0</v>
      </c>
      <c r="D7026" s="2" t="str">
        <f t="shared" si="108"/>
        <v>Error?</v>
      </c>
    </row>
    <row r="7027" spans="1:4">
      <c r="A7027">
        <v>6966</v>
      </c>
      <c r="B7027" s="1724">
        <f>'Expenditures 15-22'!J123</f>
        <v>0</v>
      </c>
      <c r="D7027" s="2" t="str">
        <f t="shared" si="108"/>
        <v>Error?</v>
      </c>
    </row>
    <row r="7028" spans="1:4">
      <c r="A7028">
        <v>6967</v>
      </c>
      <c r="B7028" s="1724">
        <f>'Expenditures 15-22'!I124</f>
        <v>491109</v>
      </c>
      <c r="D7028" s="2" t="str">
        <f t="shared" si="108"/>
        <v>Error?</v>
      </c>
    </row>
    <row r="7029" spans="1:4">
      <c r="A7029">
        <v>6968</v>
      </c>
      <c r="B7029" s="1724">
        <f>'Expenditures 15-22'!J124</f>
        <v>3624</v>
      </c>
      <c r="D7029" s="2" t="str">
        <f t="shared" si="108"/>
        <v>Error?</v>
      </c>
    </row>
    <row r="7030" spans="1:4">
      <c r="A7030">
        <v>6969</v>
      </c>
      <c r="B7030" s="1724">
        <f>'Expenditures 15-22'!I125</f>
        <v>0</v>
      </c>
      <c r="D7030" s="2" t="str">
        <f t="shared" si="108"/>
        <v>Error?</v>
      </c>
    </row>
    <row r="7031" spans="1:4">
      <c r="A7031">
        <v>6970</v>
      </c>
      <c r="B7031" s="1724">
        <f>'Expenditures 15-22'!J125</f>
        <v>0</v>
      </c>
      <c r="D7031" s="2" t="str">
        <f t="shared" si="108"/>
        <v>Error?</v>
      </c>
    </row>
    <row r="7032" spans="1:4">
      <c r="A7032">
        <v>6971</v>
      </c>
      <c r="B7032" s="1724">
        <f>'Expenditures 15-22'!I126</f>
        <v>0</v>
      </c>
      <c r="D7032" s="2" t="str">
        <f t="shared" si="108"/>
        <v>Error?</v>
      </c>
    </row>
    <row r="7033" spans="1:4">
      <c r="A7033">
        <v>6972</v>
      </c>
      <c r="B7033" s="1724">
        <f>'Expenditures 15-22'!I127</f>
        <v>491109</v>
      </c>
      <c r="D7033" s="2" t="str">
        <f t="shared" si="108"/>
        <v>Error?</v>
      </c>
    </row>
    <row r="7034" spans="1:4">
      <c r="A7034">
        <v>6973</v>
      </c>
      <c r="B7034" s="1724">
        <f>'Expenditures 15-22'!J127</f>
        <v>3624</v>
      </c>
      <c r="D7034" s="2" t="str">
        <f t="shared" si="108"/>
        <v>Error?</v>
      </c>
    </row>
    <row r="7035" spans="1:4">
      <c r="A7035">
        <v>6974</v>
      </c>
      <c r="B7035" s="1724">
        <f>'Expenditures 15-22'!I128</f>
        <v>0</v>
      </c>
      <c r="D7035" s="2" t="str">
        <f t="shared" si="108"/>
        <v>Error?</v>
      </c>
    </row>
    <row r="7036" spans="1:4">
      <c r="A7036">
        <v>6975</v>
      </c>
      <c r="B7036" s="1724">
        <f>'Expenditures 15-22'!J128</f>
        <v>0</v>
      </c>
      <c r="D7036" s="2" t="str">
        <f t="shared" si="108"/>
        <v>Error?</v>
      </c>
    </row>
    <row r="7037" spans="1:4">
      <c r="A7037">
        <v>6976</v>
      </c>
      <c r="B7037" s="1724">
        <f>'Expenditures 15-22'!I129</f>
        <v>491109</v>
      </c>
      <c r="D7037" s="2" t="str">
        <f t="shared" si="108"/>
        <v>Error?</v>
      </c>
    </row>
    <row r="7038" spans="1:4">
      <c r="A7038">
        <v>6977</v>
      </c>
      <c r="B7038" s="1724">
        <f>'Expenditures 15-22'!J129</f>
        <v>3624</v>
      </c>
      <c r="D7038" s="2" t="str">
        <f t="shared" si="108"/>
        <v>Error?</v>
      </c>
    </row>
    <row r="7039" spans="1:4">
      <c r="A7039">
        <v>6978</v>
      </c>
      <c r="B7039" s="1724">
        <f>'Expenditures 15-22'!I130</f>
        <v>0</v>
      </c>
      <c r="D7039" s="2" t="str">
        <f t="shared" ref="D7039:D7102" si="109">IF(ISBLANK(B7039),"OK",IF(A7039-B7039=0,"OK","Error?"))</f>
        <v>Error?</v>
      </c>
    </row>
    <row r="7040" spans="1:4">
      <c r="A7040">
        <v>6979</v>
      </c>
      <c r="B7040" s="1724">
        <f>'Expenditures 15-22'!J130</f>
        <v>0</v>
      </c>
      <c r="D7040" s="2" t="str">
        <f t="shared" si="109"/>
        <v>Error?</v>
      </c>
    </row>
    <row r="7041" spans="1:5">
      <c r="A7041">
        <v>6980</v>
      </c>
      <c r="B7041" s="1724">
        <f>'Revenues 9-14'!J266</f>
        <v>0</v>
      </c>
      <c r="D7041" s="2" t="str">
        <f t="shared" si="109"/>
        <v>Error?</v>
      </c>
    </row>
    <row r="7042" spans="1:5">
      <c r="A7042">
        <v>6981</v>
      </c>
      <c r="B7042" s="1724">
        <f>'Acct Summary 7-8'!J13</f>
        <v>0</v>
      </c>
      <c r="D7042" s="2" t="str">
        <f t="shared" si="109"/>
        <v>Error?</v>
      </c>
    </row>
    <row r="7043" spans="1:5">
      <c r="A7043">
        <v>6982</v>
      </c>
      <c r="B7043" s="1724">
        <f>'Revenues 9-14'!H9</f>
        <v>0</v>
      </c>
      <c r="D7043" s="2" t="str">
        <f t="shared" si="109"/>
        <v>Error?</v>
      </c>
    </row>
    <row r="7044" spans="1:5">
      <c r="A7044">
        <v>6983</v>
      </c>
      <c r="B7044" s="1724">
        <f>'Revenues 9-14'!D106</f>
        <v>41194</v>
      </c>
      <c r="D7044" s="2" t="str">
        <f t="shared" si="109"/>
        <v>Error?</v>
      </c>
    </row>
    <row r="7045" spans="1:5">
      <c r="A7045">
        <v>6984</v>
      </c>
      <c r="B7045" s="1724">
        <f>'Revenues 9-14'!E106</f>
        <v>0</v>
      </c>
      <c r="D7045" s="2" t="str">
        <f t="shared" si="109"/>
        <v>Error?</v>
      </c>
    </row>
    <row r="7046" spans="1:5">
      <c r="A7046">
        <v>6985</v>
      </c>
      <c r="B7046" s="1724">
        <f>'Revenues 9-14'!F106</f>
        <v>0</v>
      </c>
      <c r="D7046" s="2" t="str">
        <f t="shared" si="109"/>
        <v>Error?</v>
      </c>
    </row>
    <row r="7047" spans="1:5">
      <c r="A7047">
        <v>6986</v>
      </c>
      <c r="B7047" s="1724">
        <f>'Expenditures 15-22'!H147</f>
        <v>0</v>
      </c>
      <c r="D7047" s="2" t="str">
        <f t="shared" si="109"/>
        <v>Error?</v>
      </c>
    </row>
    <row r="7048" spans="1:5">
      <c r="A7048">
        <v>6987</v>
      </c>
      <c r="B7048" s="1724">
        <f>'Expenditures 15-22'!K147</f>
        <v>0</v>
      </c>
      <c r="D7048" s="2" t="str">
        <f t="shared" si="109"/>
        <v>Error?</v>
      </c>
    </row>
    <row r="7049" spans="1:5">
      <c r="A7049">
        <v>6988</v>
      </c>
      <c r="B7049" s="1724">
        <f>'Expenditures 15-22'!H148</f>
        <v>0</v>
      </c>
      <c r="D7049" s="2" t="str">
        <f t="shared" si="109"/>
        <v>Error?</v>
      </c>
    </row>
    <row r="7050" spans="1:5">
      <c r="A7050">
        <v>6989</v>
      </c>
      <c r="B7050" s="1724">
        <f>'Expenditures 15-22'!K148</f>
        <v>0</v>
      </c>
      <c r="D7050" s="2" t="str">
        <f t="shared" si="109"/>
        <v>Error?</v>
      </c>
    </row>
    <row r="7051" spans="1:5">
      <c r="A7051">
        <v>6990</v>
      </c>
      <c r="B7051" s="1724">
        <f>'Expenditures 15-22'!I151</f>
        <v>491109</v>
      </c>
      <c r="D7051" s="2" t="str">
        <f t="shared" si="109"/>
        <v>Error?</v>
      </c>
    </row>
    <row r="7052" spans="1:5">
      <c r="A7052">
        <v>6991</v>
      </c>
      <c r="B7052" s="1724">
        <f>'Expenditures 15-22'!J151</f>
        <v>3624</v>
      </c>
      <c r="D7052" s="2" t="str">
        <f t="shared" si="109"/>
        <v>Error?</v>
      </c>
    </row>
    <row r="7053" spans="1:5">
      <c r="A7053">
        <v>6992</v>
      </c>
      <c r="B7053" s="1724">
        <f>'Expenditures 15-22'!H160</f>
        <v>0</v>
      </c>
      <c r="D7053" s="2" t="str">
        <f t="shared" si="109"/>
        <v>Error?</v>
      </c>
    </row>
    <row r="7054" spans="1:5">
      <c r="A7054">
        <v>6993</v>
      </c>
      <c r="B7054" s="1724">
        <f>'Revenues 9-14'!J267</f>
        <v>0</v>
      </c>
      <c r="D7054" s="2" t="str">
        <f t="shared" si="109"/>
        <v>Error?</v>
      </c>
      <c r="E7054" s="2" t="s">
        <v>114</v>
      </c>
    </row>
    <row r="7055" spans="1:5">
      <c r="A7055">
        <v>6994</v>
      </c>
      <c r="B7055" s="1724">
        <f>'Revenues 9-14'!J268</f>
        <v>0</v>
      </c>
      <c r="D7055" s="2" t="str">
        <f t="shared" si="109"/>
        <v>Error?</v>
      </c>
      <c r="E7055" s="2" t="s">
        <v>114</v>
      </c>
    </row>
    <row r="7056" spans="1:5">
      <c r="A7056" s="126">
        <v>6995</v>
      </c>
      <c r="B7056" s="1724"/>
      <c r="D7056" s="2" t="str">
        <f t="shared" si="109"/>
        <v>OK</v>
      </c>
      <c r="E7056" s="2" t="s">
        <v>114</v>
      </c>
    </row>
    <row r="7057" spans="1:4">
      <c r="A7057">
        <v>6996</v>
      </c>
      <c r="B7057" s="1724">
        <f>'Expenditures 15-22'!I180</f>
        <v>0</v>
      </c>
      <c r="D7057" s="2" t="str">
        <f t="shared" si="109"/>
        <v>Error?</v>
      </c>
    </row>
    <row r="7058" spans="1:4">
      <c r="A7058">
        <v>6997</v>
      </c>
      <c r="B7058" s="1724">
        <f>'Expenditures 15-22'!J180</f>
        <v>0</v>
      </c>
      <c r="D7058" s="2" t="str">
        <f t="shared" si="109"/>
        <v>Error?</v>
      </c>
    </row>
    <row r="7059" spans="1:4">
      <c r="A7059">
        <v>6998</v>
      </c>
      <c r="B7059" s="1724">
        <f>'Expenditures 15-22'!I182</f>
        <v>0</v>
      </c>
      <c r="D7059" s="2" t="str">
        <f t="shared" si="109"/>
        <v>Error?</v>
      </c>
    </row>
    <row r="7060" spans="1:4">
      <c r="A7060">
        <v>6999</v>
      </c>
      <c r="B7060" s="1724">
        <f>'Expenditures 15-22'!J182</f>
        <v>0</v>
      </c>
      <c r="D7060" s="2" t="str">
        <f t="shared" si="109"/>
        <v>Error?</v>
      </c>
    </row>
    <row r="7061" spans="1:4">
      <c r="A7061">
        <v>7000</v>
      </c>
      <c r="B7061" s="1724">
        <f>'Expenditures 15-22'!I183</f>
        <v>0</v>
      </c>
      <c r="D7061" s="2" t="str">
        <f t="shared" si="109"/>
        <v>Error?</v>
      </c>
    </row>
    <row r="7062" spans="1:4">
      <c r="A7062">
        <v>7001</v>
      </c>
      <c r="B7062" s="1724">
        <f>'Expenditures 15-22'!J183</f>
        <v>0</v>
      </c>
      <c r="D7062" s="2" t="str">
        <f t="shared" si="109"/>
        <v>Error?</v>
      </c>
    </row>
    <row r="7063" spans="1:4">
      <c r="A7063">
        <v>7002</v>
      </c>
      <c r="B7063" s="1724">
        <f>'Expenditures 15-22'!I184</f>
        <v>0</v>
      </c>
      <c r="D7063" s="2" t="str">
        <f t="shared" si="109"/>
        <v>Error?</v>
      </c>
    </row>
    <row r="7064" spans="1:4">
      <c r="A7064">
        <v>7003</v>
      </c>
      <c r="B7064" s="1724">
        <f>'Expenditures 15-22'!J184</f>
        <v>0</v>
      </c>
      <c r="D7064" s="2" t="str">
        <f t="shared" si="109"/>
        <v>Error?</v>
      </c>
    </row>
    <row r="7065" spans="1:4">
      <c r="A7065">
        <v>7004</v>
      </c>
      <c r="B7065" s="1724">
        <f>'Expenditures 15-22'!I185</f>
        <v>0</v>
      </c>
      <c r="D7065" s="2" t="str">
        <f t="shared" si="109"/>
        <v>Error?</v>
      </c>
    </row>
    <row r="7066" spans="1:4">
      <c r="A7066">
        <v>7005</v>
      </c>
      <c r="B7066" s="1724">
        <f>'Expenditures 15-22'!J185</f>
        <v>0</v>
      </c>
      <c r="D7066" s="2" t="str">
        <f t="shared" si="109"/>
        <v>Error?</v>
      </c>
    </row>
    <row r="7067" spans="1:4">
      <c r="A7067">
        <v>7006</v>
      </c>
      <c r="B7067" s="1724">
        <f>'Expenditures 15-22'!H205</f>
        <v>0</v>
      </c>
      <c r="D7067" s="2" t="str">
        <f t="shared" si="109"/>
        <v>Error?</v>
      </c>
    </row>
    <row r="7068" spans="1:4">
      <c r="A7068">
        <v>7007</v>
      </c>
      <c r="B7068" s="1724">
        <f>'Expenditures 15-22'!K205</f>
        <v>0</v>
      </c>
      <c r="D7068" s="2" t="str">
        <f t="shared" si="109"/>
        <v>Error?</v>
      </c>
    </row>
    <row r="7069" spans="1:4">
      <c r="A7069">
        <v>7008</v>
      </c>
      <c r="B7069" s="1724">
        <f>'Expenditures 15-22'!H207</f>
        <v>0</v>
      </c>
      <c r="D7069" s="2" t="str">
        <f t="shared" si="109"/>
        <v>Error?</v>
      </c>
    </row>
    <row r="7070" spans="1:4">
      <c r="A7070">
        <v>7009</v>
      </c>
      <c r="B7070" s="1724">
        <f>'Expenditures 15-22'!K207</f>
        <v>0</v>
      </c>
      <c r="D7070" s="2" t="str">
        <f t="shared" si="109"/>
        <v>Error?</v>
      </c>
    </row>
    <row r="7071" spans="1:4">
      <c r="A7071">
        <v>7010</v>
      </c>
      <c r="B7071" s="1724">
        <f>'Expenditures 15-22'!I210</f>
        <v>0</v>
      </c>
      <c r="D7071" s="2" t="str">
        <f t="shared" si="109"/>
        <v>Error?</v>
      </c>
    </row>
    <row r="7072" spans="1:4">
      <c r="A7072">
        <v>7011</v>
      </c>
      <c r="B7072" s="1724">
        <f>'Expenditures 15-22'!J210</f>
        <v>0</v>
      </c>
      <c r="D7072" s="2" t="str">
        <f t="shared" si="109"/>
        <v>Error?</v>
      </c>
    </row>
    <row r="7073" spans="1:4">
      <c r="A7073">
        <v>7012</v>
      </c>
      <c r="B7073" s="1724">
        <f>'Expenditures 15-22'!D216</f>
        <v>0</v>
      </c>
      <c r="D7073" s="2" t="str">
        <f t="shared" si="109"/>
        <v>Error?</v>
      </c>
    </row>
    <row r="7074" spans="1:4">
      <c r="A7074">
        <v>7013</v>
      </c>
      <c r="B7074" s="1724">
        <f>'Expenditures 15-22'!K216</f>
        <v>0</v>
      </c>
      <c r="D7074" s="2" t="str">
        <f t="shared" si="109"/>
        <v>Error?</v>
      </c>
    </row>
    <row r="7075" spans="1:4">
      <c r="A7075">
        <v>7014</v>
      </c>
      <c r="B7075" s="1724">
        <f>'Expenditures 15-22'!D218</f>
        <v>0</v>
      </c>
      <c r="D7075" s="2" t="str">
        <f t="shared" si="109"/>
        <v>Error?</v>
      </c>
    </row>
    <row r="7076" spans="1:4">
      <c r="A7076">
        <v>7015</v>
      </c>
      <c r="B7076" s="1724">
        <f>'Expenditures 15-22'!K218</f>
        <v>0</v>
      </c>
      <c r="D7076" s="2" t="str">
        <f t="shared" si="109"/>
        <v>Error?</v>
      </c>
    </row>
    <row r="7077" spans="1:4">
      <c r="A7077">
        <v>7016</v>
      </c>
      <c r="B7077" s="1724">
        <f>'Expenditures 15-22'!D220</f>
        <v>0</v>
      </c>
      <c r="D7077" s="2" t="str">
        <f t="shared" si="109"/>
        <v>Error?</v>
      </c>
    </row>
    <row r="7078" spans="1:4">
      <c r="A7078">
        <v>7017</v>
      </c>
      <c r="B7078" s="1724">
        <f>'Expenditures 15-22'!K220</f>
        <v>0</v>
      </c>
      <c r="D7078" s="2" t="str">
        <f t="shared" si="109"/>
        <v>Error?</v>
      </c>
    </row>
    <row r="7079" spans="1:4">
      <c r="A7079">
        <v>7018</v>
      </c>
      <c r="B7079" s="1724">
        <f>'Expenditures 15-22'!D226</f>
        <v>13658</v>
      </c>
      <c r="D7079" s="2" t="str">
        <f t="shared" si="109"/>
        <v>Error?</v>
      </c>
    </row>
    <row r="7080" spans="1:4">
      <c r="A7080">
        <v>7019</v>
      </c>
      <c r="B7080" s="1724">
        <f>'Expenditures 15-22'!K226</f>
        <v>13658</v>
      </c>
      <c r="D7080" s="2" t="str">
        <f t="shared" si="109"/>
        <v>Error?</v>
      </c>
    </row>
    <row r="7081" spans="1:4">
      <c r="A7081">
        <v>7020</v>
      </c>
      <c r="B7081" s="1724">
        <f>'Expenditures 15-22'!D248</f>
        <v>0</v>
      </c>
      <c r="D7081" s="2" t="str">
        <f t="shared" si="109"/>
        <v>Error?</v>
      </c>
    </row>
    <row r="7082" spans="1:4">
      <c r="A7082">
        <v>7021</v>
      </c>
      <c r="B7082" s="1724">
        <f>'Expenditures 15-22'!K248</f>
        <v>0</v>
      </c>
      <c r="D7082" s="2" t="str">
        <f t="shared" si="109"/>
        <v>Error?</v>
      </c>
    </row>
    <row r="7083" spans="1:4">
      <c r="A7083">
        <v>7022</v>
      </c>
      <c r="B7083" s="1724">
        <f>'Expenditures 15-22'!D249</f>
        <v>0</v>
      </c>
      <c r="D7083" s="2" t="str">
        <f t="shared" si="109"/>
        <v>Error?</v>
      </c>
    </row>
    <row r="7084" spans="1:4">
      <c r="A7084">
        <v>7023</v>
      </c>
      <c r="B7084" s="1724">
        <f>'Expenditures 15-22'!K249</f>
        <v>0</v>
      </c>
      <c r="D7084" s="2" t="str">
        <f t="shared" si="109"/>
        <v>Error?</v>
      </c>
    </row>
    <row r="7085" spans="1:4">
      <c r="A7085">
        <v>7024</v>
      </c>
      <c r="B7085" s="1724">
        <f>'Expenditures 15-22'!D250</f>
        <v>0</v>
      </c>
      <c r="D7085" s="2" t="str">
        <f t="shared" si="109"/>
        <v>Error?</v>
      </c>
    </row>
    <row r="7086" spans="1:4">
      <c r="A7086">
        <v>7025</v>
      </c>
      <c r="B7086" s="1724">
        <f>'Expenditures 15-22'!K250</f>
        <v>0</v>
      </c>
      <c r="D7086" s="2" t="str">
        <f t="shared" si="109"/>
        <v>Error?</v>
      </c>
    </row>
    <row r="7087" spans="1:4">
      <c r="A7087">
        <v>7026</v>
      </c>
      <c r="B7087" s="1724">
        <f>'Expenditures 15-22'!D251</f>
        <v>918</v>
      </c>
      <c r="D7087" s="2" t="str">
        <f t="shared" si="109"/>
        <v>Error?</v>
      </c>
    </row>
    <row r="7088" spans="1:4">
      <c r="A7088">
        <v>7027</v>
      </c>
      <c r="B7088" s="1724">
        <f>'Expenditures 15-22'!K251</f>
        <v>918</v>
      </c>
      <c r="D7088" s="2" t="str">
        <f t="shared" si="109"/>
        <v>Error?</v>
      </c>
    </row>
    <row r="7089" spans="1:4">
      <c r="A7089">
        <v>7028</v>
      </c>
      <c r="B7089" s="1724">
        <f>'Expenditures 15-22'!D252</f>
        <v>0</v>
      </c>
      <c r="D7089" s="2" t="str">
        <f t="shared" si="109"/>
        <v>Error?</v>
      </c>
    </row>
    <row r="7090" spans="1:4">
      <c r="A7090">
        <v>7029</v>
      </c>
      <c r="B7090" s="1724">
        <f>'Expenditures 15-22'!K252</f>
        <v>0</v>
      </c>
      <c r="D7090" s="2" t="str">
        <f t="shared" si="109"/>
        <v>Error?</v>
      </c>
    </row>
    <row r="7091" spans="1:4">
      <c r="A7091">
        <v>7030</v>
      </c>
      <c r="B7091" s="1724">
        <f>'Expenditures 15-22'!D253</f>
        <v>0</v>
      </c>
      <c r="D7091" s="2" t="str">
        <f t="shared" si="109"/>
        <v>Error?</v>
      </c>
    </row>
    <row r="7092" spans="1:4">
      <c r="A7092">
        <v>7031</v>
      </c>
      <c r="B7092" s="1724">
        <f>'Expenditures 15-22'!K253</f>
        <v>0</v>
      </c>
      <c r="D7092" s="2" t="str">
        <f t="shared" si="109"/>
        <v>Error?</v>
      </c>
    </row>
    <row r="7093" spans="1:4">
      <c r="A7093">
        <v>7032</v>
      </c>
      <c r="B7093" s="1724">
        <f>'Expenditures 15-22'!D254</f>
        <v>0</v>
      </c>
      <c r="D7093" s="2" t="str">
        <f t="shared" si="109"/>
        <v>Error?</v>
      </c>
    </row>
    <row r="7094" spans="1:4">
      <c r="A7094">
        <v>7033</v>
      </c>
      <c r="B7094" s="1724">
        <f>'Expenditures 15-22'!K254</f>
        <v>0</v>
      </c>
      <c r="D7094" s="2" t="str">
        <f t="shared" si="109"/>
        <v>Error?</v>
      </c>
    </row>
    <row r="7095" spans="1:4">
      <c r="A7095">
        <v>7034</v>
      </c>
      <c r="B7095" s="1724">
        <f>'Expenditures 15-22'!D255</f>
        <v>0</v>
      </c>
      <c r="D7095" s="2" t="str">
        <f t="shared" si="109"/>
        <v>Error?</v>
      </c>
    </row>
    <row r="7096" spans="1:4">
      <c r="A7096">
        <v>7035</v>
      </c>
      <c r="B7096" s="1724">
        <f>'Expenditures 15-22'!K255</f>
        <v>0</v>
      </c>
      <c r="D7096" s="2" t="str">
        <f t="shared" si="109"/>
        <v>Error?</v>
      </c>
    </row>
    <row r="7097" spans="1:4">
      <c r="A7097">
        <v>7036</v>
      </c>
      <c r="B7097" s="1724">
        <f>'Expenditures 15-22'!D256</f>
        <v>0</v>
      </c>
      <c r="D7097" s="2" t="str">
        <f t="shared" si="109"/>
        <v>Error?</v>
      </c>
    </row>
    <row r="7098" spans="1:4">
      <c r="A7098">
        <v>7037</v>
      </c>
      <c r="B7098" s="1724">
        <f>'Expenditures 15-22'!K256</f>
        <v>0</v>
      </c>
      <c r="D7098" s="2" t="str">
        <f t="shared" si="109"/>
        <v>Error?</v>
      </c>
    </row>
    <row r="7099" spans="1:4">
      <c r="A7099">
        <v>7038</v>
      </c>
      <c r="B7099" s="1724">
        <f>'Expenditures 15-22'!I301</f>
        <v>0</v>
      </c>
      <c r="D7099" s="2" t="str">
        <f t="shared" si="109"/>
        <v>Error?</v>
      </c>
    </row>
    <row r="7100" spans="1:4">
      <c r="A7100">
        <v>7039</v>
      </c>
      <c r="B7100" s="1724">
        <f>'Expenditures 15-22'!J301</f>
        <v>0</v>
      </c>
      <c r="D7100" s="2" t="str">
        <f t="shared" si="109"/>
        <v>Error?</v>
      </c>
    </row>
    <row r="7101" spans="1:4">
      <c r="A7101">
        <v>7040</v>
      </c>
      <c r="B7101" s="1724">
        <f>'Expenditures 15-22'!I302</f>
        <v>0</v>
      </c>
      <c r="D7101" s="2" t="str">
        <f t="shared" si="109"/>
        <v>Error?</v>
      </c>
    </row>
    <row r="7102" spans="1:4">
      <c r="A7102">
        <v>7041</v>
      </c>
      <c r="B7102" s="1724">
        <f>'Expenditures 15-22'!J302</f>
        <v>0</v>
      </c>
      <c r="D7102" s="2" t="str">
        <f t="shared" si="109"/>
        <v>Error?</v>
      </c>
    </row>
    <row r="7103" spans="1:4">
      <c r="A7103">
        <v>7042</v>
      </c>
      <c r="B7103" s="1724">
        <f>'Expenditures 15-22'!I303</f>
        <v>0</v>
      </c>
      <c r="D7103" s="2" t="str">
        <f t="shared" ref="D7103:D7166" si="110">IF(ISBLANK(B7103),"OK",IF(A7103-B7103=0,"OK","Error?"))</f>
        <v>Error?</v>
      </c>
    </row>
    <row r="7104" spans="1:4">
      <c r="A7104">
        <v>7043</v>
      </c>
      <c r="B7104" s="1724">
        <f>'Expenditures 15-22'!J303</f>
        <v>0</v>
      </c>
      <c r="D7104" s="2" t="str">
        <f t="shared" si="110"/>
        <v>Error?</v>
      </c>
    </row>
    <row r="7105" spans="1:4">
      <c r="A7105">
        <v>7044</v>
      </c>
      <c r="B7105" s="1724">
        <f>'Expenditures 15-22'!E306</f>
        <v>0</v>
      </c>
      <c r="D7105" s="2" t="str">
        <f t="shared" si="110"/>
        <v>Error?</v>
      </c>
    </row>
    <row r="7106" spans="1:4">
      <c r="A7106">
        <v>7045</v>
      </c>
      <c r="B7106" s="1724">
        <f>'Expenditures 15-22'!H306</f>
        <v>0</v>
      </c>
      <c r="D7106" s="2" t="str">
        <f t="shared" si="110"/>
        <v>Error?</v>
      </c>
    </row>
    <row r="7107" spans="1:4">
      <c r="A7107">
        <v>7046</v>
      </c>
      <c r="B7107" s="1724">
        <f>'Expenditures 15-22'!K306</f>
        <v>0</v>
      </c>
      <c r="D7107" s="2" t="str">
        <f t="shared" si="110"/>
        <v>Error?</v>
      </c>
    </row>
    <row r="7108" spans="1:4">
      <c r="A7108">
        <v>7047</v>
      </c>
      <c r="B7108" s="1724">
        <f>'Expenditures 15-22'!E307</f>
        <v>0</v>
      </c>
      <c r="D7108" s="2" t="str">
        <f t="shared" si="110"/>
        <v>Error?</v>
      </c>
    </row>
    <row r="7109" spans="1:4">
      <c r="A7109">
        <v>7048</v>
      </c>
      <c r="B7109" s="1724">
        <f>'Expenditures 15-22'!H307</f>
        <v>0</v>
      </c>
      <c r="D7109" s="2" t="str">
        <f t="shared" si="110"/>
        <v>Error?</v>
      </c>
    </row>
    <row r="7110" spans="1:4">
      <c r="A7110">
        <v>7049</v>
      </c>
      <c r="B7110" s="1724">
        <f>'Expenditures 15-22'!E308</f>
        <v>0</v>
      </c>
      <c r="D7110" s="2" t="str">
        <f t="shared" si="110"/>
        <v>Error?</v>
      </c>
    </row>
    <row r="7111" spans="1:4">
      <c r="A7111">
        <v>7050</v>
      </c>
      <c r="B7111" s="1724">
        <f>'Expenditures 15-22'!H308</f>
        <v>0</v>
      </c>
      <c r="D7111" s="2" t="str">
        <f t="shared" si="110"/>
        <v>Error?</v>
      </c>
    </row>
    <row r="7112" spans="1:4">
      <c r="A7112">
        <v>7051</v>
      </c>
      <c r="B7112" s="1724">
        <f>'Expenditures 15-22'!E309</f>
        <v>0</v>
      </c>
      <c r="D7112" s="2" t="str">
        <f t="shared" si="110"/>
        <v>Error?</v>
      </c>
    </row>
    <row r="7113" spans="1:4">
      <c r="A7113">
        <v>7052</v>
      </c>
      <c r="B7113" s="1724">
        <f>'Expenditures 15-22'!H309</f>
        <v>0</v>
      </c>
      <c r="D7113" s="2" t="str">
        <f t="shared" si="110"/>
        <v>Error?</v>
      </c>
    </row>
    <row r="7114" spans="1:4">
      <c r="A7114">
        <v>7053</v>
      </c>
      <c r="B7114" s="1724">
        <f>'Expenditures 15-22'!E310</f>
        <v>0</v>
      </c>
      <c r="D7114" s="2" t="str">
        <f t="shared" si="110"/>
        <v>Error?</v>
      </c>
    </row>
    <row r="7115" spans="1:4">
      <c r="A7115">
        <v>7054</v>
      </c>
      <c r="B7115" s="1724">
        <f>'Expenditures 15-22'!H310</f>
        <v>0</v>
      </c>
      <c r="D7115" s="2" t="str">
        <f t="shared" si="110"/>
        <v>Error?</v>
      </c>
    </row>
    <row r="7116" spans="1:4">
      <c r="A7116">
        <v>7055</v>
      </c>
      <c r="B7116" s="1724">
        <f>'Expenditures 15-22'!I312</f>
        <v>0</v>
      </c>
      <c r="D7116" s="2" t="str">
        <f t="shared" si="110"/>
        <v>Error?</v>
      </c>
    </row>
    <row r="7117" spans="1:4">
      <c r="A7117">
        <v>7056</v>
      </c>
      <c r="B7117" s="1724">
        <f>'Expenditures 15-22'!J312</f>
        <v>0</v>
      </c>
      <c r="D7117" s="2" t="str">
        <f t="shared" si="110"/>
        <v>Error?</v>
      </c>
    </row>
    <row r="7118" spans="1:4">
      <c r="A7118">
        <v>7057</v>
      </c>
      <c r="B7118" s="1724">
        <f>'Expenditures 15-22'!C319</f>
        <v>0</v>
      </c>
      <c r="D7118" s="2" t="str">
        <f t="shared" si="110"/>
        <v>Error?</v>
      </c>
    </row>
    <row r="7119" spans="1:4">
      <c r="A7119">
        <v>7058</v>
      </c>
      <c r="B7119" s="1724">
        <f>'Expenditures 15-22'!D319</f>
        <v>0</v>
      </c>
      <c r="D7119" s="2" t="str">
        <f t="shared" si="110"/>
        <v>Error?</v>
      </c>
    </row>
    <row r="7120" spans="1:4">
      <c r="A7120">
        <v>7059</v>
      </c>
      <c r="B7120" s="1724">
        <f>'Expenditures 15-22'!E319</f>
        <v>0</v>
      </c>
      <c r="D7120" s="2" t="str">
        <f t="shared" si="110"/>
        <v>Error?</v>
      </c>
    </row>
    <row r="7121" spans="1:4">
      <c r="A7121">
        <v>7060</v>
      </c>
      <c r="B7121" s="1724">
        <f>'Expenditures 15-22'!F319</f>
        <v>0</v>
      </c>
      <c r="D7121" s="2" t="str">
        <f t="shared" si="110"/>
        <v>Error?</v>
      </c>
    </row>
    <row r="7122" spans="1:4">
      <c r="A7122">
        <v>7061</v>
      </c>
      <c r="B7122" s="1724">
        <f>'Expenditures 15-22'!G319</f>
        <v>0</v>
      </c>
      <c r="D7122" s="2" t="str">
        <f t="shared" si="110"/>
        <v>Error?</v>
      </c>
    </row>
    <row r="7123" spans="1:4">
      <c r="A7123">
        <v>7062</v>
      </c>
      <c r="B7123" s="1724">
        <f>'Expenditures 15-22'!H319</f>
        <v>0</v>
      </c>
      <c r="D7123" s="2" t="str">
        <f t="shared" si="110"/>
        <v>Error?</v>
      </c>
    </row>
    <row r="7124" spans="1:4">
      <c r="A7124">
        <v>7063</v>
      </c>
      <c r="B7124" s="1724">
        <f>'Expenditures 15-22'!I319</f>
        <v>0</v>
      </c>
      <c r="D7124" s="2" t="str">
        <f t="shared" si="110"/>
        <v>Error?</v>
      </c>
    </row>
    <row r="7125" spans="1:4">
      <c r="A7125">
        <v>7064</v>
      </c>
      <c r="B7125" s="1724">
        <f>'Expenditures 15-22'!J319</f>
        <v>0</v>
      </c>
      <c r="D7125" s="2" t="str">
        <f t="shared" si="110"/>
        <v>Error?</v>
      </c>
    </row>
    <row r="7126" spans="1:4">
      <c r="A7126">
        <v>7065</v>
      </c>
      <c r="B7126" s="1724">
        <f>'Expenditures 15-22'!K319</f>
        <v>0</v>
      </c>
      <c r="D7126" s="2" t="str">
        <f t="shared" si="110"/>
        <v>Error?</v>
      </c>
    </row>
    <row r="7127" spans="1:4">
      <c r="A7127">
        <v>7066</v>
      </c>
      <c r="B7127" s="1724">
        <f>'Expenditures 15-22'!C320</f>
        <v>0</v>
      </c>
      <c r="D7127" s="2" t="str">
        <f t="shared" si="110"/>
        <v>Error?</v>
      </c>
    </row>
    <row r="7128" spans="1:4">
      <c r="A7128">
        <v>7067</v>
      </c>
      <c r="B7128" s="1724">
        <f>'Expenditures 15-22'!D320</f>
        <v>0</v>
      </c>
      <c r="D7128" s="2" t="str">
        <f t="shared" si="110"/>
        <v>Error?</v>
      </c>
    </row>
    <row r="7129" spans="1:4">
      <c r="A7129">
        <v>7068</v>
      </c>
      <c r="B7129" s="1724">
        <f>'Expenditures 15-22'!E320</f>
        <v>0</v>
      </c>
      <c r="D7129" s="2" t="str">
        <f t="shared" si="110"/>
        <v>Error?</v>
      </c>
    </row>
    <row r="7130" spans="1:4">
      <c r="A7130">
        <v>7069</v>
      </c>
      <c r="B7130" s="1724">
        <f>'Expenditures 15-22'!F320</f>
        <v>0</v>
      </c>
      <c r="D7130" s="2" t="str">
        <f t="shared" si="110"/>
        <v>Error?</v>
      </c>
    </row>
    <row r="7131" spans="1:4">
      <c r="A7131">
        <v>7070</v>
      </c>
      <c r="B7131" s="1724">
        <f>'Expenditures 15-22'!G320</f>
        <v>0</v>
      </c>
      <c r="D7131" s="2" t="str">
        <f t="shared" si="110"/>
        <v>Error?</v>
      </c>
    </row>
    <row r="7132" spans="1:4">
      <c r="A7132">
        <v>7071</v>
      </c>
      <c r="B7132" s="1724">
        <f>'Expenditures 15-22'!H320</f>
        <v>0</v>
      </c>
      <c r="D7132" s="2" t="str">
        <f t="shared" si="110"/>
        <v>Error?</v>
      </c>
    </row>
    <row r="7133" spans="1:4">
      <c r="A7133">
        <v>7072</v>
      </c>
      <c r="B7133" s="1724">
        <f>'Expenditures 15-22'!I320</f>
        <v>0</v>
      </c>
      <c r="D7133" s="2" t="str">
        <f t="shared" si="110"/>
        <v>Error?</v>
      </c>
    </row>
    <row r="7134" spans="1:4">
      <c r="A7134">
        <v>7073</v>
      </c>
      <c r="B7134" s="1724">
        <f>'Expenditures 15-22'!J320</f>
        <v>0</v>
      </c>
      <c r="D7134" s="2" t="str">
        <f t="shared" si="110"/>
        <v>Error?</v>
      </c>
    </row>
    <row r="7135" spans="1:4">
      <c r="A7135">
        <v>7074</v>
      </c>
      <c r="B7135" s="1724">
        <f>'Expenditures 15-22'!K320</f>
        <v>0</v>
      </c>
      <c r="D7135" s="2" t="str">
        <f t="shared" si="110"/>
        <v>Error?</v>
      </c>
    </row>
    <row r="7136" spans="1:4">
      <c r="A7136">
        <v>7075</v>
      </c>
      <c r="B7136" s="1724">
        <f>'Expenditures 15-22'!C321</f>
        <v>0</v>
      </c>
      <c r="D7136" s="2" t="str">
        <f t="shared" si="110"/>
        <v>Error?</v>
      </c>
    </row>
    <row r="7137" spans="1:4">
      <c r="A7137">
        <v>7076</v>
      </c>
      <c r="B7137" s="1724">
        <f>'Expenditures 15-22'!D321</f>
        <v>0</v>
      </c>
      <c r="D7137" s="2" t="str">
        <f t="shared" si="110"/>
        <v>Error?</v>
      </c>
    </row>
    <row r="7138" spans="1:4">
      <c r="A7138">
        <v>7077</v>
      </c>
      <c r="B7138" s="1724">
        <f>'Expenditures 15-22'!E321</f>
        <v>0</v>
      </c>
      <c r="D7138" s="2" t="str">
        <f t="shared" si="110"/>
        <v>Error?</v>
      </c>
    </row>
    <row r="7139" spans="1:4">
      <c r="A7139">
        <v>7078</v>
      </c>
      <c r="B7139" s="1724">
        <f>'Expenditures 15-22'!F321</f>
        <v>0</v>
      </c>
      <c r="D7139" s="2" t="str">
        <f t="shared" si="110"/>
        <v>Error?</v>
      </c>
    </row>
    <row r="7140" spans="1:4">
      <c r="A7140">
        <v>7079</v>
      </c>
      <c r="B7140" s="1724">
        <f>'Expenditures 15-22'!G321</f>
        <v>0</v>
      </c>
      <c r="D7140" s="2" t="str">
        <f t="shared" si="110"/>
        <v>Error?</v>
      </c>
    </row>
    <row r="7141" spans="1:4">
      <c r="A7141">
        <v>7080</v>
      </c>
      <c r="B7141" s="1724">
        <f>'Expenditures 15-22'!H321</f>
        <v>0</v>
      </c>
      <c r="D7141" s="2" t="str">
        <f t="shared" si="110"/>
        <v>Error?</v>
      </c>
    </row>
    <row r="7142" spans="1:4">
      <c r="A7142">
        <v>7081</v>
      </c>
      <c r="B7142" s="1724">
        <f>'Expenditures 15-22'!I321</f>
        <v>0</v>
      </c>
      <c r="D7142" s="2" t="str">
        <f t="shared" si="110"/>
        <v>Error?</v>
      </c>
    </row>
    <row r="7143" spans="1:4">
      <c r="A7143">
        <v>7082</v>
      </c>
      <c r="B7143" s="1724">
        <f>'Expenditures 15-22'!J321</f>
        <v>0</v>
      </c>
      <c r="D7143" s="2" t="str">
        <f t="shared" si="110"/>
        <v>Error?</v>
      </c>
    </row>
    <row r="7144" spans="1:4">
      <c r="A7144">
        <v>7083</v>
      </c>
      <c r="B7144" s="1724">
        <f>'Expenditures 15-22'!K321</f>
        <v>0</v>
      </c>
      <c r="D7144" s="2" t="str">
        <f t="shared" si="110"/>
        <v>Error?</v>
      </c>
    </row>
    <row r="7145" spans="1:4">
      <c r="A7145">
        <v>7084</v>
      </c>
      <c r="B7145" s="1724">
        <f>'Expenditures 15-22'!C322</f>
        <v>0</v>
      </c>
      <c r="D7145" s="2" t="str">
        <f t="shared" si="110"/>
        <v>Error?</v>
      </c>
    </row>
    <row r="7146" spans="1:4">
      <c r="A7146">
        <v>7085</v>
      </c>
      <c r="B7146" s="1724">
        <f>'Expenditures 15-22'!D322</f>
        <v>0</v>
      </c>
      <c r="D7146" s="2" t="str">
        <f t="shared" si="110"/>
        <v>Error?</v>
      </c>
    </row>
    <row r="7147" spans="1:4">
      <c r="A7147">
        <v>7086</v>
      </c>
      <c r="B7147" s="1724">
        <f>'Expenditures 15-22'!E322</f>
        <v>0</v>
      </c>
      <c r="D7147" s="2" t="str">
        <f t="shared" si="110"/>
        <v>Error?</v>
      </c>
    </row>
    <row r="7148" spans="1:4">
      <c r="A7148">
        <v>7087</v>
      </c>
      <c r="B7148" s="1724">
        <f>'Expenditures 15-22'!F322</f>
        <v>0</v>
      </c>
      <c r="D7148" s="2" t="str">
        <f t="shared" si="110"/>
        <v>Error?</v>
      </c>
    </row>
    <row r="7149" spans="1:4">
      <c r="A7149">
        <v>7088</v>
      </c>
      <c r="B7149" s="1724">
        <f>'Expenditures 15-22'!G322</f>
        <v>0</v>
      </c>
      <c r="D7149" s="2" t="str">
        <f t="shared" si="110"/>
        <v>Error?</v>
      </c>
    </row>
    <row r="7150" spans="1:4">
      <c r="A7150">
        <v>7089</v>
      </c>
      <c r="B7150" s="1724">
        <f>'Expenditures 15-22'!H322</f>
        <v>0</v>
      </c>
      <c r="D7150" s="2" t="str">
        <f t="shared" si="110"/>
        <v>Error?</v>
      </c>
    </row>
    <row r="7151" spans="1:4">
      <c r="A7151">
        <v>7090</v>
      </c>
      <c r="B7151" s="1724">
        <f>'Expenditures 15-22'!I322</f>
        <v>0</v>
      </c>
      <c r="D7151" s="2" t="str">
        <f t="shared" si="110"/>
        <v>Error?</v>
      </c>
    </row>
    <row r="7152" spans="1:4">
      <c r="A7152">
        <v>7091</v>
      </c>
      <c r="B7152" s="1724">
        <f>'Expenditures 15-22'!J322</f>
        <v>0</v>
      </c>
      <c r="D7152" s="2" t="str">
        <f t="shared" si="110"/>
        <v>Error?</v>
      </c>
    </row>
    <row r="7153" spans="1:4">
      <c r="A7153">
        <v>7092</v>
      </c>
      <c r="B7153" s="1724">
        <f>'Expenditures 15-22'!K322</f>
        <v>0</v>
      </c>
      <c r="D7153" s="2" t="str">
        <f t="shared" si="110"/>
        <v>Error?</v>
      </c>
    </row>
    <row r="7154" spans="1:4">
      <c r="A7154">
        <v>7093</v>
      </c>
      <c r="B7154" s="1724">
        <f>'Expenditures 15-22'!C323</f>
        <v>0</v>
      </c>
      <c r="D7154" s="2" t="str">
        <f t="shared" si="110"/>
        <v>Error?</v>
      </c>
    </row>
    <row r="7155" spans="1:4">
      <c r="A7155">
        <v>7094</v>
      </c>
      <c r="B7155" s="1724">
        <f>'Expenditures 15-22'!D323</f>
        <v>0</v>
      </c>
      <c r="D7155" s="2" t="str">
        <f t="shared" si="110"/>
        <v>Error?</v>
      </c>
    </row>
    <row r="7156" spans="1:4">
      <c r="A7156">
        <v>7095</v>
      </c>
      <c r="B7156" s="1724">
        <f>'Expenditures 15-22'!E323</f>
        <v>0</v>
      </c>
      <c r="D7156" s="2" t="str">
        <f t="shared" si="110"/>
        <v>Error?</v>
      </c>
    </row>
    <row r="7157" spans="1:4">
      <c r="A7157">
        <v>7096</v>
      </c>
      <c r="B7157" s="1724">
        <f>'Expenditures 15-22'!F323</f>
        <v>0</v>
      </c>
      <c r="D7157" s="2" t="str">
        <f t="shared" si="110"/>
        <v>Error?</v>
      </c>
    </row>
    <row r="7158" spans="1:4">
      <c r="A7158">
        <v>7097</v>
      </c>
      <c r="B7158" s="1724">
        <f>'Expenditures 15-22'!G323</f>
        <v>0</v>
      </c>
      <c r="D7158" s="2" t="str">
        <f t="shared" si="110"/>
        <v>Error?</v>
      </c>
    </row>
    <row r="7159" spans="1:4">
      <c r="A7159">
        <v>7098</v>
      </c>
      <c r="B7159" s="1724">
        <f>'Expenditures 15-22'!H323</f>
        <v>0</v>
      </c>
      <c r="D7159" s="2" t="str">
        <f t="shared" si="110"/>
        <v>Error?</v>
      </c>
    </row>
    <row r="7160" spans="1:4">
      <c r="A7160">
        <v>7099</v>
      </c>
      <c r="B7160" s="1724">
        <f>'Expenditures 15-22'!I323</f>
        <v>0</v>
      </c>
      <c r="D7160" s="2" t="str">
        <f t="shared" si="110"/>
        <v>Error?</v>
      </c>
    </row>
    <row r="7161" spans="1:4">
      <c r="A7161">
        <v>7100</v>
      </c>
      <c r="B7161" s="1724">
        <f>'Expenditures 15-22'!J323</f>
        <v>0</v>
      </c>
      <c r="D7161" s="2" t="str">
        <f t="shared" si="110"/>
        <v>Error?</v>
      </c>
    </row>
    <row r="7162" spans="1:4">
      <c r="A7162">
        <v>7101</v>
      </c>
      <c r="B7162" s="1724">
        <f>'Expenditures 15-22'!K323</f>
        <v>0</v>
      </c>
      <c r="D7162" s="2" t="str">
        <f t="shared" si="110"/>
        <v>Error?</v>
      </c>
    </row>
    <row r="7163" spans="1:4">
      <c r="A7163">
        <v>7102</v>
      </c>
      <c r="B7163" s="1724">
        <f>'Expenditures 15-22'!C324</f>
        <v>0</v>
      </c>
      <c r="D7163" s="2" t="str">
        <f t="shared" si="110"/>
        <v>Error?</v>
      </c>
    </row>
    <row r="7164" spans="1:4">
      <c r="A7164">
        <v>7103</v>
      </c>
      <c r="B7164" s="1724">
        <f>'Expenditures 15-22'!D324</f>
        <v>0</v>
      </c>
      <c r="D7164" s="2" t="str">
        <f t="shared" si="110"/>
        <v>Error?</v>
      </c>
    </row>
    <row r="7165" spans="1:4">
      <c r="A7165">
        <v>7104</v>
      </c>
      <c r="B7165" s="1724">
        <f>'Expenditures 15-22'!E324</f>
        <v>0</v>
      </c>
      <c r="D7165" s="2" t="str">
        <f t="shared" si="110"/>
        <v>Error?</v>
      </c>
    </row>
    <row r="7166" spans="1:4">
      <c r="A7166">
        <v>7105</v>
      </c>
      <c r="B7166" s="1724">
        <f>'Expenditures 15-22'!F324</f>
        <v>0</v>
      </c>
      <c r="D7166" s="2" t="str">
        <f t="shared" si="110"/>
        <v>Error?</v>
      </c>
    </row>
    <row r="7167" spans="1:4">
      <c r="A7167">
        <v>7106</v>
      </c>
      <c r="B7167" s="1724">
        <f>'Expenditures 15-22'!G324</f>
        <v>0</v>
      </c>
      <c r="D7167" s="2" t="str">
        <f t="shared" ref="D7167:D7230" si="111">IF(ISBLANK(B7167),"OK",IF(A7167-B7167=0,"OK","Error?"))</f>
        <v>Error?</v>
      </c>
    </row>
    <row r="7168" spans="1:4">
      <c r="A7168">
        <v>7107</v>
      </c>
      <c r="B7168" s="1724">
        <f>'Expenditures 15-22'!H324</f>
        <v>0</v>
      </c>
      <c r="D7168" s="2" t="str">
        <f t="shared" si="111"/>
        <v>Error?</v>
      </c>
    </row>
    <row r="7169" spans="1:4">
      <c r="A7169">
        <v>7108</v>
      </c>
      <c r="B7169" s="1724">
        <f>'Expenditures 15-22'!I324</f>
        <v>0</v>
      </c>
      <c r="D7169" s="2" t="str">
        <f t="shared" si="111"/>
        <v>Error?</v>
      </c>
    </row>
    <row r="7170" spans="1:4">
      <c r="A7170">
        <v>7109</v>
      </c>
      <c r="B7170" s="1724">
        <f>'Expenditures 15-22'!J324</f>
        <v>0</v>
      </c>
      <c r="D7170" s="2" t="str">
        <f t="shared" si="111"/>
        <v>Error?</v>
      </c>
    </row>
    <row r="7171" spans="1:4">
      <c r="A7171">
        <v>7110</v>
      </c>
      <c r="B7171" s="1724">
        <f>'Expenditures 15-22'!K324</f>
        <v>0</v>
      </c>
      <c r="D7171" s="2" t="str">
        <f t="shared" si="111"/>
        <v>Error?</v>
      </c>
    </row>
    <row r="7172" spans="1:4">
      <c r="A7172">
        <v>7111</v>
      </c>
      <c r="B7172" s="1724">
        <f>'Expenditures 15-22'!C325</f>
        <v>0</v>
      </c>
      <c r="D7172" s="2" t="str">
        <f t="shared" si="111"/>
        <v>Error?</v>
      </c>
    </row>
    <row r="7173" spans="1:4">
      <c r="A7173">
        <v>7112</v>
      </c>
      <c r="B7173" s="1724">
        <f>'Expenditures 15-22'!D325</f>
        <v>0</v>
      </c>
      <c r="D7173" s="2" t="str">
        <f t="shared" si="111"/>
        <v>Error?</v>
      </c>
    </row>
    <row r="7174" spans="1:4">
      <c r="A7174">
        <v>7113</v>
      </c>
      <c r="B7174" s="1724">
        <f>'Expenditures 15-22'!E325</f>
        <v>0</v>
      </c>
      <c r="D7174" s="2" t="str">
        <f t="shared" si="111"/>
        <v>Error?</v>
      </c>
    </row>
    <row r="7175" spans="1:4">
      <c r="A7175">
        <v>7114</v>
      </c>
      <c r="B7175" s="1724">
        <f>'Expenditures 15-22'!F325</f>
        <v>0</v>
      </c>
      <c r="D7175" s="2" t="str">
        <f t="shared" si="111"/>
        <v>Error?</v>
      </c>
    </row>
    <row r="7176" spans="1:4">
      <c r="A7176">
        <v>7115</v>
      </c>
      <c r="B7176" s="1724">
        <f>'Expenditures 15-22'!G325</f>
        <v>0</v>
      </c>
      <c r="D7176" s="2" t="str">
        <f t="shared" si="111"/>
        <v>Error?</v>
      </c>
    </row>
    <row r="7177" spans="1:4">
      <c r="A7177">
        <v>7116</v>
      </c>
      <c r="B7177" s="1724">
        <f>'Expenditures 15-22'!H325</f>
        <v>0</v>
      </c>
      <c r="D7177" s="2" t="str">
        <f t="shared" si="111"/>
        <v>Error?</v>
      </c>
    </row>
    <row r="7178" spans="1:4">
      <c r="A7178">
        <v>7117</v>
      </c>
      <c r="B7178" s="1724">
        <f>'Expenditures 15-22'!I325</f>
        <v>0</v>
      </c>
      <c r="D7178" s="2" t="str">
        <f t="shared" si="111"/>
        <v>Error?</v>
      </c>
    </row>
    <row r="7179" spans="1:4">
      <c r="A7179">
        <v>7118</v>
      </c>
      <c r="B7179" s="1724">
        <f>'Expenditures 15-22'!J325</f>
        <v>0</v>
      </c>
      <c r="D7179" s="2" t="str">
        <f t="shared" si="111"/>
        <v>Error?</v>
      </c>
    </row>
    <row r="7180" spans="1:4">
      <c r="A7180">
        <v>7119</v>
      </c>
      <c r="B7180" s="1724">
        <f>'Expenditures 15-22'!K325</f>
        <v>0</v>
      </c>
      <c r="D7180" s="2" t="str">
        <f t="shared" si="111"/>
        <v>Error?</v>
      </c>
    </row>
    <row r="7181" spans="1:4">
      <c r="A7181">
        <v>7120</v>
      </c>
      <c r="B7181" s="1724">
        <f>'Expenditures 15-22'!C326</f>
        <v>0</v>
      </c>
      <c r="D7181" s="2" t="str">
        <f t="shared" si="111"/>
        <v>Error?</v>
      </c>
    </row>
    <row r="7182" spans="1:4">
      <c r="A7182">
        <v>7121</v>
      </c>
      <c r="B7182" s="1724">
        <f>'Expenditures 15-22'!D326</f>
        <v>0</v>
      </c>
      <c r="D7182" s="2" t="str">
        <f t="shared" si="111"/>
        <v>Error?</v>
      </c>
    </row>
    <row r="7183" spans="1:4">
      <c r="A7183">
        <v>7122</v>
      </c>
      <c r="B7183" s="1724">
        <f>'Expenditures 15-22'!E326</f>
        <v>0</v>
      </c>
      <c r="D7183" s="2" t="str">
        <f t="shared" si="111"/>
        <v>Error?</v>
      </c>
    </row>
    <row r="7184" spans="1:4">
      <c r="A7184">
        <v>7123</v>
      </c>
      <c r="B7184" s="1724">
        <f>'Expenditures 15-22'!F326</f>
        <v>0</v>
      </c>
      <c r="D7184" s="2" t="str">
        <f t="shared" si="111"/>
        <v>Error?</v>
      </c>
    </row>
    <row r="7185" spans="1:4">
      <c r="A7185">
        <v>7124</v>
      </c>
      <c r="B7185" s="1724">
        <f>'Expenditures 15-22'!G326</f>
        <v>0</v>
      </c>
      <c r="D7185" s="2" t="str">
        <f t="shared" si="111"/>
        <v>Error?</v>
      </c>
    </row>
    <row r="7186" spans="1:4">
      <c r="A7186">
        <v>7125</v>
      </c>
      <c r="B7186" s="1724">
        <f>'Expenditures 15-22'!H326</f>
        <v>0</v>
      </c>
      <c r="D7186" s="2" t="str">
        <f t="shared" si="111"/>
        <v>Error?</v>
      </c>
    </row>
    <row r="7187" spans="1:4">
      <c r="A7187">
        <v>7126</v>
      </c>
      <c r="B7187" s="1724">
        <f>'Expenditures 15-22'!I326</f>
        <v>0</v>
      </c>
      <c r="D7187" s="2" t="str">
        <f t="shared" si="111"/>
        <v>Error?</v>
      </c>
    </row>
    <row r="7188" spans="1:4">
      <c r="A7188">
        <v>7127</v>
      </c>
      <c r="B7188" s="1724">
        <f>'Expenditures 15-22'!J326</f>
        <v>0</v>
      </c>
      <c r="D7188" s="2" t="str">
        <f t="shared" si="111"/>
        <v>Error?</v>
      </c>
    </row>
    <row r="7189" spans="1:4">
      <c r="A7189">
        <v>7128</v>
      </c>
      <c r="B7189" s="1724">
        <f>'Expenditures 15-22'!K326</f>
        <v>0</v>
      </c>
      <c r="D7189" s="2" t="str">
        <f t="shared" si="111"/>
        <v>Error?</v>
      </c>
    </row>
    <row r="7190" spans="1:4">
      <c r="A7190">
        <v>7129</v>
      </c>
      <c r="B7190" s="1724">
        <f>'Expenditures 15-22'!C327</f>
        <v>0</v>
      </c>
      <c r="D7190" s="2" t="str">
        <f t="shared" si="111"/>
        <v>Error?</v>
      </c>
    </row>
    <row r="7191" spans="1:4">
      <c r="A7191">
        <v>7130</v>
      </c>
      <c r="B7191" s="1724">
        <f>'Expenditures 15-22'!D327</f>
        <v>0</v>
      </c>
      <c r="D7191" s="2" t="str">
        <f t="shared" si="111"/>
        <v>Error?</v>
      </c>
    </row>
    <row r="7192" spans="1:4">
      <c r="A7192">
        <v>7131</v>
      </c>
      <c r="B7192" s="1724">
        <f>'Expenditures 15-22'!E327</f>
        <v>0</v>
      </c>
      <c r="D7192" s="2" t="str">
        <f t="shared" si="111"/>
        <v>Error?</v>
      </c>
    </row>
    <row r="7193" spans="1:4">
      <c r="A7193">
        <v>7132</v>
      </c>
      <c r="B7193" s="1724">
        <f>'Expenditures 15-22'!F327</f>
        <v>0</v>
      </c>
      <c r="D7193" s="2" t="str">
        <f t="shared" si="111"/>
        <v>Error?</v>
      </c>
    </row>
    <row r="7194" spans="1:4">
      <c r="A7194">
        <v>7133</v>
      </c>
      <c r="B7194" s="1724">
        <f>'Expenditures 15-22'!G327</f>
        <v>0</v>
      </c>
      <c r="D7194" s="2" t="str">
        <f t="shared" si="111"/>
        <v>Error?</v>
      </c>
    </row>
    <row r="7195" spans="1:4">
      <c r="A7195">
        <v>7134</v>
      </c>
      <c r="B7195" s="1724">
        <f>'Expenditures 15-22'!H327</f>
        <v>0</v>
      </c>
      <c r="D7195" s="2" t="str">
        <f t="shared" si="111"/>
        <v>Error?</v>
      </c>
    </row>
    <row r="7196" spans="1:4">
      <c r="A7196">
        <v>7135</v>
      </c>
      <c r="B7196" s="1724">
        <f>'Expenditures 15-22'!I327</f>
        <v>0</v>
      </c>
      <c r="D7196" s="2" t="str">
        <f t="shared" si="111"/>
        <v>Error?</v>
      </c>
    </row>
    <row r="7197" spans="1:4">
      <c r="A7197">
        <v>7136</v>
      </c>
      <c r="B7197" s="1724">
        <f>'Expenditures 15-22'!J327</f>
        <v>0</v>
      </c>
      <c r="D7197" s="2" t="str">
        <f t="shared" si="111"/>
        <v>Error?</v>
      </c>
    </row>
    <row r="7198" spans="1:4">
      <c r="A7198">
        <v>7137</v>
      </c>
      <c r="B7198" s="1724">
        <f>'Expenditures 15-22'!K327</f>
        <v>0</v>
      </c>
      <c r="D7198" s="2" t="str">
        <f t="shared" si="111"/>
        <v>Error?</v>
      </c>
    </row>
    <row r="7199" spans="1:4">
      <c r="A7199">
        <v>7138</v>
      </c>
      <c r="B7199" s="1724">
        <f>'Expenditures 15-22'!C330</f>
        <v>0</v>
      </c>
      <c r="D7199" s="2" t="str">
        <f t="shared" si="111"/>
        <v>Error?</v>
      </c>
    </row>
    <row r="7200" spans="1:4">
      <c r="A7200">
        <v>7139</v>
      </c>
      <c r="B7200" s="1724">
        <f>'Expenditures 15-22'!D330</f>
        <v>0</v>
      </c>
      <c r="D7200" s="2" t="str">
        <f t="shared" si="111"/>
        <v>Error?</v>
      </c>
    </row>
    <row r="7201" spans="1:4">
      <c r="A7201">
        <v>7140</v>
      </c>
      <c r="B7201" s="1724">
        <f>'Expenditures 15-22'!E330</f>
        <v>0</v>
      </c>
      <c r="D7201" s="2" t="str">
        <f t="shared" si="111"/>
        <v>Error?</v>
      </c>
    </row>
    <row r="7202" spans="1:4">
      <c r="A7202">
        <v>7141</v>
      </c>
      <c r="B7202" s="1724">
        <f>'Expenditures 15-22'!F330</f>
        <v>0</v>
      </c>
      <c r="D7202" s="2" t="str">
        <f t="shared" si="111"/>
        <v>Error?</v>
      </c>
    </row>
    <row r="7203" spans="1:4">
      <c r="A7203">
        <v>7142</v>
      </c>
      <c r="B7203" s="1724">
        <f>'Expenditures 15-22'!G330</f>
        <v>0</v>
      </c>
      <c r="D7203" s="2" t="str">
        <f t="shared" si="111"/>
        <v>Error?</v>
      </c>
    </row>
    <row r="7204" spans="1:4">
      <c r="A7204">
        <v>7143</v>
      </c>
      <c r="B7204" s="1724">
        <f>'Expenditures 15-22'!H330</f>
        <v>0</v>
      </c>
      <c r="D7204" s="2" t="str">
        <f t="shared" si="111"/>
        <v>Error?</v>
      </c>
    </row>
    <row r="7205" spans="1:4">
      <c r="A7205">
        <v>7144</v>
      </c>
      <c r="B7205" s="1724">
        <f>'Expenditures 15-22'!I330</f>
        <v>0</v>
      </c>
      <c r="D7205" s="2" t="str">
        <f t="shared" si="111"/>
        <v>Error?</v>
      </c>
    </row>
    <row r="7206" spans="1:4">
      <c r="A7206">
        <v>7145</v>
      </c>
      <c r="B7206" s="1724">
        <f>'Expenditures 15-22'!J330</f>
        <v>0</v>
      </c>
      <c r="D7206" s="2" t="str">
        <f t="shared" si="111"/>
        <v>Error?</v>
      </c>
    </row>
    <row r="7207" spans="1:4">
      <c r="A7207">
        <v>7146</v>
      </c>
      <c r="B7207" s="1724">
        <f>'Expenditures 15-22'!K330</f>
        <v>0</v>
      </c>
      <c r="D7207" s="2" t="str">
        <f t="shared" si="111"/>
        <v>Error?</v>
      </c>
    </row>
    <row r="7208" spans="1:4">
      <c r="A7208">
        <v>7147</v>
      </c>
      <c r="B7208" s="1724">
        <f>'Expenditures 15-22'!H337</f>
        <v>0</v>
      </c>
      <c r="D7208" s="2" t="str">
        <f t="shared" si="111"/>
        <v>Error?</v>
      </c>
    </row>
    <row r="7209" spans="1:4">
      <c r="A7209">
        <v>7148</v>
      </c>
      <c r="B7209" s="1724">
        <f>'Expenditures 15-22'!K337</f>
        <v>0</v>
      </c>
      <c r="D7209" s="2" t="str">
        <f t="shared" si="111"/>
        <v>Error?</v>
      </c>
    </row>
    <row r="7210" spans="1:4">
      <c r="A7210">
        <v>7149</v>
      </c>
      <c r="B7210" s="1724">
        <f>'Expenditures 15-22'!H338</f>
        <v>0</v>
      </c>
      <c r="D7210" s="2" t="str">
        <f t="shared" si="111"/>
        <v>Error?</v>
      </c>
    </row>
    <row r="7211" spans="1:4">
      <c r="A7211">
        <v>7150</v>
      </c>
      <c r="B7211" s="1724">
        <f>'Expenditures 15-22'!K338</f>
        <v>0</v>
      </c>
      <c r="D7211" s="2" t="str">
        <f t="shared" si="111"/>
        <v>Error?</v>
      </c>
    </row>
    <row r="7212" spans="1:4">
      <c r="A7212">
        <v>7151</v>
      </c>
      <c r="B7212" s="1724">
        <f>'Expenditures 15-22'!H339</f>
        <v>0</v>
      </c>
      <c r="D7212" s="2" t="str">
        <f t="shared" si="111"/>
        <v>Error?</v>
      </c>
    </row>
    <row r="7213" spans="1:4">
      <c r="A7213">
        <v>7152</v>
      </c>
      <c r="B7213" s="1724">
        <f>'Expenditures 15-22'!K339</f>
        <v>0</v>
      </c>
      <c r="D7213" s="2" t="str">
        <f t="shared" si="111"/>
        <v>Error?</v>
      </c>
    </row>
    <row r="7214" spans="1:4">
      <c r="A7214">
        <v>7153</v>
      </c>
      <c r="B7214" s="1724">
        <f>'Expenditures 15-22'!H340</f>
        <v>0</v>
      </c>
      <c r="D7214" s="2" t="str">
        <f t="shared" si="111"/>
        <v>Error?</v>
      </c>
    </row>
    <row r="7215" spans="1:4">
      <c r="A7215">
        <v>7154</v>
      </c>
      <c r="B7215" s="1724">
        <f>'Expenditures 15-22'!K340</f>
        <v>0</v>
      </c>
      <c r="D7215" s="2" t="str">
        <f t="shared" si="111"/>
        <v>Error?</v>
      </c>
    </row>
    <row r="7216" spans="1:4">
      <c r="A7216">
        <v>7155</v>
      </c>
      <c r="B7216" s="1724">
        <f>'Expenditures 15-22'!C342</f>
        <v>0</v>
      </c>
      <c r="D7216" s="2" t="str">
        <f t="shared" si="111"/>
        <v>Error?</v>
      </c>
    </row>
    <row r="7217" spans="1:4">
      <c r="A7217">
        <v>7156</v>
      </c>
      <c r="B7217" s="1724">
        <f>'Expenditures 15-22'!D342</f>
        <v>0</v>
      </c>
      <c r="D7217" s="2" t="str">
        <f t="shared" si="111"/>
        <v>Error?</v>
      </c>
    </row>
    <row r="7218" spans="1:4">
      <c r="A7218">
        <v>7157</v>
      </c>
      <c r="B7218" s="1724">
        <f>'Expenditures 15-22'!E342</f>
        <v>0</v>
      </c>
      <c r="D7218" s="2" t="str">
        <f t="shared" si="111"/>
        <v>Error?</v>
      </c>
    </row>
    <row r="7219" spans="1:4">
      <c r="A7219">
        <v>7158</v>
      </c>
      <c r="B7219" s="1724">
        <f>'Expenditures 15-22'!F342</f>
        <v>0</v>
      </c>
      <c r="D7219" s="2" t="str">
        <f t="shared" si="111"/>
        <v>Error?</v>
      </c>
    </row>
    <row r="7220" spans="1:4">
      <c r="A7220">
        <v>7159</v>
      </c>
      <c r="B7220" s="1724">
        <f>'Expenditures 15-22'!G342</f>
        <v>0</v>
      </c>
      <c r="D7220" s="2" t="str">
        <f t="shared" si="111"/>
        <v>Error?</v>
      </c>
    </row>
    <row r="7221" spans="1:4">
      <c r="A7221">
        <v>7160</v>
      </c>
      <c r="B7221" s="1724">
        <f>'Expenditures 15-22'!H342</f>
        <v>0</v>
      </c>
      <c r="D7221" s="2" t="str">
        <f t="shared" si="111"/>
        <v>Error?</v>
      </c>
    </row>
    <row r="7222" spans="1:4">
      <c r="A7222">
        <v>7161</v>
      </c>
      <c r="B7222" s="1724">
        <f>'Expenditures 15-22'!I342</f>
        <v>0</v>
      </c>
      <c r="D7222" s="2" t="str">
        <f t="shared" si="111"/>
        <v>Error?</v>
      </c>
    </row>
    <row r="7223" spans="1:4">
      <c r="A7223">
        <v>7162</v>
      </c>
      <c r="B7223" s="1724">
        <f>'Expenditures 15-22'!J342</f>
        <v>0</v>
      </c>
      <c r="D7223" s="2" t="str">
        <f t="shared" si="111"/>
        <v>Error?</v>
      </c>
    </row>
    <row r="7224" spans="1:4">
      <c r="A7224">
        <v>7163</v>
      </c>
      <c r="B7224" s="1724">
        <f>'Expenditures 15-22'!K342</f>
        <v>0</v>
      </c>
      <c r="D7224" s="2" t="str">
        <f t="shared" si="111"/>
        <v>Error?</v>
      </c>
    </row>
    <row r="7225" spans="1:4">
      <c r="A7225">
        <v>7164</v>
      </c>
      <c r="B7225" s="1724">
        <f>'Expenditures 15-22'!K343</f>
        <v>0</v>
      </c>
      <c r="D7225" s="2" t="str">
        <f t="shared" si="111"/>
        <v>Error?</v>
      </c>
    </row>
    <row r="7226" spans="1:4">
      <c r="A7226">
        <v>7165</v>
      </c>
      <c r="B7226" s="1724">
        <f>'Expenditures 15-22'!I348</f>
        <v>0</v>
      </c>
      <c r="D7226" s="2" t="str">
        <f t="shared" si="111"/>
        <v>Error?</v>
      </c>
    </row>
    <row r="7227" spans="1:4">
      <c r="A7227">
        <v>7166</v>
      </c>
      <c r="B7227" s="1724">
        <f>'Expenditures 15-22'!J348</f>
        <v>0</v>
      </c>
      <c r="D7227" s="2" t="str">
        <f t="shared" si="111"/>
        <v>Error?</v>
      </c>
    </row>
    <row r="7228" spans="1:4">
      <c r="A7228">
        <v>7167</v>
      </c>
      <c r="B7228" s="1724">
        <f>'Expenditures 15-22'!I349</f>
        <v>0</v>
      </c>
      <c r="D7228" s="2" t="str">
        <f t="shared" si="111"/>
        <v>Error?</v>
      </c>
    </row>
    <row r="7229" spans="1:4">
      <c r="A7229">
        <v>7168</v>
      </c>
      <c r="B7229" s="1724">
        <f>'Expenditures 15-22'!J349</f>
        <v>0</v>
      </c>
      <c r="D7229" s="2" t="str">
        <f t="shared" si="111"/>
        <v>Error?</v>
      </c>
    </row>
    <row r="7230" spans="1:4">
      <c r="A7230">
        <v>7169</v>
      </c>
      <c r="B7230" s="1724">
        <f>'Expenditures 15-22'!I350</f>
        <v>0</v>
      </c>
      <c r="D7230" s="2" t="str">
        <f t="shared" si="111"/>
        <v>Error?</v>
      </c>
    </row>
    <row r="7231" spans="1:4">
      <c r="A7231">
        <v>7170</v>
      </c>
      <c r="B7231" s="1724">
        <f>'Expenditures 15-22'!J350</f>
        <v>0</v>
      </c>
      <c r="D7231" s="2" t="str">
        <f t="shared" ref="D7231:D7294" si="112">IF(ISBLANK(B7231),"OK",IF(A7231-B7231=0,"OK","Error?"))</f>
        <v>Error?</v>
      </c>
    </row>
    <row r="7232" spans="1:4">
      <c r="A7232">
        <v>7171</v>
      </c>
      <c r="B7232" s="1724">
        <f>'Expenditures 15-22'!I351</f>
        <v>0</v>
      </c>
      <c r="D7232" s="2" t="str">
        <f t="shared" si="112"/>
        <v>Error?</v>
      </c>
    </row>
    <row r="7233" spans="1:4">
      <c r="A7233">
        <v>7172</v>
      </c>
      <c r="B7233" s="1724">
        <f>'Expenditures 15-22'!J351</f>
        <v>0</v>
      </c>
      <c r="D7233" s="2" t="str">
        <f t="shared" si="112"/>
        <v>Error?</v>
      </c>
    </row>
    <row r="7234" spans="1:4">
      <c r="A7234">
        <v>7173</v>
      </c>
      <c r="B7234" s="1724">
        <f>'Expenditures 15-22'!I352</f>
        <v>0</v>
      </c>
      <c r="D7234" s="2" t="str">
        <f t="shared" si="112"/>
        <v>Error?</v>
      </c>
    </row>
    <row r="7235" spans="1:4">
      <c r="A7235">
        <v>7174</v>
      </c>
      <c r="B7235" s="1724">
        <f>'Expenditures 15-22'!J352</f>
        <v>0</v>
      </c>
      <c r="D7235" s="2" t="str">
        <f t="shared" si="112"/>
        <v>Error?</v>
      </c>
    </row>
    <row r="7236" spans="1:4">
      <c r="A7236">
        <v>7175</v>
      </c>
      <c r="B7236" s="1724">
        <f>'Expenditures 15-22'!H356</f>
        <v>0</v>
      </c>
      <c r="D7236" s="2" t="str">
        <f t="shared" si="112"/>
        <v>Error?</v>
      </c>
    </row>
    <row r="7237" spans="1:4">
      <c r="A7237">
        <v>7176</v>
      </c>
      <c r="B7237" s="1724">
        <f>'Expenditures 15-22'!H357</f>
        <v>0</v>
      </c>
      <c r="D7237" s="2" t="str">
        <f t="shared" si="112"/>
        <v>Error?</v>
      </c>
    </row>
    <row r="7238" spans="1:4">
      <c r="A7238">
        <v>7177</v>
      </c>
      <c r="B7238" s="1724">
        <f>'Expenditures 15-22'!H361</f>
        <v>0</v>
      </c>
      <c r="D7238" s="2" t="str">
        <f t="shared" si="112"/>
        <v>Error?</v>
      </c>
    </row>
    <row r="7239" spans="1:4">
      <c r="A7239">
        <v>7178</v>
      </c>
      <c r="B7239" s="1724">
        <f>'Expenditures 15-22'!K361</f>
        <v>0</v>
      </c>
      <c r="D7239" s="2" t="str">
        <f t="shared" si="112"/>
        <v>Error?</v>
      </c>
    </row>
    <row r="7240" spans="1:4">
      <c r="A7240">
        <v>7179</v>
      </c>
      <c r="B7240" s="1724">
        <f>'Expenditures 15-22'!H363</f>
        <v>0</v>
      </c>
      <c r="D7240" s="2" t="str">
        <f t="shared" si="112"/>
        <v>Error?</v>
      </c>
    </row>
    <row r="7241" spans="1:4">
      <c r="A7241">
        <v>7180</v>
      </c>
      <c r="B7241" s="1724">
        <f>'Expenditures 15-22'!K363</f>
        <v>0</v>
      </c>
      <c r="D7241" s="2" t="str">
        <f t="shared" si="112"/>
        <v>Error?</v>
      </c>
    </row>
    <row r="7242" spans="1:4">
      <c r="A7242">
        <v>7181</v>
      </c>
      <c r="B7242" s="1724">
        <f>'Expenditures 15-22'!H365</f>
        <v>0</v>
      </c>
      <c r="D7242" s="2" t="str">
        <f t="shared" si="112"/>
        <v>Error?</v>
      </c>
    </row>
    <row r="7243" spans="1:4">
      <c r="A7243">
        <v>7182</v>
      </c>
      <c r="B7243" s="1724">
        <f>'Expenditures 15-22'!K365</f>
        <v>0</v>
      </c>
      <c r="D7243" s="2" t="str">
        <f t="shared" si="112"/>
        <v>Error?</v>
      </c>
    </row>
    <row r="7244" spans="1:4">
      <c r="A7244">
        <v>7183</v>
      </c>
      <c r="B7244" s="1724">
        <f>'Expenditures 15-22'!I367</f>
        <v>0</v>
      </c>
      <c r="D7244" s="2" t="str">
        <f t="shared" si="112"/>
        <v>Error?</v>
      </c>
    </row>
    <row r="7245" spans="1:4">
      <c r="A7245">
        <f>A7244+1</f>
        <v>7184</v>
      </c>
      <c r="B7245" s="1724">
        <f>'Expenditures 15-22'!J367</f>
        <v>0</v>
      </c>
      <c r="D7245" s="2" t="str">
        <f t="shared" si="112"/>
        <v>Error?</v>
      </c>
    </row>
    <row r="7246" spans="1:4">
      <c r="A7246">
        <f t="shared" ref="A7246:A7309" si="113">A7245+1</f>
        <v>7185</v>
      </c>
      <c r="B7246" s="1724">
        <f>'Expenditures 15-22'!D7</f>
        <v>0</v>
      </c>
      <c r="D7246" s="2" t="str">
        <f t="shared" si="112"/>
        <v>Error?</v>
      </c>
    </row>
    <row r="7247" spans="1:4">
      <c r="A7247">
        <f t="shared" si="113"/>
        <v>7186</v>
      </c>
      <c r="B7247" s="1724">
        <f>'Expenditures 15-22'!E7</f>
        <v>0</v>
      </c>
      <c r="D7247" s="2" t="str">
        <f t="shared" si="112"/>
        <v>Error?</v>
      </c>
    </row>
    <row r="7248" spans="1:4">
      <c r="A7248">
        <f t="shared" si="113"/>
        <v>7187</v>
      </c>
      <c r="B7248" s="1724">
        <f>'Expenditures 15-22'!F7</f>
        <v>0</v>
      </c>
      <c r="D7248" s="2" t="str">
        <f t="shared" si="112"/>
        <v>Error?</v>
      </c>
    </row>
    <row r="7249" spans="1:4">
      <c r="A7249">
        <f t="shared" si="113"/>
        <v>7188</v>
      </c>
      <c r="B7249" s="1724">
        <f>'Expenditures 15-22'!G7</f>
        <v>0</v>
      </c>
      <c r="D7249" s="2" t="str">
        <f t="shared" si="112"/>
        <v>Error?</v>
      </c>
    </row>
    <row r="7250" spans="1:4">
      <c r="A7250">
        <f t="shared" si="113"/>
        <v>7189</v>
      </c>
      <c r="B7250" s="1724">
        <f>'Expenditures 15-22'!H7</f>
        <v>0</v>
      </c>
      <c r="D7250" s="2" t="str">
        <f t="shared" si="112"/>
        <v>Error?</v>
      </c>
    </row>
    <row r="7251" spans="1:4">
      <c r="A7251">
        <f t="shared" si="113"/>
        <v>7190</v>
      </c>
      <c r="B7251" s="1724">
        <f>'Expenditures 15-22'!C9</f>
        <v>0</v>
      </c>
      <c r="D7251" s="2" t="str">
        <f t="shared" si="112"/>
        <v>Error?</v>
      </c>
    </row>
    <row r="7252" spans="1:4">
      <c r="A7252">
        <f t="shared" si="113"/>
        <v>7191</v>
      </c>
      <c r="B7252" s="1724">
        <f>'Expenditures 15-22'!D9</f>
        <v>0</v>
      </c>
      <c r="D7252" s="2" t="str">
        <f t="shared" si="112"/>
        <v>Error?</v>
      </c>
    </row>
    <row r="7253" spans="1:4">
      <c r="A7253">
        <f t="shared" si="113"/>
        <v>7192</v>
      </c>
      <c r="B7253" s="1724">
        <f>'Expenditures 15-22'!E9</f>
        <v>0</v>
      </c>
      <c r="D7253" s="2" t="str">
        <f t="shared" si="112"/>
        <v>Error?</v>
      </c>
    </row>
    <row r="7254" spans="1:4">
      <c r="A7254">
        <f t="shared" si="113"/>
        <v>7193</v>
      </c>
      <c r="B7254" s="1724">
        <f>'Expenditures 15-22'!F9</f>
        <v>0</v>
      </c>
      <c r="D7254" s="2" t="str">
        <f t="shared" si="112"/>
        <v>Error?</v>
      </c>
    </row>
    <row r="7255" spans="1:4">
      <c r="A7255">
        <f t="shared" si="113"/>
        <v>7194</v>
      </c>
      <c r="B7255" s="1724">
        <f>'Expenditures 15-22'!G9</f>
        <v>0</v>
      </c>
      <c r="D7255" s="2" t="str">
        <f t="shared" si="112"/>
        <v>Error?</v>
      </c>
    </row>
    <row r="7256" spans="1:4">
      <c r="A7256">
        <f t="shared" si="113"/>
        <v>7195</v>
      </c>
      <c r="B7256" s="1724">
        <f>'Expenditures 15-22'!H9</f>
        <v>0</v>
      </c>
      <c r="D7256" s="2" t="str">
        <f t="shared" si="112"/>
        <v>Error?</v>
      </c>
    </row>
    <row r="7257" spans="1:4">
      <c r="A7257">
        <f t="shared" si="113"/>
        <v>7196</v>
      </c>
      <c r="B7257" s="1724">
        <f>'Expenditures 15-22'!C11</f>
        <v>0</v>
      </c>
      <c r="D7257" s="2" t="str">
        <f t="shared" si="112"/>
        <v>Error?</v>
      </c>
    </row>
    <row r="7258" spans="1:4">
      <c r="A7258">
        <f t="shared" si="113"/>
        <v>7197</v>
      </c>
      <c r="B7258" s="1724">
        <f>'Expenditures 15-22'!D11</f>
        <v>0</v>
      </c>
      <c r="D7258" s="2" t="str">
        <f t="shared" si="112"/>
        <v>Error?</v>
      </c>
    </row>
    <row r="7259" spans="1:4">
      <c r="A7259">
        <f t="shared" si="113"/>
        <v>7198</v>
      </c>
      <c r="B7259" s="1724">
        <f>'Expenditures 15-22'!E11</f>
        <v>0</v>
      </c>
      <c r="D7259" s="2" t="str">
        <f t="shared" si="112"/>
        <v>Error?</v>
      </c>
    </row>
    <row r="7260" spans="1:4">
      <c r="A7260">
        <f t="shared" si="113"/>
        <v>7199</v>
      </c>
      <c r="B7260" s="1724">
        <f>'Expenditures 15-22'!F11</f>
        <v>0</v>
      </c>
      <c r="D7260" s="2" t="str">
        <f t="shared" si="112"/>
        <v>Error?</v>
      </c>
    </row>
    <row r="7261" spans="1:4">
      <c r="A7261">
        <f t="shared" si="113"/>
        <v>7200</v>
      </c>
      <c r="B7261" s="1724">
        <f>'Expenditures 15-22'!G11</f>
        <v>0</v>
      </c>
      <c r="D7261" s="2" t="str">
        <f t="shared" si="112"/>
        <v>Error?</v>
      </c>
    </row>
    <row r="7262" spans="1:4">
      <c r="A7262">
        <f t="shared" si="113"/>
        <v>7201</v>
      </c>
      <c r="B7262" s="1724">
        <f>'Expenditures 15-22'!H11</f>
        <v>0</v>
      </c>
      <c r="D7262" s="2" t="str">
        <f t="shared" si="112"/>
        <v>Error?</v>
      </c>
    </row>
    <row r="7263" spans="1:4">
      <c r="A7263">
        <f t="shared" si="113"/>
        <v>7202</v>
      </c>
      <c r="B7263" s="1724">
        <f>'Expenditures 15-22'!C17</f>
        <v>986106</v>
      </c>
      <c r="D7263" s="2" t="str">
        <f t="shared" si="112"/>
        <v>Error?</v>
      </c>
    </row>
    <row r="7264" spans="1:4">
      <c r="A7264">
        <f t="shared" si="113"/>
        <v>7203</v>
      </c>
      <c r="B7264" s="1724">
        <f>'Expenditures 15-22'!D17</f>
        <v>163203</v>
      </c>
      <c r="D7264" s="2" t="str">
        <f t="shared" si="112"/>
        <v>Error?</v>
      </c>
    </row>
    <row r="7265" spans="1:5">
      <c r="A7265">
        <f t="shared" si="113"/>
        <v>7204</v>
      </c>
      <c r="B7265" s="1724">
        <f>'Expenditures 15-22'!E17</f>
        <v>2381</v>
      </c>
      <c r="D7265" s="2" t="str">
        <f t="shared" si="112"/>
        <v>Error?</v>
      </c>
    </row>
    <row r="7266" spans="1:5">
      <c r="A7266">
        <f t="shared" si="113"/>
        <v>7205</v>
      </c>
      <c r="B7266" s="1724">
        <f>'Expenditures 15-22'!F17</f>
        <v>12112</v>
      </c>
      <c r="D7266" s="2" t="str">
        <f t="shared" si="112"/>
        <v>Error?</v>
      </c>
    </row>
    <row r="7267" spans="1:5">
      <c r="A7267">
        <f t="shared" si="113"/>
        <v>7206</v>
      </c>
      <c r="B7267" s="1724">
        <f>'Expenditures 15-22'!G17</f>
        <v>0</v>
      </c>
      <c r="D7267" s="2" t="str">
        <f t="shared" si="112"/>
        <v>Error?</v>
      </c>
    </row>
    <row r="7268" spans="1:5">
      <c r="A7268">
        <f t="shared" si="113"/>
        <v>7207</v>
      </c>
      <c r="B7268" s="1724">
        <f>'Expenditures 15-22'!H17</f>
        <v>50</v>
      </c>
      <c r="D7268" s="2" t="str">
        <f t="shared" si="112"/>
        <v>Error?</v>
      </c>
    </row>
    <row r="7269" spans="1:5">
      <c r="A7269" s="126">
        <f t="shared" si="113"/>
        <v>7208</v>
      </c>
      <c r="B7269" s="1725"/>
      <c r="D7269" s="2" t="str">
        <f t="shared" si="112"/>
        <v>OK</v>
      </c>
      <c r="E7269" s="2" t="s">
        <v>79</v>
      </c>
    </row>
    <row r="7270" spans="1:5">
      <c r="A7270" s="126">
        <f t="shared" si="113"/>
        <v>7209</v>
      </c>
      <c r="B7270" s="1725"/>
      <c r="D7270" s="2" t="str">
        <f t="shared" si="112"/>
        <v>OK</v>
      </c>
      <c r="E7270" s="2" t="s">
        <v>79</v>
      </c>
    </row>
    <row r="7271" spans="1:5">
      <c r="A7271" s="126">
        <f t="shared" si="113"/>
        <v>7210</v>
      </c>
      <c r="B7271" s="1725"/>
      <c r="D7271" s="2" t="str">
        <f t="shared" si="112"/>
        <v>OK</v>
      </c>
      <c r="E7271" s="2" t="s">
        <v>79</v>
      </c>
    </row>
    <row r="7272" spans="1:5">
      <c r="A7272" s="126">
        <f t="shared" si="113"/>
        <v>7211</v>
      </c>
      <c r="B7272" s="1725"/>
      <c r="D7272" s="2" t="str">
        <f t="shared" si="112"/>
        <v>OK</v>
      </c>
      <c r="E7272" s="2" t="s">
        <v>79</v>
      </c>
    </row>
    <row r="7273" spans="1:5">
      <c r="A7273" s="126">
        <f t="shared" si="113"/>
        <v>7212</v>
      </c>
      <c r="B7273" s="1725"/>
      <c r="D7273" s="2" t="str">
        <f t="shared" si="112"/>
        <v>OK</v>
      </c>
      <c r="E7273" s="2" t="s">
        <v>79</v>
      </c>
    </row>
    <row r="7274" spans="1:5">
      <c r="A7274" s="126">
        <f t="shared" si="113"/>
        <v>7213</v>
      </c>
      <c r="B7274" s="1725"/>
      <c r="D7274" s="2" t="str">
        <f t="shared" si="112"/>
        <v>OK</v>
      </c>
      <c r="E7274" s="2" t="s">
        <v>79</v>
      </c>
    </row>
    <row r="7275" spans="1:5">
      <c r="A7275" s="126">
        <f t="shared" si="113"/>
        <v>7214</v>
      </c>
      <c r="B7275" s="1725"/>
      <c r="D7275" s="2" t="str">
        <f t="shared" si="112"/>
        <v>OK</v>
      </c>
      <c r="E7275" s="2" t="s">
        <v>79</v>
      </c>
    </row>
    <row r="7276" spans="1:5">
      <c r="A7276" s="126">
        <f t="shared" si="113"/>
        <v>7215</v>
      </c>
      <c r="B7276" s="1725"/>
      <c r="D7276" s="2" t="str">
        <f t="shared" si="112"/>
        <v>OK</v>
      </c>
      <c r="E7276" s="2" t="s">
        <v>79</v>
      </c>
    </row>
    <row r="7277" spans="1:5">
      <c r="A7277" s="126">
        <f t="shared" si="113"/>
        <v>7216</v>
      </c>
      <c r="B7277" s="1725"/>
      <c r="D7277" s="2" t="str">
        <f t="shared" si="112"/>
        <v>OK</v>
      </c>
      <c r="E7277" s="2" t="s">
        <v>79</v>
      </c>
    </row>
    <row r="7278" spans="1:5">
      <c r="A7278" s="126">
        <f t="shared" si="113"/>
        <v>7217</v>
      </c>
      <c r="B7278" s="1725"/>
      <c r="D7278" s="2" t="str">
        <f t="shared" si="112"/>
        <v>OK</v>
      </c>
      <c r="E7278" s="2" t="s">
        <v>79</v>
      </c>
    </row>
    <row r="7279" spans="1:5">
      <c r="A7279" s="126">
        <f t="shared" si="113"/>
        <v>7218</v>
      </c>
      <c r="B7279" s="1725"/>
      <c r="D7279" s="2" t="str">
        <f t="shared" si="112"/>
        <v>OK</v>
      </c>
      <c r="E7279" s="2" t="s">
        <v>79</v>
      </c>
    </row>
    <row r="7280" spans="1:5">
      <c r="A7280" s="126">
        <f t="shared" si="113"/>
        <v>7219</v>
      </c>
      <c r="B7280" s="1725"/>
      <c r="D7280" s="2" t="str">
        <f t="shared" si="112"/>
        <v>OK</v>
      </c>
      <c r="E7280" s="2" t="s">
        <v>79</v>
      </c>
    </row>
    <row r="7281" spans="1:5">
      <c r="A7281" s="126">
        <f t="shared" si="113"/>
        <v>7220</v>
      </c>
      <c r="B7281" s="1725"/>
      <c r="D7281" s="2" t="str">
        <f t="shared" si="112"/>
        <v>OK</v>
      </c>
      <c r="E7281" s="2" t="s">
        <v>79</v>
      </c>
    </row>
    <row r="7282" spans="1:5">
      <c r="A7282" s="126">
        <f t="shared" si="113"/>
        <v>7221</v>
      </c>
      <c r="B7282" s="1725"/>
      <c r="D7282" s="2" t="str">
        <f t="shared" si="112"/>
        <v>OK</v>
      </c>
      <c r="E7282" s="2" t="s">
        <v>79</v>
      </c>
    </row>
    <row r="7283" spans="1:5">
      <c r="A7283" s="126">
        <f t="shared" si="113"/>
        <v>7222</v>
      </c>
      <c r="B7283" s="1725"/>
      <c r="D7283" s="2" t="str">
        <f t="shared" si="112"/>
        <v>OK</v>
      </c>
      <c r="E7283" s="2" t="s">
        <v>79</v>
      </c>
    </row>
    <row r="7284" spans="1:5">
      <c r="A7284" s="126">
        <f t="shared" si="113"/>
        <v>7223</v>
      </c>
      <c r="B7284" s="1725"/>
      <c r="D7284" s="2" t="str">
        <f t="shared" si="112"/>
        <v>OK</v>
      </c>
      <c r="E7284" s="2" t="s">
        <v>79</v>
      </c>
    </row>
    <row r="7285" spans="1:5">
      <c r="A7285" s="126">
        <f t="shared" si="113"/>
        <v>7224</v>
      </c>
      <c r="B7285" s="1725"/>
      <c r="D7285" s="2" t="str">
        <f t="shared" si="112"/>
        <v>OK</v>
      </c>
      <c r="E7285" s="2" t="s">
        <v>79</v>
      </c>
    </row>
    <row r="7286" spans="1:5">
      <c r="A7286" s="126">
        <f t="shared" si="113"/>
        <v>7225</v>
      </c>
      <c r="B7286" s="1725"/>
      <c r="D7286" s="2" t="str">
        <f t="shared" si="112"/>
        <v>OK</v>
      </c>
      <c r="E7286" s="2" t="s">
        <v>79</v>
      </c>
    </row>
    <row r="7287" spans="1:5">
      <c r="A7287" s="126">
        <f t="shared" si="113"/>
        <v>7226</v>
      </c>
      <c r="B7287" s="1725"/>
      <c r="D7287" s="2" t="str">
        <f t="shared" si="112"/>
        <v>OK</v>
      </c>
      <c r="E7287" s="2" t="s">
        <v>79</v>
      </c>
    </row>
    <row r="7288" spans="1:5">
      <c r="A7288" s="126">
        <f t="shared" si="113"/>
        <v>7227</v>
      </c>
      <c r="B7288" s="1725"/>
      <c r="D7288" s="2" t="str">
        <f t="shared" si="112"/>
        <v>OK</v>
      </c>
      <c r="E7288" s="2" t="s">
        <v>79</v>
      </c>
    </row>
    <row r="7289" spans="1:5">
      <c r="A7289" s="126">
        <f t="shared" si="113"/>
        <v>7228</v>
      </c>
      <c r="B7289" s="1725"/>
      <c r="D7289" s="2" t="str">
        <f t="shared" si="112"/>
        <v>OK</v>
      </c>
      <c r="E7289" s="2" t="s">
        <v>79</v>
      </c>
    </row>
    <row r="7290" spans="1:5">
      <c r="A7290" s="126">
        <f t="shared" si="113"/>
        <v>7229</v>
      </c>
      <c r="B7290" s="1725"/>
      <c r="D7290" s="2" t="str">
        <f t="shared" si="112"/>
        <v>OK</v>
      </c>
      <c r="E7290" s="2" t="s">
        <v>79</v>
      </c>
    </row>
    <row r="7291" spans="1:5">
      <c r="A7291" s="126">
        <f t="shared" si="113"/>
        <v>7230</v>
      </c>
      <c r="B7291" s="1725"/>
      <c r="D7291" s="2" t="str">
        <f t="shared" si="112"/>
        <v>OK</v>
      </c>
      <c r="E7291" s="2" t="s">
        <v>79</v>
      </c>
    </row>
    <row r="7292" spans="1:5">
      <c r="A7292" s="126">
        <f t="shared" si="113"/>
        <v>7231</v>
      </c>
      <c r="B7292" s="1725"/>
      <c r="D7292" s="2" t="str">
        <f t="shared" si="112"/>
        <v>OK</v>
      </c>
      <c r="E7292" s="2" t="s">
        <v>79</v>
      </c>
    </row>
    <row r="7293" spans="1:5">
      <c r="A7293" s="126">
        <f t="shared" si="113"/>
        <v>7232</v>
      </c>
      <c r="B7293" s="1725"/>
      <c r="D7293" s="2" t="str">
        <f t="shared" si="112"/>
        <v>OK</v>
      </c>
      <c r="E7293" s="2" t="s">
        <v>79</v>
      </c>
    </row>
    <row r="7294" spans="1:5">
      <c r="A7294" s="126">
        <f t="shared" si="113"/>
        <v>7233</v>
      </c>
      <c r="B7294" s="1725"/>
      <c r="D7294" s="2" t="str">
        <f t="shared" si="112"/>
        <v>OK</v>
      </c>
      <c r="E7294" s="2" t="s">
        <v>79</v>
      </c>
    </row>
    <row r="7295" spans="1:5">
      <c r="A7295" s="126">
        <f t="shared" si="113"/>
        <v>7234</v>
      </c>
      <c r="B7295" s="1725"/>
      <c r="D7295" s="2" t="str">
        <f t="shared" ref="D7295:D7358" si="114">IF(ISBLANK(B7295),"OK",IF(A7295-B7295=0,"OK","Error?"))</f>
        <v>OK</v>
      </c>
      <c r="E7295" s="2" t="s">
        <v>79</v>
      </c>
    </row>
    <row r="7296" spans="1:5">
      <c r="A7296" s="126">
        <f t="shared" si="113"/>
        <v>7235</v>
      </c>
      <c r="B7296" s="1725"/>
      <c r="D7296" s="2" t="str">
        <f t="shared" si="114"/>
        <v>OK</v>
      </c>
      <c r="E7296" s="2" t="s">
        <v>79</v>
      </c>
    </row>
    <row r="7297" spans="1:5">
      <c r="A7297" s="126">
        <f t="shared" si="113"/>
        <v>7236</v>
      </c>
      <c r="B7297" s="1725"/>
      <c r="D7297" s="2" t="str">
        <f t="shared" si="114"/>
        <v>OK</v>
      </c>
      <c r="E7297" s="2" t="s">
        <v>79</v>
      </c>
    </row>
    <row r="7298" spans="1:5">
      <c r="A7298" s="126">
        <f t="shared" si="113"/>
        <v>7237</v>
      </c>
      <c r="B7298" s="1725"/>
      <c r="D7298" s="2" t="str">
        <f t="shared" si="114"/>
        <v>OK</v>
      </c>
      <c r="E7298" s="2" t="s">
        <v>79</v>
      </c>
    </row>
    <row r="7299" spans="1:5">
      <c r="A7299" s="126">
        <f t="shared" si="113"/>
        <v>7238</v>
      </c>
      <c r="B7299" s="1725"/>
      <c r="D7299" s="2" t="str">
        <f t="shared" si="114"/>
        <v>OK</v>
      </c>
      <c r="E7299" s="2" t="s">
        <v>79</v>
      </c>
    </row>
    <row r="7300" spans="1:5">
      <c r="A7300" s="126">
        <f t="shared" si="113"/>
        <v>7239</v>
      </c>
      <c r="B7300" s="1725"/>
      <c r="D7300" s="2" t="str">
        <f t="shared" si="114"/>
        <v>OK</v>
      </c>
      <c r="E7300" s="2" t="s">
        <v>79</v>
      </c>
    </row>
    <row r="7301" spans="1:5">
      <c r="A7301" s="126">
        <f t="shared" si="113"/>
        <v>7240</v>
      </c>
      <c r="B7301" s="1725"/>
      <c r="D7301" s="2" t="str">
        <f t="shared" si="114"/>
        <v>OK</v>
      </c>
      <c r="E7301" s="2" t="s">
        <v>79</v>
      </c>
    </row>
    <row r="7302" spans="1:5">
      <c r="A7302" s="126">
        <f t="shared" si="113"/>
        <v>7241</v>
      </c>
      <c r="B7302" s="1725"/>
      <c r="D7302" s="2" t="str">
        <f t="shared" si="114"/>
        <v>OK</v>
      </c>
      <c r="E7302" s="2" t="s">
        <v>79</v>
      </c>
    </row>
    <row r="7303" spans="1:5">
      <c r="A7303" s="126">
        <f t="shared" si="113"/>
        <v>7242</v>
      </c>
      <c r="B7303" s="1725"/>
      <c r="D7303" s="2" t="str">
        <f t="shared" si="114"/>
        <v>OK</v>
      </c>
      <c r="E7303" s="2" t="s">
        <v>79</v>
      </c>
    </row>
    <row r="7304" spans="1:5">
      <c r="A7304" s="126">
        <f t="shared" si="113"/>
        <v>7243</v>
      </c>
      <c r="B7304" s="1725"/>
      <c r="D7304" s="2" t="str">
        <f t="shared" si="114"/>
        <v>OK</v>
      </c>
      <c r="E7304" s="2" t="s">
        <v>79</v>
      </c>
    </row>
    <row r="7305" spans="1:5">
      <c r="A7305" s="126">
        <f t="shared" si="113"/>
        <v>7244</v>
      </c>
      <c r="B7305" s="1725"/>
      <c r="D7305" s="2" t="str">
        <f t="shared" si="114"/>
        <v>OK</v>
      </c>
      <c r="E7305" s="2" t="s">
        <v>79</v>
      </c>
    </row>
    <row r="7306" spans="1:5">
      <c r="A7306" s="126">
        <f t="shared" si="113"/>
        <v>7245</v>
      </c>
      <c r="B7306" s="1725"/>
      <c r="D7306" s="2" t="str">
        <f t="shared" si="114"/>
        <v>OK</v>
      </c>
      <c r="E7306" s="2" t="s">
        <v>79</v>
      </c>
    </row>
    <row r="7307" spans="1:5">
      <c r="A7307" s="126">
        <f t="shared" si="113"/>
        <v>7246</v>
      </c>
      <c r="B7307" s="1725"/>
      <c r="D7307" s="2" t="str">
        <f t="shared" si="114"/>
        <v>OK</v>
      </c>
      <c r="E7307" s="2" t="s">
        <v>79</v>
      </c>
    </row>
    <row r="7308" spans="1:5">
      <c r="A7308" s="126">
        <f t="shared" si="113"/>
        <v>7247</v>
      </c>
      <c r="B7308" s="1725"/>
      <c r="D7308" s="2" t="str">
        <f t="shared" si="114"/>
        <v>OK</v>
      </c>
      <c r="E7308" s="2" t="s">
        <v>79</v>
      </c>
    </row>
    <row r="7309" spans="1:5">
      <c r="A7309" s="126">
        <f t="shared" si="113"/>
        <v>7248</v>
      </c>
      <c r="B7309" s="1725"/>
      <c r="D7309" s="2" t="str">
        <f t="shared" si="114"/>
        <v>OK</v>
      </c>
      <c r="E7309" s="2" t="s">
        <v>79</v>
      </c>
    </row>
    <row r="7310" spans="1:5">
      <c r="A7310" s="126">
        <f t="shared" ref="A7310:A7373" si="115">A7309+1</f>
        <v>7249</v>
      </c>
      <c r="B7310" s="1725"/>
      <c r="D7310" s="2" t="str">
        <f t="shared" si="114"/>
        <v>OK</v>
      </c>
      <c r="E7310" s="2" t="s">
        <v>79</v>
      </c>
    </row>
    <row r="7311" spans="1:5">
      <c r="A7311" s="126">
        <f t="shared" si="115"/>
        <v>7250</v>
      </c>
      <c r="B7311" s="1725"/>
      <c r="D7311" s="2" t="str">
        <f t="shared" si="114"/>
        <v>OK</v>
      </c>
      <c r="E7311" s="2" t="s">
        <v>79</v>
      </c>
    </row>
    <row r="7312" spans="1:5">
      <c r="A7312" s="126">
        <f t="shared" si="115"/>
        <v>7251</v>
      </c>
      <c r="B7312" s="1725"/>
      <c r="D7312" s="2" t="str">
        <f t="shared" si="114"/>
        <v>OK</v>
      </c>
      <c r="E7312" s="2" t="s">
        <v>79</v>
      </c>
    </row>
    <row r="7313" spans="1:5">
      <c r="A7313" s="126">
        <f t="shared" si="115"/>
        <v>7252</v>
      </c>
      <c r="B7313" s="1725"/>
      <c r="D7313" s="2" t="str">
        <f t="shared" si="114"/>
        <v>OK</v>
      </c>
      <c r="E7313" s="2" t="s">
        <v>79</v>
      </c>
    </row>
    <row r="7314" spans="1:5">
      <c r="A7314" s="126">
        <f t="shared" si="115"/>
        <v>7253</v>
      </c>
      <c r="B7314" s="1725"/>
      <c r="D7314" s="2" t="str">
        <f t="shared" si="114"/>
        <v>OK</v>
      </c>
      <c r="E7314" s="2" t="s">
        <v>79</v>
      </c>
    </row>
    <row r="7315" spans="1:5">
      <c r="A7315" s="126">
        <f t="shared" si="115"/>
        <v>7254</v>
      </c>
      <c r="B7315" s="1725"/>
      <c r="D7315" s="2" t="str">
        <f t="shared" si="114"/>
        <v>OK</v>
      </c>
      <c r="E7315" s="2" t="s">
        <v>79</v>
      </c>
    </row>
    <row r="7316" spans="1:5">
      <c r="A7316" s="126">
        <f t="shared" si="115"/>
        <v>7255</v>
      </c>
      <c r="B7316" s="1725"/>
      <c r="D7316" s="2" t="str">
        <f t="shared" si="114"/>
        <v>OK</v>
      </c>
      <c r="E7316" s="2" t="s">
        <v>79</v>
      </c>
    </row>
    <row r="7317" spans="1:5">
      <c r="A7317" s="126">
        <f t="shared" si="115"/>
        <v>7256</v>
      </c>
      <c r="B7317" s="1725"/>
      <c r="D7317" s="2" t="str">
        <f t="shared" si="114"/>
        <v>OK</v>
      </c>
      <c r="E7317" s="2" t="s">
        <v>79</v>
      </c>
    </row>
    <row r="7318" spans="1:5">
      <c r="A7318" s="126">
        <f t="shared" si="115"/>
        <v>7257</v>
      </c>
      <c r="B7318" s="1725"/>
      <c r="D7318" s="2" t="str">
        <f t="shared" si="114"/>
        <v>OK</v>
      </c>
      <c r="E7318" s="2" t="s">
        <v>79</v>
      </c>
    </row>
    <row r="7319" spans="1:5">
      <c r="A7319" s="126">
        <f t="shared" si="115"/>
        <v>7258</v>
      </c>
      <c r="B7319" s="1725"/>
      <c r="D7319" s="2" t="str">
        <f t="shared" si="114"/>
        <v>OK</v>
      </c>
      <c r="E7319" s="2" t="s">
        <v>79</v>
      </c>
    </row>
    <row r="7320" spans="1:5">
      <c r="A7320" s="126">
        <f t="shared" si="115"/>
        <v>7259</v>
      </c>
      <c r="B7320" s="1725"/>
      <c r="D7320" s="2" t="str">
        <f t="shared" si="114"/>
        <v>OK</v>
      </c>
      <c r="E7320" s="2" t="s">
        <v>79</v>
      </c>
    </row>
    <row r="7321" spans="1:5">
      <c r="A7321" s="126">
        <f t="shared" si="115"/>
        <v>7260</v>
      </c>
      <c r="B7321" s="1725"/>
      <c r="D7321" s="2" t="str">
        <f t="shared" si="114"/>
        <v>OK</v>
      </c>
      <c r="E7321" s="2" t="s">
        <v>79</v>
      </c>
    </row>
    <row r="7322" spans="1:5">
      <c r="A7322" s="126">
        <f t="shared" si="115"/>
        <v>7261</v>
      </c>
      <c r="B7322" s="1725"/>
      <c r="D7322" s="2" t="str">
        <f t="shared" si="114"/>
        <v>OK</v>
      </c>
      <c r="E7322" s="2" t="s">
        <v>79</v>
      </c>
    </row>
    <row r="7323" spans="1:5">
      <c r="A7323" s="126">
        <f t="shared" si="115"/>
        <v>7262</v>
      </c>
      <c r="B7323" s="1725"/>
      <c r="D7323" s="2" t="str">
        <f t="shared" si="114"/>
        <v>OK</v>
      </c>
      <c r="E7323" s="2" t="s">
        <v>79</v>
      </c>
    </row>
    <row r="7324" spans="1:5">
      <c r="A7324" s="126">
        <f t="shared" si="115"/>
        <v>7263</v>
      </c>
      <c r="B7324" s="1725"/>
      <c r="D7324" s="2" t="str">
        <f t="shared" si="114"/>
        <v>OK</v>
      </c>
      <c r="E7324" s="2" t="s">
        <v>79</v>
      </c>
    </row>
    <row r="7325" spans="1:5">
      <c r="A7325" s="126">
        <f t="shared" si="115"/>
        <v>7264</v>
      </c>
      <c r="B7325" s="1725"/>
      <c r="D7325" s="2" t="str">
        <f t="shared" si="114"/>
        <v>OK</v>
      </c>
      <c r="E7325" s="2" t="s">
        <v>79</v>
      </c>
    </row>
    <row r="7326" spans="1:5">
      <c r="A7326" s="126">
        <f t="shared" si="115"/>
        <v>7265</v>
      </c>
      <c r="B7326" s="1725"/>
      <c r="D7326" s="2" t="str">
        <f t="shared" si="114"/>
        <v>OK</v>
      </c>
      <c r="E7326" s="2" t="s">
        <v>79</v>
      </c>
    </row>
    <row r="7327" spans="1:5">
      <c r="A7327" s="126">
        <f t="shared" si="115"/>
        <v>7266</v>
      </c>
      <c r="B7327" s="1725"/>
      <c r="D7327" s="2" t="str">
        <f t="shared" si="114"/>
        <v>OK</v>
      </c>
      <c r="E7327" s="2" t="s">
        <v>79</v>
      </c>
    </row>
    <row r="7328" spans="1:5">
      <c r="A7328" s="126">
        <f t="shared" si="115"/>
        <v>7267</v>
      </c>
      <c r="B7328" s="1725"/>
      <c r="D7328" s="2" t="str">
        <f t="shared" si="114"/>
        <v>OK</v>
      </c>
      <c r="E7328" s="2" t="s">
        <v>79</v>
      </c>
    </row>
    <row r="7329" spans="1:5">
      <c r="A7329" s="126">
        <f t="shared" si="115"/>
        <v>7268</v>
      </c>
      <c r="B7329" s="1725"/>
      <c r="D7329" s="2" t="str">
        <f t="shared" si="114"/>
        <v>OK</v>
      </c>
      <c r="E7329" s="2" t="s">
        <v>79</v>
      </c>
    </row>
    <row r="7330" spans="1:5">
      <c r="A7330" s="126">
        <f t="shared" si="115"/>
        <v>7269</v>
      </c>
      <c r="B7330" s="1725"/>
      <c r="D7330" s="2" t="str">
        <f t="shared" si="114"/>
        <v>OK</v>
      </c>
      <c r="E7330" s="2" t="s">
        <v>79</v>
      </c>
    </row>
    <row r="7331" spans="1:5">
      <c r="A7331" s="126">
        <f t="shared" si="115"/>
        <v>7270</v>
      </c>
      <c r="B7331" s="1725"/>
      <c r="D7331" s="2" t="str">
        <f t="shared" si="114"/>
        <v>OK</v>
      </c>
      <c r="E7331" s="2" t="s">
        <v>79</v>
      </c>
    </row>
    <row r="7332" spans="1:5">
      <c r="A7332" s="126">
        <f t="shared" si="115"/>
        <v>7271</v>
      </c>
      <c r="B7332" s="1725"/>
      <c r="D7332" s="2" t="str">
        <f t="shared" si="114"/>
        <v>OK</v>
      </c>
      <c r="E7332" s="2" t="s">
        <v>79</v>
      </c>
    </row>
    <row r="7333" spans="1:5">
      <c r="A7333" s="126">
        <f t="shared" si="115"/>
        <v>7272</v>
      </c>
      <c r="B7333" s="1725"/>
      <c r="D7333" s="2" t="str">
        <f t="shared" si="114"/>
        <v>OK</v>
      </c>
      <c r="E7333" s="2" t="s">
        <v>79</v>
      </c>
    </row>
    <row r="7334" spans="1:5">
      <c r="A7334" s="126">
        <f t="shared" si="115"/>
        <v>7273</v>
      </c>
      <c r="B7334" s="1725"/>
      <c r="D7334" s="2" t="str">
        <f t="shared" si="114"/>
        <v>OK</v>
      </c>
      <c r="E7334" s="2" t="s">
        <v>79</v>
      </c>
    </row>
    <row r="7335" spans="1:5">
      <c r="A7335" s="126">
        <f t="shared" si="115"/>
        <v>7274</v>
      </c>
      <c r="B7335" s="1725"/>
      <c r="D7335" s="2" t="str">
        <f t="shared" si="114"/>
        <v>OK</v>
      </c>
      <c r="E7335" s="2" t="s">
        <v>79</v>
      </c>
    </row>
    <row r="7336" spans="1:5">
      <c r="A7336" s="126">
        <f t="shared" si="115"/>
        <v>7275</v>
      </c>
      <c r="B7336" s="1725"/>
      <c r="D7336" s="2" t="str">
        <f t="shared" si="114"/>
        <v>OK</v>
      </c>
      <c r="E7336" s="2" t="s">
        <v>79</v>
      </c>
    </row>
    <row r="7337" spans="1:5">
      <c r="A7337" s="126">
        <f t="shared" si="115"/>
        <v>7276</v>
      </c>
      <c r="B7337" s="1725"/>
      <c r="D7337" s="2" t="str">
        <f t="shared" si="114"/>
        <v>OK</v>
      </c>
      <c r="E7337" s="2" t="s">
        <v>79</v>
      </c>
    </row>
    <row r="7338" spans="1:5">
      <c r="A7338" s="126">
        <f t="shared" si="115"/>
        <v>7277</v>
      </c>
      <c r="B7338" s="1725"/>
      <c r="D7338" s="2" t="str">
        <f t="shared" si="114"/>
        <v>OK</v>
      </c>
      <c r="E7338" s="2" t="s">
        <v>79</v>
      </c>
    </row>
    <row r="7339" spans="1:5">
      <c r="A7339" s="126">
        <f t="shared" si="115"/>
        <v>7278</v>
      </c>
      <c r="B7339" s="1725"/>
      <c r="D7339" s="2" t="str">
        <f t="shared" si="114"/>
        <v>OK</v>
      </c>
      <c r="E7339" s="2" t="s">
        <v>79</v>
      </c>
    </row>
    <row r="7340" spans="1:5">
      <c r="A7340" s="126">
        <f t="shared" si="115"/>
        <v>7279</v>
      </c>
      <c r="B7340" s="1725"/>
      <c r="D7340" s="2" t="str">
        <f t="shared" si="114"/>
        <v>OK</v>
      </c>
      <c r="E7340" s="2" t="s">
        <v>79</v>
      </c>
    </row>
    <row r="7341" spans="1:5">
      <c r="A7341" s="126">
        <f t="shared" si="115"/>
        <v>7280</v>
      </c>
      <c r="B7341" s="1725"/>
      <c r="D7341" s="2" t="str">
        <f t="shared" si="114"/>
        <v>OK</v>
      </c>
      <c r="E7341" s="2" t="s">
        <v>79</v>
      </c>
    </row>
    <row r="7342" spans="1:5">
      <c r="A7342" s="126">
        <f t="shared" si="115"/>
        <v>7281</v>
      </c>
      <c r="B7342" s="1725"/>
      <c r="D7342" s="2" t="str">
        <f t="shared" si="114"/>
        <v>OK</v>
      </c>
      <c r="E7342" s="2" t="s">
        <v>79</v>
      </c>
    </row>
    <row r="7343" spans="1:5">
      <c r="A7343" s="126">
        <f t="shared" si="115"/>
        <v>7282</v>
      </c>
      <c r="B7343" s="1725"/>
      <c r="D7343" s="2" t="str">
        <f t="shared" si="114"/>
        <v>OK</v>
      </c>
      <c r="E7343" s="2" t="s">
        <v>79</v>
      </c>
    </row>
    <row r="7344" spans="1:5">
      <c r="A7344" s="126">
        <f t="shared" si="115"/>
        <v>7283</v>
      </c>
      <c r="B7344" s="1725"/>
      <c r="D7344" s="2" t="str">
        <f t="shared" si="114"/>
        <v>OK</v>
      </c>
      <c r="E7344" s="2" t="s">
        <v>79</v>
      </c>
    </row>
    <row r="7345" spans="1:5">
      <c r="A7345" s="126">
        <f t="shared" si="115"/>
        <v>7284</v>
      </c>
      <c r="B7345" s="1725"/>
      <c r="D7345" s="2" t="str">
        <f t="shared" si="114"/>
        <v>OK</v>
      </c>
      <c r="E7345" s="2" t="s">
        <v>79</v>
      </c>
    </row>
    <row r="7346" spans="1:5">
      <c r="A7346" s="126">
        <f t="shared" si="115"/>
        <v>7285</v>
      </c>
      <c r="B7346" s="1725"/>
      <c r="D7346" s="2" t="str">
        <f t="shared" si="114"/>
        <v>OK</v>
      </c>
      <c r="E7346" s="2" t="s">
        <v>79</v>
      </c>
    </row>
    <row r="7347" spans="1:5">
      <c r="A7347" s="126">
        <f t="shared" si="115"/>
        <v>7286</v>
      </c>
      <c r="B7347" s="1725"/>
      <c r="D7347" s="2" t="str">
        <f t="shared" si="114"/>
        <v>OK</v>
      </c>
      <c r="E7347" s="2" t="s">
        <v>79</v>
      </c>
    </row>
    <row r="7348" spans="1:5">
      <c r="A7348" s="126">
        <f t="shared" si="115"/>
        <v>7287</v>
      </c>
      <c r="B7348" s="1725"/>
      <c r="D7348" s="2" t="str">
        <f t="shared" si="114"/>
        <v>OK</v>
      </c>
      <c r="E7348" s="2" t="s">
        <v>79</v>
      </c>
    </row>
    <row r="7349" spans="1:5">
      <c r="A7349" s="126">
        <f t="shared" si="115"/>
        <v>7288</v>
      </c>
      <c r="B7349" s="1725"/>
      <c r="D7349" s="2" t="str">
        <f t="shared" si="114"/>
        <v>OK</v>
      </c>
      <c r="E7349" s="2" t="s">
        <v>79</v>
      </c>
    </row>
    <row r="7350" spans="1:5">
      <c r="A7350" s="126">
        <f t="shared" si="115"/>
        <v>7289</v>
      </c>
      <c r="B7350" s="1725"/>
      <c r="D7350" s="2" t="str">
        <f t="shared" si="114"/>
        <v>OK</v>
      </c>
      <c r="E7350" s="2" t="s">
        <v>79</v>
      </c>
    </row>
    <row r="7351" spans="1:5">
      <c r="A7351" s="126">
        <f t="shared" si="115"/>
        <v>7290</v>
      </c>
      <c r="B7351" s="1725"/>
      <c r="D7351" s="2" t="str">
        <f t="shared" si="114"/>
        <v>OK</v>
      </c>
      <c r="E7351" s="2" t="s">
        <v>79</v>
      </c>
    </row>
    <row r="7352" spans="1:5">
      <c r="A7352" s="126">
        <f t="shared" si="115"/>
        <v>7291</v>
      </c>
      <c r="B7352" s="1725"/>
      <c r="D7352" s="2" t="str">
        <f t="shared" si="114"/>
        <v>OK</v>
      </c>
      <c r="E7352" s="2" t="s">
        <v>79</v>
      </c>
    </row>
    <row r="7353" spans="1:5">
      <c r="A7353" s="126">
        <f t="shared" si="115"/>
        <v>7292</v>
      </c>
      <c r="B7353" s="1725"/>
      <c r="D7353" s="2" t="str">
        <f t="shared" si="114"/>
        <v>OK</v>
      </c>
      <c r="E7353" s="2" t="s">
        <v>79</v>
      </c>
    </row>
    <row r="7354" spans="1:5">
      <c r="A7354" s="126">
        <f t="shared" si="115"/>
        <v>7293</v>
      </c>
      <c r="B7354" s="1725"/>
      <c r="D7354" s="2" t="str">
        <f t="shared" si="114"/>
        <v>OK</v>
      </c>
      <c r="E7354" s="2" t="s">
        <v>79</v>
      </c>
    </row>
    <row r="7355" spans="1:5">
      <c r="A7355" s="126">
        <f t="shared" si="115"/>
        <v>7294</v>
      </c>
      <c r="B7355" s="1725"/>
      <c r="D7355" s="2" t="str">
        <f t="shared" si="114"/>
        <v>OK</v>
      </c>
      <c r="E7355" s="2" t="s">
        <v>79</v>
      </c>
    </row>
    <row r="7356" spans="1:5">
      <c r="A7356" s="126">
        <f t="shared" si="115"/>
        <v>7295</v>
      </c>
      <c r="B7356" s="1725"/>
      <c r="D7356" s="2" t="str">
        <f t="shared" si="114"/>
        <v>OK</v>
      </c>
      <c r="E7356" s="2" t="s">
        <v>79</v>
      </c>
    </row>
    <row r="7357" spans="1:5">
      <c r="A7357" s="126">
        <f t="shared" si="115"/>
        <v>7296</v>
      </c>
      <c r="B7357" s="1725"/>
      <c r="D7357" s="2" t="str">
        <f t="shared" si="114"/>
        <v>OK</v>
      </c>
      <c r="E7357" s="2" t="s">
        <v>79</v>
      </c>
    </row>
    <row r="7358" spans="1:5">
      <c r="A7358" s="126">
        <f t="shared" si="115"/>
        <v>7297</v>
      </c>
      <c r="B7358" s="1725"/>
      <c r="D7358" s="2" t="str">
        <f t="shared" si="114"/>
        <v>OK</v>
      </c>
      <c r="E7358" s="2" t="s">
        <v>79</v>
      </c>
    </row>
    <row r="7359" spans="1:5">
      <c r="A7359" s="126">
        <f t="shared" si="115"/>
        <v>7298</v>
      </c>
      <c r="B7359" s="1725"/>
      <c r="D7359" s="2" t="str">
        <f t="shared" ref="D7359:D7422" si="116">IF(ISBLANK(B7359),"OK",IF(A7359-B7359=0,"OK","Error?"))</f>
        <v>OK</v>
      </c>
      <c r="E7359" s="2" t="s">
        <v>79</v>
      </c>
    </row>
    <row r="7360" spans="1:5">
      <c r="A7360" s="126">
        <f t="shared" si="115"/>
        <v>7299</v>
      </c>
      <c r="B7360" s="1725"/>
      <c r="D7360" s="2" t="str">
        <f t="shared" si="116"/>
        <v>OK</v>
      </c>
      <c r="E7360" s="2" t="s">
        <v>79</v>
      </c>
    </row>
    <row r="7361" spans="1:5">
      <c r="A7361" s="126">
        <f t="shared" si="115"/>
        <v>7300</v>
      </c>
      <c r="B7361" s="1725"/>
      <c r="D7361" s="2" t="str">
        <f t="shared" si="116"/>
        <v>OK</v>
      </c>
      <c r="E7361" s="2" t="s">
        <v>79</v>
      </c>
    </row>
    <row r="7362" spans="1:5">
      <c r="A7362" s="126">
        <f t="shared" si="115"/>
        <v>7301</v>
      </c>
      <c r="B7362" s="1725"/>
      <c r="D7362" s="2" t="str">
        <f t="shared" si="116"/>
        <v>OK</v>
      </c>
      <c r="E7362" s="2" t="s">
        <v>79</v>
      </c>
    </row>
    <row r="7363" spans="1:5">
      <c r="A7363" s="126">
        <f t="shared" si="115"/>
        <v>7302</v>
      </c>
      <c r="B7363" s="1725"/>
      <c r="D7363" s="2" t="str">
        <f t="shared" si="116"/>
        <v>OK</v>
      </c>
      <c r="E7363" s="2" t="s">
        <v>79</v>
      </c>
    </row>
    <row r="7364" spans="1:5">
      <c r="A7364" s="126">
        <f t="shared" si="115"/>
        <v>7303</v>
      </c>
      <c r="B7364" s="1725"/>
      <c r="D7364" s="2" t="str">
        <f t="shared" si="116"/>
        <v>OK</v>
      </c>
      <c r="E7364" s="2" t="s">
        <v>79</v>
      </c>
    </row>
    <row r="7365" spans="1:5">
      <c r="A7365" s="126">
        <f t="shared" si="115"/>
        <v>7304</v>
      </c>
      <c r="B7365" s="1725"/>
      <c r="D7365" s="2" t="str">
        <f t="shared" si="116"/>
        <v>OK</v>
      </c>
      <c r="E7365" s="2" t="s">
        <v>79</v>
      </c>
    </row>
    <row r="7366" spans="1:5">
      <c r="A7366" s="126">
        <f t="shared" si="115"/>
        <v>7305</v>
      </c>
      <c r="B7366" s="1725"/>
      <c r="D7366" s="2" t="str">
        <f t="shared" si="116"/>
        <v>OK</v>
      </c>
      <c r="E7366" s="2" t="s">
        <v>79</v>
      </c>
    </row>
    <row r="7367" spans="1:5">
      <c r="A7367" s="126">
        <f t="shared" si="115"/>
        <v>7306</v>
      </c>
      <c r="B7367" s="1725"/>
      <c r="D7367" s="2" t="str">
        <f t="shared" si="116"/>
        <v>OK</v>
      </c>
      <c r="E7367" s="2" t="s">
        <v>79</v>
      </c>
    </row>
    <row r="7368" spans="1:5">
      <c r="A7368" s="126">
        <f t="shared" si="115"/>
        <v>7307</v>
      </c>
      <c r="B7368" s="1725"/>
      <c r="D7368" s="2" t="str">
        <f t="shared" si="116"/>
        <v>OK</v>
      </c>
      <c r="E7368" s="2" t="s">
        <v>79</v>
      </c>
    </row>
    <row r="7369" spans="1:5">
      <c r="A7369" s="126">
        <f t="shared" si="115"/>
        <v>7308</v>
      </c>
      <c r="B7369" s="1725"/>
      <c r="D7369" s="2" t="str">
        <f t="shared" si="116"/>
        <v>OK</v>
      </c>
      <c r="E7369" s="2" t="s">
        <v>79</v>
      </c>
    </row>
    <row r="7370" spans="1:5">
      <c r="A7370" s="126">
        <f t="shared" si="115"/>
        <v>7309</v>
      </c>
      <c r="B7370" s="1725"/>
      <c r="D7370" s="2" t="str">
        <f t="shared" si="116"/>
        <v>OK</v>
      </c>
      <c r="E7370" s="2" t="s">
        <v>79</v>
      </c>
    </row>
    <row r="7371" spans="1:5">
      <c r="A7371" s="126">
        <f t="shared" si="115"/>
        <v>7310</v>
      </c>
      <c r="B7371" s="1725"/>
      <c r="D7371" s="2" t="str">
        <f t="shared" si="116"/>
        <v>OK</v>
      </c>
      <c r="E7371" s="2" t="s">
        <v>79</v>
      </c>
    </row>
    <row r="7372" spans="1:5">
      <c r="A7372" s="126">
        <f t="shared" si="115"/>
        <v>7311</v>
      </c>
      <c r="B7372" s="1725"/>
      <c r="D7372" s="2" t="str">
        <f t="shared" si="116"/>
        <v>OK</v>
      </c>
      <c r="E7372" s="2" t="s">
        <v>79</v>
      </c>
    </row>
    <row r="7373" spans="1:5">
      <c r="A7373" s="126">
        <f t="shared" si="115"/>
        <v>7312</v>
      </c>
      <c r="B7373" s="1725"/>
      <c r="D7373" s="2" t="str">
        <f t="shared" si="116"/>
        <v>OK</v>
      </c>
      <c r="E7373" s="2" t="s">
        <v>79</v>
      </c>
    </row>
    <row r="7374" spans="1:5">
      <c r="A7374" s="126">
        <f t="shared" ref="A7374:A7437" si="117">A7373+1</f>
        <v>7313</v>
      </c>
      <c r="B7374" s="1725"/>
      <c r="D7374" s="2" t="str">
        <f t="shared" si="116"/>
        <v>OK</v>
      </c>
      <c r="E7374" s="2" t="s">
        <v>79</v>
      </c>
    </row>
    <row r="7375" spans="1:5">
      <c r="A7375" s="126">
        <f t="shared" si="117"/>
        <v>7314</v>
      </c>
      <c r="B7375" s="1725"/>
      <c r="D7375" s="2" t="str">
        <f t="shared" si="116"/>
        <v>OK</v>
      </c>
      <c r="E7375" s="2" t="s">
        <v>79</v>
      </c>
    </row>
    <row r="7376" spans="1:5">
      <c r="A7376" s="126">
        <f t="shared" si="117"/>
        <v>7315</v>
      </c>
      <c r="B7376" s="1725"/>
      <c r="D7376" s="2" t="str">
        <f t="shared" si="116"/>
        <v>OK</v>
      </c>
      <c r="E7376" s="2" t="s">
        <v>79</v>
      </c>
    </row>
    <row r="7377" spans="1:5">
      <c r="A7377" s="126">
        <f t="shared" si="117"/>
        <v>7316</v>
      </c>
      <c r="B7377" s="1725"/>
      <c r="D7377" s="2" t="str">
        <f t="shared" si="116"/>
        <v>OK</v>
      </c>
      <c r="E7377" s="2" t="s">
        <v>79</v>
      </c>
    </row>
    <row r="7378" spans="1:5">
      <c r="A7378" s="126">
        <f t="shared" si="117"/>
        <v>7317</v>
      </c>
      <c r="B7378" s="1725"/>
      <c r="D7378" s="2" t="str">
        <f t="shared" si="116"/>
        <v>OK</v>
      </c>
      <c r="E7378" s="2" t="s">
        <v>79</v>
      </c>
    </row>
    <row r="7379" spans="1:5">
      <c r="A7379" s="126">
        <f t="shared" si="117"/>
        <v>7318</v>
      </c>
      <c r="B7379" s="1725"/>
      <c r="D7379" s="2" t="str">
        <f t="shared" si="116"/>
        <v>OK</v>
      </c>
      <c r="E7379" s="2" t="s">
        <v>79</v>
      </c>
    </row>
    <row r="7380" spans="1:5">
      <c r="A7380" s="126">
        <f t="shared" si="117"/>
        <v>7319</v>
      </c>
      <c r="B7380" s="1725"/>
      <c r="D7380" s="2" t="str">
        <f t="shared" si="116"/>
        <v>OK</v>
      </c>
      <c r="E7380" s="2" t="s">
        <v>79</v>
      </c>
    </row>
    <row r="7381" spans="1:5">
      <c r="A7381" s="126">
        <f t="shared" si="117"/>
        <v>7320</v>
      </c>
      <c r="B7381" s="1725"/>
      <c r="D7381" s="2" t="str">
        <f t="shared" si="116"/>
        <v>OK</v>
      </c>
      <c r="E7381" s="2" t="s">
        <v>79</v>
      </c>
    </row>
    <row r="7382" spans="1:5">
      <c r="A7382" s="126">
        <f t="shared" si="117"/>
        <v>7321</v>
      </c>
      <c r="B7382" s="1725"/>
      <c r="D7382" s="2" t="str">
        <f t="shared" si="116"/>
        <v>OK</v>
      </c>
      <c r="E7382" s="2" t="s">
        <v>79</v>
      </c>
    </row>
    <row r="7383" spans="1:5">
      <c r="A7383" s="126">
        <f t="shared" si="117"/>
        <v>7322</v>
      </c>
      <c r="B7383" s="1725"/>
      <c r="D7383" s="2" t="str">
        <f t="shared" si="116"/>
        <v>OK</v>
      </c>
      <c r="E7383" s="2" t="s">
        <v>79</v>
      </c>
    </row>
    <row r="7384" spans="1:5">
      <c r="A7384" s="126">
        <f t="shared" si="117"/>
        <v>7323</v>
      </c>
      <c r="B7384" s="1725"/>
      <c r="D7384" s="2" t="str">
        <f t="shared" si="116"/>
        <v>OK</v>
      </c>
      <c r="E7384" s="2" t="s">
        <v>79</v>
      </c>
    </row>
    <row r="7385" spans="1:5">
      <c r="A7385" s="126">
        <f t="shared" si="117"/>
        <v>7324</v>
      </c>
      <c r="B7385" s="1725"/>
      <c r="D7385" s="2" t="str">
        <f t="shared" si="116"/>
        <v>OK</v>
      </c>
      <c r="E7385" s="2" t="s">
        <v>79</v>
      </c>
    </row>
    <row r="7386" spans="1:5">
      <c r="A7386" s="126">
        <f t="shared" si="117"/>
        <v>7325</v>
      </c>
      <c r="B7386" s="1725"/>
      <c r="D7386" s="2" t="str">
        <f t="shared" si="116"/>
        <v>OK</v>
      </c>
      <c r="E7386" s="2" t="s">
        <v>79</v>
      </c>
    </row>
    <row r="7387" spans="1:5">
      <c r="A7387" s="126">
        <f t="shared" si="117"/>
        <v>7326</v>
      </c>
      <c r="B7387" s="1725"/>
      <c r="D7387" s="2" t="str">
        <f t="shared" si="116"/>
        <v>OK</v>
      </c>
      <c r="E7387" s="2" t="s">
        <v>79</v>
      </c>
    </row>
    <row r="7388" spans="1:5">
      <c r="A7388" s="126">
        <f t="shared" si="117"/>
        <v>7327</v>
      </c>
      <c r="B7388" s="1725"/>
      <c r="D7388" s="2" t="str">
        <f t="shared" si="116"/>
        <v>OK</v>
      </c>
      <c r="E7388" s="2" t="s">
        <v>79</v>
      </c>
    </row>
    <row r="7389" spans="1:5">
      <c r="A7389" s="126">
        <f t="shared" si="117"/>
        <v>7328</v>
      </c>
      <c r="B7389" s="1725"/>
      <c r="D7389" s="2" t="str">
        <f t="shared" si="116"/>
        <v>OK</v>
      </c>
      <c r="E7389" s="2" t="s">
        <v>79</v>
      </c>
    </row>
    <row r="7390" spans="1:5">
      <c r="A7390" s="126">
        <f t="shared" si="117"/>
        <v>7329</v>
      </c>
      <c r="B7390" s="1725"/>
      <c r="D7390" s="2" t="str">
        <f t="shared" si="116"/>
        <v>OK</v>
      </c>
      <c r="E7390" s="2" t="s">
        <v>79</v>
      </c>
    </row>
    <row r="7391" spans="1:5">
      <c r="A7391" s="126">
        <f t="shared" si="117"/>
        <v>7330</v>
      </c>
      <c r="B7391" s="1725"/>
      <c r="D7391" s="2" t="str">
        <f t="shared" si="116"/>
        <v>OK</v>
      </c>
      <c r="E7391" s="2" t="s">
        <v>79</v>
      </c>
    </row>
    <row r="7392" spans="1:5">
      <c r="A7392" s="126">
        <f t="shared" si="117"/>
        <v>7331</v>
      </c>
      <c r="B7392" s="1725"/>
      <c r="D7392" s="2" t="str">
        <f t="shared" si="116"/>
        <v>OK</v>
      </c>
      <c r="E7392" s="2" t="s">
        <v>79</v>
      </c>
    </row>
    <row r="7393" spans="1:5">
      <c r="A7393" s="126">
        <f t="shared" si="117"/>
        <v>7332</v>
      </c>
      <c r="B7393" s="1725"/>
      <c r="D7393" s="2" t="str">
        <f t="shared" si="116"/>
        <v>OK</v>
      </c>
      <c r="E7393" s="2" t="s">
        <v>79</v>
      </c>
    </row>
    <row r="7394" spans="1:5">
      <c r="A7394" s="126">
        <f t="shared" si="117"/>
        <v>7333</v>
      </c>
      <c r="B7394" s="1725"/>
      <c r="D7394" s="2" t="str">
        <f t="shared" si="116"/>
        <v>OK</v>
      </c>
      <c r="E7394" s="2" t="s">
        <v>79</v>
      </c>
    </row>
    <row r="7395" spans="1:5">
      <c r="A7395" s="126">
        <f t="shared" si="117"/>
        <v>7334</v>
      </c>
      <c r="B7395" s="1725"/>
      <c r="D7395" s="2" t="str">
        <f t="shared" si="116"/>
        <v>OK</v>
      </c>
      <c r="E7395" s="2" t="s">
        <v>79</v>
      </c>
    </row>
    <row r="7396" spans="1:5">
      <c r="A7396" s="126">
        <f t="shared" si="117"/>
        <v>7335</v>
      </c>
      <c r="B7396" s="1725"/>
      <c r="D7396" s="2" t="str">
        <f t="shared" si="116"/>
        <v>OK</v>
      </c>
      <c r="E7396" s="2" t="s">
        <v>79</v>
      </c>
    </row>
    <row r="7397" spans="1:5">
      <c r="A7397" s="126">
        <f t="shared" si="117"/>
        <v>7336</v>
      </c>
      <c r="B7397" s="1725"/>
      <c r="D7397" s="2" t="str">
        <f t="shared" si="116"/>
        <v>OK</v>
      </c>
      <c r="E7397" s="2" t="s">
        <v>79</v>
      </c>
    </row>
    <row r="7398" spans="1:5">
      <c r="A7398" s="126">
        <f t="shared" si="117"/>
        <v>7337</v>
      </c>
      <c r="B7398" s="1725"/>
      <c r="D7398" s="2" t="str">
        <f t="shared" si="116"/>
        <v>OK</v>
      </c>
      <c r="E7398" s="2" t="s">
        <v>79</v>
      </c>
    </row>
    <row r="7399" spans="1:5">
      <c r="A7399" s="126">
        <f t="shared" si="117"/>
        <v>7338</v>
      </c>
      <c r="B7399" s="1725"/>
      <c r="D7399" s="2" t="str">
        <f t="shared" si="116"/>
        <v>OK</v>
      </c>
      <c r="E7399" s="2" t="s">
        <v>79</v>
      </c>
    </row>
    <row r="7400" spans="1:5">
      <c r="A7400" s="126">
        <f t="shared" si="117"/>
        <v>7339</v>
      </c>
      <c r="B7400" s="1725"/>
      <c r="D7400" s="2" t="str">
        <f t="shared" si="116"/>
        <v>OK</v>
      </c>
      <c r="E7400" s="2" t="s">
        <v>79</v>
      </c>
    </row>
    <row r="7401" spans="1:5">
      <c r="A7401" s="126">
        <f t="shared" si="117"/>
        <v>7340</v>
      </c>
      <c r="B7401" s="1725"/>
      <c r="D7401" s="2" t="str">
        <f t="shared" si="116"/>
        <v>OK</v>
      </c>
      <c r="E7401" s="2" t="s">
        <v>79</v>
      </c>
    </row>
    <row r="7402" spans="1:5">
      <c r="A7402" s="126">
        <f t="shared" si="117"/>
        <v>7341</v>
      </c>
      <c r="B7402" s="1725"/>
      <c r="D7402" s="2" t="str">
        <f t="shared" si="116"/>
        <v>OK</v>
      </c>
      <c r="E7402" s="2" t="s">
        <v>79</v>
      </c>
    </row>
    <row r="7403" spans="1:5">
      <c r="A7403" s="126">
        <f t="shared" si="117"/>
        <v>7342</v>
      </c>
      <c r="B7403" s="1725"/>
      <c r="D7403" s="2" t="str">
        <f t="shared" si="116"/>
        <v>OK</v>
      </c>
      <c r="E7403" s="2" t="s">
        <v>79</v>
      </c>
    </row>
    <row r="7404" spans="1:5">
      <c r="A7404" s="126">
        <f t="shared" si="117"/>
        <v>7343</v>
      </c>
      <c r="B7404" s="1725"/>
      <c r="D7404" s="2" t="str">
        <f t="shared" si="116"/>
        <v>OK</v>
      </c>
      <c r="E7404" s="2" t="s">
        <v>79</v>
      </c>
    </row>
    <row r="7405" spans="1:5">
      <c r="A7405" s="126">
        <f t="shared" si="117"/>
        <v>7344</v>
      </c>
      <c r="B7405" s="1725"/>
      <c r="D7405" s="2" t="str">
        <f t="shared" si="116"/>
        <v>OK</v>
      </c>
      <c r="E7405" s="2" t="s">
        <v>79</v>
      </c>
    </row>
    <row r="7406" spans="1:5">
      <c r="A7406" s="126">
        <f t="shared" si="117"/>
        <v>7345</v>
      </c>
      <c r="B7406" s="1725"/>
      <c r="D7406" s="2" t="str">
        <f t="shared" si="116"/>
        <v>OK</v>
      </c>
      <c r="E7406" s="2" t="s">
        <v>79</v>
      </c>
    </row>
    <row r="7407" spans="1:5">
      <c r="A7407" s="126">
        <f t="shared" si="117"/>
        <v>7346</v>
      </c>
      <c r="B7407" s="1725"/>
      <c r="D7407" s="2" t="str">
        <f t="shared" si="116"/>
        <v>OK</v>
      </c>
      <c r="E7407" s="2" t="s">
        <v>79</v>
      </c>
    </row>
    <row r="7408" spans="1:5">
      <c r="A7408" s="126">
        <f t="shared" si="117"/>
        <v>7347</v>
      </c>
      <c r="B7408" s="1725"/>
      <c r="D7408" s="2" t="str">
        <f t="shared" si="116"/>
        <v>OK</v>
      </c>
      <c r="E7408" s="2" t="s">
        <v>79</v>
      </c>
    </row>
    <row r="7409" spans="1:5">
      <c r="A7409" s="126">
        <f t="shared" si="117"/>
        <v>7348</v>
      </c>
      <c r="B7409" s="1725"/>
      <c r="D7409" s="2" t="str">
        <f t="shared" si="116"/>
        <v>OK</v>
      </c>
      <c r="E7409" s="2" t="s">
        <v>79</v>
      </c>
    </row>
    <row r="7410" spans="1:5">
      <c r="A7410" s="126">
        <f t="shared" si="117"/>
        <v>7349</v>
      </c>
      <c r="B7410" s="1725"/>
      <c r="D7410" s="2" t="str">
        <f t="shared" si="116"/>
        <v>OK</v>
      </c>
      <c r="E7410" s="2" t="s">
        <v>79</v>
      </c>
    </row>
    <row r="7411" spans="1:5">
      <c r="A7411" s="126">
        <f t="shared" si="117"/>
        <v>7350</v>
      </c>
      <c r="B7411" s="1725"/>
      <c r="D7411" s="2" t="str">
        <f t="shared" si="116"/>
        <v>OK</v>
      </c>
      <c r="E7411" s="2" t="s">
        <v>79</v>
      </c>
    </row>
    <row r="7412" spans="1:5">
      <c r="A7412" s="126">
        <f t="shared" si="117"/>
        <v>7351</v>
      </c>
      <c r="B7412" s="1725"/>
      <c r="D7412" s="2" t="str">
        <f t="shared" si="116"/>
        <v>OK</v>
      </c>
      <c r="E7412" s="2" t="s">
        <v>79</v>
      </c>
    </row>
    <row r="7413" spans="1:5">
      <c r="A7413" s="126">
        <f t="shared" si="117"/>
        <v>7352</v>
      </c>
      <c r="B7413" s="1725"/>
      <c r="D7413" s="2" t="str">
        <f t="shared" si="116"/>
        <v>OK</v>
      </c>
      <c r="E7413" s="2" t="s">
        <v>79</v>
      </c>
    </row>
    <row r="7414" spans="1:5">
      <c r="A7414" s="126">
        <f t="shared" si="117"/>
        <v>7353</v>
      </c>
      <c r="B7414" s="1725"/>
      <c r="D7414" s="2" t="str">
        <f t="shared" si="116"/>
        <v>OK</v>
      </c>
      <c r="E7414" s="2" t="s">
        <v>79</v>
      </c>
    </row>
    <row r="7415" spans="1:5">
      <c r="A7415" s="126">
        <f t="shared" si="117"/>
        <v>7354</v>
      </c>
      <c r="B7415" s="1725"/>
      <c r="D7415" s="2" t="str">
        <f t="shared" si="116"/>
        <v>OK</v>
      </c>
      <c r="E7415" s="2" t="s">
        <v>79</v>
      </c>
    </row>
    <row r="7416" spans="1:5">
      <c r="A7416" s="126">
        <f t="shared" si="117"/>
        <v>7355</v>
      </c>
      <c r="B7416" s="1725"/>
      <c r="D7416" s="2" t="str">
        <f t="shared" si="116"/>
        <v>OK</v>
      </c>
      <c r="E7416" s="2" t="s">
        <v>79</v>
      </c>
    </row>
    <row r="7417" spans="1:5">
      <c r="A7417" s="126">
        <f t="shared" si="117"/>
        <v>7356</v>
      </c>
      <c r="B7417" s="1725"/>
      <c r="D7417" s="2" t="str">
        <f t="shared" si="116"/>
        <v>OK</v>
      </c>
      <c r="E7417" s="2" t="s">
        <v>79</v>
      </c>
    </row>
    <row r="7418" spans="1:5">
      <c r="A7418" s="126">
        <f t="shared" si="117"/>
        <v>7357</v>
      </c>
      <c r="B7418" s="1725"/>
      <c r="D7418" s="2" t="str">
        <f t="shared" si="116"/>
        <v>OK</v>
      </c>
      <c r="E7418" s="2" t="s">
        <v>79</v>
      </c>
    </row>
    <row r="7419" spans="1:5">
      <c r="A7419" s="126">
        <f t="shared" si="117"/>
        <v>7358</v>
      </c>
      <c r="B7419" s="1725"/>
      <c r="D7419" s="2" t="str">
        <f t="shared" si="116"/>
        <v>OK</v>
      </c>
      <c r="E7419" s="2" t="s">
        <v>79</v>
      </c>
    </row>
    <row r="7420" spans="1:5">
      <c r="A7420" s="126">
        <f t="shared" si="117"/>
        <v>7359</v>
      </c>
      <c r="B7420" s="1725"/>
      <c r="D7420" s="2" t="str">
        <f t="shared" si="116"/>
        <v>OK</v>
      </c>
      <c r="E7420" s="2" t="s">
        <v>79</v>
      </c>
    </row>
    <row r="7421" spans="1:5">
      <c r="A7421" s="126">
        <f t="shared" si="117"/>
        <v>7360</v>
      </c>
      <c r="B7421" s="1725"/>
      <c r="D7421" s="2" t="str">
        <f t="shared" si="116"/>
        <v>OK</v>
      </c>
      <c r="E7421" s="2" t="s">
        <v>79</v>
      </c>
    </row>
    <row r="7422" spans="1:5">
      <c r="A7422" s="126">
        <f t="shared" si="117"/>
        <v>7361</v>
      </c>
      <c r="B7422" s="1725"/>
      <c r="D7422" s="2" t="str">
        <f t="shared" si="116"/>
        <v>OK</v>
      </c>
      <c r="E7422" s="2" t="s">
        <v>79</v>
      </c>
    </row>
    <row r="7423" spans="1:5">
      <c r="A7423" s="126">
        <f t="shared" si="117"/>
        <v>7362</v>
      </c>
      <c r="B7423" s="1725"/>
      <c r="D7423" s="2" t="str">
        <f t="shared" ref="D7423:D7486" si="118">IF(ISBLANK(B7423),"OK",IF(A7423-B7423=0,"OK","Error?"))</f>
        <v>OK</v>
      </c>
      <c r="E7423" s="2" t="s">
        <v>79</v>
      </c>
    </row>
    <row r="7424" spans="1:5">
      <c r="A7424" s="126">
        <f t="shared" si="117"/>
        <v>7363</v>
      </c>
      <c r="B7424" s="1725"/>
      <c r="D7424" s="2" t="str">
        <f t="shared" si="118"/>
        <v>OK</v>
      </c>
      <c r="E7424" s="2" t="s">
        <v>79</v>
      </c>
    </row>
    <row r="7425" spans="1:5">
      <c r="A7425" s="126">
        <f t="shared" si="117"/>
        <v>7364</v>
      </c>
      <c r="B7425" s="1725"/>
      <c r="D7425" s="2" t="str">
        <f t="shared" si="118"/>
        <v>OK</v>
      </c>
      <c r="E7425" s="2" t="s">
        <v>79</v>
      </c>
    </row>
    <row r="7426" spans="1:5">
      <c r="A7426" s="126">
        <f t="shared" si="117"/>
        <v>7365</v>
      </c>
      <c r="B7426" s="1725"/>
      <c r="D7426" s="2" t="str">
        <f t="shared" si="118"/>
        <v>OK</v>
      </c>
      <c r="E7426" s="2" t="s">
        <v>79</v>
      </c>
    </row>
    <row r="7427" spans="1:5">
      <c r="A7427" s="126">
        <f t="shared" si="117"/>
        <v>7366</v>
      </c>
      <c r="B7427" s="1725"/>
      <c r="D7427" s="2" t="str">
        <f t="shared" si="118"/>
        <v>OK</v>
      </c>
      <c r="E7427" s="2" t="s">
        <v>79</v>
      </c>
    </row>
    <row r="7428" spans="1:5">
      <c r="A7428" s="126">
        <f t="shared" si="117"/>
        <v>7367</v>
      </c>
      <c r="B7428" s="1725"/>
      <c r="D7428" s="2" t="str">
        <f t="shared" si="118"/>
        <v>OK</v>
      </c>
      <c r="E7428" s="2" t="s">
        <v>79</v>
      </c>
    </row>
    <row r="7429" spans="1:5">
      <c r="A7429" s="126">
        <f t="shared" si="117"/>
        <v>7368</v>
      </c>
      <c r="B7429" s="1725"/>
      <c r="D7429" s="2" t="str">
        <f t="shared" si="118"/>
        <v>OK</v>
      </c>
      <c r="E7429" s="2" t="s">
        <v>79</v>
      </c>
    </row>
    <row r="7430" spans="1:5">
      <c r="A7430" s="126">
        <f t="shared" si="117"/>
        <v>7369</v>
      </c>
      <c r="B7430" s="1725"/>
      <c r="D7430" s="2" t="str">
        <f t="shared" si="118"/>
        <v>OK</v>
      </c>
      <c r="E7430" s="2" t="s">
        <v>79</v>
      </c>
    </row>
    <row r="7431" spans="1:5">
      <c r="A7431" s="126">
        <f t="shared" si="117"/>
        <v>7370</v>
      </c>
      <c r="B7431" s="1725"/>
      <c r="D7431" s="2" t="str">
        <f t="shared" si="118"/>
        <v>OK</v>
      </c>
      <c r="E7431" s="2" t="s">
        <v>79</v>
      </c>
    </row>
    <row r="7432" spans="1:5">
      <c r="A7432" s="126">
        <f t="shared" si="117"/>
        <v>7371</v>
      </c>
      <c r="B7432" s="1725"/>
      <c r="D7432" s="2" t="str">
        <f t="shared" si="118"/>
        <v>OK</v>
      </c>
      <c r="E7432" s="2" t="s">
        <v>79</v>
      </c>
    </row>
    <row r="7433" spans="1:5">
      <c r="A7433" s="126">
        <f t="shared" si="117"/>
        <v>7372</v>
      </c>
      <c r="B7433" s="1725"/>
      <c r="D7433" s="2" t="str">
        <f t="shared" si="118"/>
        <v>OK</v>
      </c>
      <c r="E7433" s="2" t="s">
        <v>79</v>
      </c>
    </row>
    <row r="7434" spans="1:5">
      <c r="A7434" s="126">
        <f t="shared" si="117"/>
        <v>7373</v>
      </c>
      <c r="B7434" s="1725"/>
      <c r="D7434" s="2" t="str">
        <f t="shared" si="118"/>
        <v>OK</v>
      </c>
      <c r="E7434" s="2" t="s">
        <v>79</v>
      </c>
    </row>
    <row r="7435" spans="1:5">
      <c r="A7435" s="126">
        <f t="shared" si="117"/>
        <v>7374</v>
      </c>
      <c r="B7435" s="1725"/>
      <c r="D7435" s="2" t="str">
        <f t="shared" si="118"/>
        <v>OK</v>
      </c>
      <c r="E7435" s="2" t="s">
        <v>79</v>
      </c>
    </row>
    <row r="7436" spans="1:5">
      <c r="A7436" s="126">
        <f t="shared" si="117"/>
        <v>7375</v>
      </c>
      <c r="B7436" s="1725"/>
      <c r="D7436" s="2" t="str">
        <f t="shared" si="118"/>
        <v>OK</v>
      </c>
      <c r="E7436" s="2" t="s">
        <v>79</v>
      </c>
    </row>
    <row r="7437" spans="1:5">
      <c r="A7437" s="126">
        <f t="shared" si="117"/>
        <v>7376</v>
      </c>
      <c r="B7437" s="1725"/>
      <c r="D7437" s="2" t="str">
        <f t="shared" si="118"/>
        <v>OK</v>
      </c>
      <c r="E7437" s="2" t="s">
        <v>79</v>
      </c>
    </row>
    <row r="7438" spans="1:5">
      <c r="A7438" s="126">
        <f t="shared" ref="A7438:A7501" si="119">A7437+1</f>
        <v>7377</v>
      </c>
      <c r="B7438" s="1725"/>
      <c r="D7438" s="2" t="str">
        <f t="shared" si="118"/>
        <v>OK</v>
      </c>
      <c r="E7438" s="2" t="s">
        <v>79</v>
      </c>
    </row>
    <row r="7439" spans="1:5">
      <c r="A7439" s="126">
        <f t="shared" si="119"/>
        <v>7378</v>
      </c>
      <c r="B7439" s="1725"/>
      <c r="D7439" s="2" t="str">
        <f t="shared" si="118"/>
        <v>OK</v>
      </c>
      <c r="E7439" s="2" t="s">
        <v>79</v>
      </c>
    </row>
    <row r="7440" spans="1:5">
      <c r="A7440" s="126">
        <f t="shared" si="119"/>
        <v>7379</v>
      </c>
      <c r="B7440" s="1725"/>
      <c r="D7440" s="2" t="str">
        <f t="shared" si="118"/>
        <v>OK</v>
      </c>
      <c r="E7440" s="2" t="s">
        <v>79</v>
      </c>
    </row>
    <row r="7441" spans="1:5">
      <c r="A7441" s="126">
        <f t="shared" si="119"/>
        <v>7380</v>
      </c>
      <c r="B7441" s="1725"/>
      <c r="D7441" s="2" t="str">
        <f t="shared" si="118"/>
        <v>OK</v>
      </c>
      <c r="E7441" s="2" t="s">
        <v>79</v>
      </c>
    </row>
    <row r="7442" spans="1:5">
      <c r="A7442" s="126">
        <f t="shared" si="119"/>
        <v>7381</v>
      </c>
      <c r="B7442" s="1725"/>
      <c r="D7442" s="2" t="str">
        <f t="shared" si="118"/>
        <v>OK</v>
      </c>
      <c r="E7442" s="2" t="s">
        <v>79</v>
      </c>
    </row>
    <row r="7443" spans="1:5">
      <c r="A7443" s="126">
        <f t="shared" si="119"/>
        <v>7382</v>
      </c>
      <c r="B7443" s="1725"/>
      <c r="D7443" s="2" t="str">
        <f t="shared" si="118"/>
        <v>OK</v>
      </c>
      <c r="E7443" s="2" t="s">
        <v>79</v>
      </c>
    </row>
    <row r="7444" spans="1:5">
      <c r="A7444" s="126">
        <f t="shared" si="119"/>
        <v>7383</v>
      </c>
      <c r="B7444" s="1725"/>
      <c r="D7444" s="2" t="str">
        <f t="shared" si="118"/>
        <v>OK</v>
      </c>
      <c r="E7444" s="2" t="s">
        <v>79</v>
      </c>
    </row>
    <row r="7445" spans="1:5">
      <c r="A7445" s="126">
        <f t="shared" si="119"/>
        <v>7384</v>
      </c>
      <c r="B7445" s="1725"/>
      <c r="D7445" s="2" t="str">
        <f t="shared" si="118"/>
        <v>OK</v>
      </c>
      <c r="E7445" s="2" t="s">
        <v>79</v>
      </c>
    </row>
    <row r="7446" spans="1:5">
      <c r="A7446" s="126">
        <f t="shared" si="119"/>
        <v>7385</v>
      </c>
      <c r="B7446" s="1725"/>
      <c r="D7446" s="2" t="str">
        <f t="shared" si="118"/>
        <v>OK</v>
      </c>
      <c r="E7446" s="2" t="s">
        <v>79</v>
      </c>
    </row>
    <row r="7447" spans="1:5">
      <c r="A7447" s="126">
        <f t="shared" si="119"/>
        <v>7386</v>
      </c>
      <c r="B7447" s="1725"/>
      <c r="D7447" s="2" t="str">
        <f t="shared" si="118"/>
        <v>OK</v>
      </c>
      <c r="E7447" s="2" t="s">
        <v>79</v>
      </c>
    </row>
    <row r="7448" spans="1:5">
      <c r="A7448" s="126">
        <f t="shared" si="119"/>
        <v>7387</v>
      </c>
      <c r="B7448" s="1725"/>
      <c r="D7448" s="2" t="str">
        <f t="shared" si="118"/>
        <v>OK</v>
      </c>
      <c r="E7448" s="2" t="s">
        <v>79</v>
      </c>
    </row>
    <row r="7449" spans="1:5">
      <c r="A7449" s="126">
        <f t="shared" si="119"/>
        <v>7388</v>
      </c>
      <c r="B7449" s="1725"/>
      <c r="D7449" s="2" t="str">
        <f t="shared" si="118"/>
        <v>OK</v>
      </c>
      <c r="E7449" s="2" t="s">
        <v>79</v>
      </c>
    </row>
    <row r="7450" spans="1:5">
      <c r="A7450" s="126">
        <f t="shared" si="119"/>
        <v>7389</v>
      </c>
      <c r="B7450" s="1725"/>
      <c r="D7450" s="2" t="str">
        <f t="shared" si="118"/>
        <v>OK</v>
      </c>
      <c r="E7450" s="2" t="s">
        <v>79</v>
      </c>
    </row>
    <row r="7451" spans="1:5">
      <c r="A7451" s="126">
        <f t="shared" si="119"/>
        <v>7390</v>
      </c>
      <c r="B7451" s="1725"/>
      <c r="D7451" s="2" t="str">
        <f t="shared" si="118"/>
        <v>OK</v>
      </c>
      <c r="E7451" s="2" t="s">
        <v>79</v>
      </c>
    </row>
    <row r="7452" spans="1:5">
      <c r="A7452" s="126">
        <f t="shared" si="119"/>
        <v>7391</v>
      </c>
      <c r="B7452" s="1725"/>
      <c r="D7452" s="2" t="str">
        <f t="shared" si="118"/>
        <v>OK</v>
      </c>
      <c r="E7452" s="2" t="s">
        <v>79</v>
      </c>
    </row>
    <row r="7453" spans="1:5">
      <c r="A7453" s="126">
        <f t="shared" si="119"/>
        <v>7392</v>
      </c>
      <c r="B7453" s="1725"/>
      <c r="D7453" s="2" t="str">
        <f t="shared" si="118"/>
        <v>OK</v>
      </c>
      <c r="E7453" s="2" t="s">
        <v>79</v>
      </c>
    </row>
    <row r="7454" spans="1:5">
      <c r="A7454" s="126">
        <f t="shared" si="119"/>
        <v>7393</v>
      </c>
      <c r="B7454" s="1725"/>
      <c r="D7454" s="2" t="str">
        <f t="shared" si="118"/>
        <v>OK</v>
      </c>
      <c r="E7454" s="2" t="s">
        <v>79</v>
      </c>
    </row>
    <row r="7455" spans="1:5">
      <c r="A7455" s="126">
        <f t="shared" si="119"/>
        <v>7394</v>
      </c>
      <c r="B7455" s="1725"/>
      <c r="D7455" s="2" t="str">
        <f t="shared" si="118"/>
        <v>OK</v>
      </c>
      <c r="E7455" s="2" t="s">
        <v>79</v>
      </c>
    </row>
    <row r="7456" spans="1:5">
      <c r="A7456" s="126">
        <f t="shared" si="119"/>
        <v>7395</v>
      </c>
      <c r="B7456" s="1725"/>
      <c r="D7456" s="2" t="str">
        <f t="shared" si="118"/>
        <v>OK</v>
      </c>
      <c r="E7456" s="2" t="s">
        <v>79</v>
      </c>
    </row>
    <row r="7457" spans="1:5">
      <c r="A7457" s="126">
        <f t="shared" si="119"/>
        <v>7396</v>
      </c>
      <c r="B7457" s="1725"/>
      <c r="D7457" s="2" t="str">
        <f t="shared" si="118"/>
        <v>OK</v>
      </c>
      <c r="E7457" s="2" t="s">
        <v>79</v>
      </c>
    </row>
    <row r="7458" spans="1:5">
      <c r="A7458" s="126">
        <f t="shared" si="119"/>
        <v>7397</v>
      </c>
      <c r="B7458" s="1725"/>
      <c r="D7458" s="2" t="str">
        <f t="shared" si="118"/>
        <v>OK</v>
      </c>
      <c r="E7458" s="2" t="s">
        <v>79</v>
      </c>
    </row>
    <row r="7459" spans="1:5">
      <c r="A7459" s="126">
        <f t="shared" si="119"/>
        <v>7398</v>
      </c>
      <c r="B7459" s="1725"/>
      <c r="D7459" s="2" t="str">
        <f t="shared" si="118"/>
        <v>OK</v>
      </c>
      <c r="E7459" s="2" t="s">
        <v>79</v>
      </c>
    </row>
    <row r="7460" spans="1:5">
      <c r="A7460" s="126">
        <f t="shared" si="119"/>
        <v>7399</v>
      </c>
      <c r="B7460" s="1725"/>
      <c r="D7460" s="2" t="str">
        <f t="shared" si="118"/>
        <v>OK</v>
      </c>
      <c r="E7460" s="2" t="s">
        <v>79</v>
      </c>
    </row>
    <row r="7461" spans="1:5">
      <c r="A7461" s="126">
        <f t="shared" si="119"/>
        <v>7400</v>
      </c>
      <c r="B7461" s="1725"/>
      <c r="D7461" s="2" t="str">
        <f t="shared" si="118"/>
        <v>OK</v>
      </c>
      <c r="E7461" s="2" t="s">
        <v>79</v>
      </c>
    </row>
    <row r="7462" spans="1:5">
      <c r="A7462" s="126">
        <f t="shared" si="119"/>
        <v>7401</v>
      </c>
      <c r="B7462" s="1725"/>
      <c r="D7462" s="2" t="str">
        <f t="shared" si="118"/>
        <v>OK</v>
      </c>
      <c r="E7462" s="2" t="s">
        <v>79</v>
      </c>
    </row>
    <row r="7463" spans="1:5">
      <c r="A7463" s="126">
        <f t="shared" si="119"/>
        <v>7402</v>
      </c>
      <c r="B7463" s="1725"/>
      <c r="D7463" s="2" t="str">
        <f t="shared" si="118"/>
        <v>OK</v>
      </c>
      <c r="E7463" s="2" t="s">
        <v>79</v>
      </c>
    </row>
    <row r="7464" spans="1:5">
      <c r="A7464" s="126">
        <f t="shared" si="119"/>
        <v>7403</v>
      </c>
      <c r="B7464" s="1725"/>
      <c r="D7464" s="2" t="str">
        <f t="shared" si="118"/>
        <v>OK</v>
      </c>
      <c r="E7464" s="2" t="s">
        <v>79</v>
      </c>
    </row>
    <row r="7465" spans="1:5">
      <c r="A7465" s="126">
        <f t="shared" si="119"/>
        <v>7404</v>
      </c>
      <c r="B7465" s="1725"/>
      <c r="D7465" s="2" t="str">
        <f t="shared" si="118"/>
        <v>OK</v>
      </c>
      <c r="E7465" s="2" t="s">
        <v>79</v>
      </c>
    </row>
    <row r="7466" spans="1:5">
      <c r="A7466" s="126">
        <f t="shared" si="119"/>
        <v>7405</v>
      </c>
      <c r="B7466" s="1725"/>
      <c r="D7466" s="2" t="str">
        <f t="shared" si="118"/>
        <v>OK</v>
      </c>
      <c r="E7466" s="2" t="s">
        <v>79</v>
      </c>
    </row>
    <row r="7467" spans="1:5">
      <c r="A7467" s="126">
        <f t="shared" si="119"/>
        <v>7406</v>
      </c>
      <c r="B7467" s="1725"/>
      <c r="D7467" s="2" t="str">
        <f t="shared" si="118"/>
        <v>OK</v>
      </c>
      <c r="E7467" s="2" t="s">
        <v>79</v>
      </c>
    </row>
    <row r="7468" spans="1:5">
      <c r="A7468" s="126">
        <f t="shared" si="119"/>
        <v>7407</v>
      </c>
      <c r="B7468" s="1725"/>
      <c r="D7468" s="2" t="str">
        <f t="shared" si="118"/>
        <v>OK</v>
      </c>
      <c r="E7468" s="2" t="s">
        <v>79</v>
      </c>
    </row>
    <row r="7469" spans="1:5">
      <c r="A7469" s="126">
        <f t="shared" si="119"/>
        <v>7408</v>
      </c>
      <c r="B7469" s="1725"/>
      <c r="D7469" s="2" t="str">
        <f t="shared" si="118"/>
        <v>OK</v>
      </c>
      <c r="E7469" s="2" t="s">
        <v>79</v>
      </c>
    </row>
    <row r="7470" spans="1:5">
      <c r="A7470" s="126">
        <f t="shared" si="119"/>
        <v>7409</v>
      </c>
      <c r="B7470" s="1725"/>
      <c r="D7470" s="2" t="str">
        <f t="shared" si="118"/>
        <v>OK</v>
      </c>
      <c r="E7470" s="2" t="s">
        <v>79</v>
      </c>
    </row>
    <row r="7471" spans="1:5">
      <c r="A7471" s="126">
        <f t="shared" si="119"/>
        <v>7410</v>
      </c>
      <c r="B7471" s="1725"/>
      <c r="D7471" s="2" t="str">
        <f t="shared" si="118"/>
        <v>OK</v>
      </c>
      <c r="E7471" s="2" t="s">
        <v>79</v>
      </c>
    </row>
    <row r="7472" spans="1:5">
      <c r="A7472" s="126">
        <f t="shared" si="119"/>
        <v>7411</v>
      </c>
      <c r="B7472" s="1725"/>
      <c r="D7472" s="2" t="str">
        <f t="shared" si="118"/>
        <v>OK</v>
      </c>
      <c r="E7472" s="2" t="s">
        <v>79</v>
      </c>
    </row>
    <row r="7473" spans="1:5">
      <c r="A7473" s="126">
        <f t="shared" si="119"/>
        <v>7412</v>
      </c>
      <c r="B7473" s="1725"/>
      <c r="D7473" s="2" t="str">
        <f t="shared" si="118"/>
        <v>OK</v>
      </c>
      <c r="E7473" s="2" t="s">
        <v>79</v>
      </c>
    </row>
    <row r="7474" spans="1:5">
      <c r="A7474" s="126">
        <f t="shared" si="119"/>
        <v>7413</v>
      </c>
      <c r="B7474" s="1725"/>
      <c r="D7474" s="2" t="str">
        <f t="shared" si="118"/>
        <v>OK</v>
      </c>
      <c r="E7474" s="2" t="s">
        <v>79</v>
      </c>
    </row>
    <row r="7475" spans="1:5">
      <c r="A7475" s="126">
        <f t="shared" si="119"/>
        <v>7414</v>
      </c>
      <c r="B7475" s="1725"/>
      <c r="D7475" s="2" t="str">
        <f t="shared" si="118"/>
        <v>OK</v>
      </c>
      <c r="E7475" s="2" t="s">
        <v>79</v>
      </c>
    </row>
    <row r="7476" spans="1:5">
      <c r="A7476" s="126">
        <f t="shared" si="119"/>
        <v>7415</v>
      </c>
      <c r="B7476" s="1725"/>
      <c r="D7476" s="2" t="str">
        <f t="shared" si="118"/>
        <v>OK</v>
      </c>
      <c r="E7476" s="2" t="s">
        <v>79</v>
      </c>
    </row>
    <row r="7477" spans="1:5">
      <c r="A7477" s="126">
        <f t="shared" si="119"/>
        <v>7416</v>
      </c>
      <c r="B7477" s="1725"/>
      <c r="D7477" s="2" t="str">
        <f t="shared" si="118"/>
        <v>OK</v>
      </c>
      <c r="E7477" s="2" t="s">
        <v>79</v>
      </c>
    </row>
    <row r="7478" spans="1:5">
      <c r="A7478" s="126">
        <f t="shared" si="119"/>
        <v>7417</v>
      </c>
      <c r="B7478" s="1725"/>
      <c r="D7478" s="2" t="str">
        <f t="shared" si="118"/>
        <v>OK</v>
      </c>
      <c r="E7478" s="2" t="s">
        <v>79</v>
      </c>
    </row>
    <row r="7479" spans="1:5">
      <c r="A7479" s="126">
        <f t="shared" si="119"/>
        <v>7418</v>
      </c>
      <c r="B7479" s="1725"/>
      <c r="D7479" s="2" t="str">
        <f t="shared" si="118"/>
        <v>OK</v>
      </c>
      <c r="E7479" s="2" t="s">
        <v>79</v>
      </c>
    </row>
    <row r="7480" spans="1:5">
      <c r="A7480" s="126">
        <f t="shared" si="119"/>
        <v>7419</v>
      </c>
      <c r="B7480" s="1725"/>
      <c r="D7480" s="2" t="str">
        <f t="shared" si="118"/>
        <v>OK</v>
      </c>
      <c r="E7480" s="2" t="s">
        <v>79</v>
      </c>
    </row>
    <row r="7481" spans="1:5">
      <c r="A7481" s="126">
        <f t="shared" si="119"/>
        <v>7420</v>
      </c>
      <c r="B7481" s="1725"/>
      <c r="D7481" s="2" t="str">
        <f t="shared" si="118"/>
        <v>OK</v>
      </c>
      <c r="E7481" s="2" t="s">
        <v>79</v>
      </c>
    </row>
    <row r="7482" spans="1:5">
      <c r="A7482" s="126">
        <f t="shared" si="119"/>
        <v>7421</v>
      </c>
      <c r="B7482" s="1725"/>
      <c r="D7482" s="2" t="str">
        <f t="shared" si="118"/>
        <v>OK</v>
      </c>
      <c r="E7482" s="2" t="s">
        <v>79</v>
      </c>
    </row>
    <row r="7483" spans="1:5">
      <c r="A7483" s="126">
        <f t="shared" si="119"/>
        <v>7422</v>
      </c>
      <c r="B7483" s="1725"/>
      <c r="D7483" s="2" t="str">
        <f t="shared" si="118"/>
        <v>OK</v>
      </c>
      <c r="E7483" s="2" t="s">
        <v>79</v>
      </c>
    </row>
    <row r="7484" spans="1:5">
      <c r="A7484" s="126">
        <f t="shared" si="119"/>
        <v>7423</v>
      </c>
      <c r="B7484" s="1725"/>
      <c r="D7484" s="2" t="str">
        <f t="shared" si="118"/>
        <v>OK</v>
      </c>
      <c r="E7484" s="2" t="s">
        <v>79</v>
      </c>
    </row>
    <row r="7485" spans="1:5">
      <c r="A7485" s="126">
        <f t="shared" si="119"/>
        <v>7424</v>
      </c>
      <c r="B7485" s="1725"/>
      <c r="D7485" s="2" t="str">
        <f t="shared" si="118"/>
        <v>OK</v>
      </c>
      <c r="E7485" s="2" t="s">
        <v>79</v>
      </c>
    </row>
    <row r="7486" spans="1:5">
      <c r="A7486" s="126">
        <f t="shared" si="119"/>
        <v>7425</v>
      </c>
      <c r="B7486" s="1725"/>
      <c r="D7486" s="2" t="str">
        <f t="shared" si="118"/>
        <v>OK</v>
      </c>
      <c r="E7486" s="2" t="s">
        <v>79</v>
      </c>
    </row>
    <row r="7487" spans="1:5">
      <c r="A7487" s="126">
        <f t="shared" si="119"/>
        <v>7426</v>
      </c>
      <c r="B7487" s="1725"/>
      <c r="D7487" s="2" t="str">
        <f t="shared" ref="D7487:D7550" si="120">IF(ISBLANK(B7487),"OK",IF(A7487-B7487=0,"OK","Error?"))</f>
        <v>OK</v>
      </c>
      <c r="E7487" s="2" t="s">
        <v>79</v>
      </c>
    </row>
    <row r="7488" spans="1:5">
      <c r="A7488" s="126">
        <f t="shared" si="119"/>
        <v>7427</v>
      </c>
      <c r="B7488" s="1725"/>
      <c r="D7488" s="2" t="str">
        <f t="shared" si="120"/>
        <v>OK</v>
      </c>
      <c r="E7488" s="2" t="s">
        <v>79</v>
      </c>
    </row>
    <row r="7489" spans="1:5">
      <c r="A7489" s="126">
        <f t="shared" si="119"/>
        <v>7428</v>
      </c>
      <c r="B7489" s="1725"/>
      <c r="D7489" s="2" t="str">
        <f t="shared" si="120"/>
        <v>OK</v>
      </c>
      <c r="E7489" s="2" t="s">
        <v>79</v>
      </c>
    </row>
    <row r="7490" spans="1:5">
      <c r="A7490" s="126">
        <f t="shared" si="119"/>
        <v>7429</v>
      </c>
      <c r="B7490" s="1725"/>
      <c r="D7490" s="2" t="str">
        <f t="shared" si="120"/>
        <v>OK</v>
      </c>
      <c r="E7490" s="2" t="s">
        <v>79</v>
      </c>
    </row>
    <row r="7491" spans="1:5">
      <c r="A7491" s="126">
        <f t="shared" si="119"/>
        <v>7430</v>
      </c>
      <c r="B7491" s="1725"/>
      <c r="D7491" s="2" t="str">
        <f t="shared" si="120"/>
        <v>OK</v>
      </c>
      <c r="E7491" s="2" t="s">
        <v>79</v>
      </c>
    </row>
    <row r="7492" spans="1:5">
      <c r="A7492" s="126">
        <f t="shared" si="119"/>
        <v>7431</v>
      </c>
      <c r="B7492" s="1725"/>
      <c r="D7492" s="2" t="str">
        <f t="shared" si="120"/>
        <v>OK</v>
      </c>
      <c r="E7492" s="2" t="s">
        <v>79</v>
      </c>
    </row>
    <row r="7493" spans="1:5">
      <c r="A7493" s="126">
        <f t="shared" si="119"/>
        <v>7432</v>
      </c>
      <c r="B7493" s="1725"/>
      <c r="D7493" s="2" t="str">
        <f t="shared" si="120"/>
        <v>OK</v>
      </c>
      <c r="E7493" s="2" t="s">
        <v>79</v>
      </c>
    </row>
    <row r="7494" spans="1:5">
      <c r="A7494" s="126">
        <f t="shared" si="119"/>
        <v>7433</v>
      </c>
      <c r="B7494" s="1725"/>
      <c r="D7494" s="2" t="str">
        <f t="shared" si="120"/>
        <v>OK</v>
      </c>
      <c r="E7494" s="2" t="s">
        <v>79</v>
      </c>
    </row>
    <row r="7495" spans="1:5">
      <c r="A7495" s="126">
        <f t="shared" si="119"/>
        <v>7434</v>
      </c>
      <c r="B7495" s="1725"/>
      <c r="D7495" s="2" t="str">
        <f t="shared" si="120"/>
        <v>OK</v>
      </c>
      <c r="E7495" s="2" t="s">
        <v>79</v>
      </c>
    </row>
    <row r="7496" spans="1:5">
      <c r="A7496" s="126">
        <f t="shared" si="119"/>
        <v>7435</v>
      </c>
      <c r="B7496" s="1725"/>
      <c r="D7496" s="2" t="str">
        <f t="shared" si="120"/>
        <v>OK</v>
      </c>
      <c r="E7496" s="2" t="s">
        <v>79</v>
      </c>
    </row>
    <row r="7497" spans="1:5">
      <c r="A7497" s="126">
        <f t="shared" si="119"/>
        <v>7436</v>
      </c>
      <c r="B7497" s="1725"/>
      <c r="D7497" s="2" t="str">
        <f t="shared" si="120"/>
        <v>OK</v>
      </c>
      <c r="E7497" s="2" t="s">
        <v>79</v>
      </c>
    </row>
    <row r="7498" spans="1:5">
      <c r="A7498" s="126">
        <f t="shared" si="119"/>
        <v>7437</v>
      </c>
      <c r="B7498" s="1725"/>
      <c r="D7498" s="2" t="str">
        <f t="shared" si="120"/>
        <v>OK</v>
      </c>
      <c r="E7498" s="2" t="s">
        <v>79</v>
      </c>
    </row>
    <row r="7499" spans="1:5">
      <c r="A7499" s="126">
        <f t="shared" si="119"/>
        <v>7438</v>
      </c>
      <c r="B7499" s="1725"/>
      <c r="D7499" s="2" t="str">
        <f t="shared" si="120"/>
        <v>OK</v>
      </c>
      <c r="E7499" s="2" t="s">
        <v>79</v>
      </c>
    </row>
    <row r="7500" spans="1:5">
      <c r="A7500" s="126">
        <f t="shared" si="119"/>
        <v>7439</v>
      </c>
      <c r="B7500" s="1725"/>
      <c r="D7500" s="2" t="str">
        <f t="shared" si="120"/>
        <v>OK</v>
      </c>
      <c r="E7500" s="2" t="s">
        <v>79</v>
      </c>
    </row>
    <row r="7501" spans="1:5">
      <c r="A7501" s="126">
        <f t="shared" si="119"/>
        <v>7440</v>
      </c>
      <c r="B7501" s="1725"/>
      <c r="D7501" s="2" t="str">
        <f t="shared" si="120"/>
        <v>OK</v>
      </c>
      <c r="E7501" s="2" t="s">
        <v>79</v>
      </c>
    </row>
    <row r="7502" spans="1:5">
      <c r="A7502" s="126">
        <f t="shared" ref="A7502:A7565" si="121">A7501+1</f>
        <v>7441</v>
      </c>
      <c r="B7502" s="1725"/>
      <c r="D7502" s="2" t="str">
        <f t="shared" si="120"/>
        <v>OK</v>
      </c>
      <c r="E7502" s="2" t="s">
        <v>79</v>
      </c>
    </row>
    <row r="7503" spans="1:5">
      <c r="A7503" s="126">
        <f t="shared" si="121"/>
        <v>7442</v>
      </c>
      <c r="B7503" s="1725"/>
      <c r="D7503" s="2" t="str">
        <f t="shared" si="120"/>
        <v>OK</v>
      </c>
      <c r="E7503" s="2" t="s">
        <v>79</v>
      </c>
    </row>
    <row r="7504" spans="1:5">
      <c r="A7504" s="126">
        <f t="shared" si="121"/>
        <v>7443</v>
      </c>
      <c r="B7504" s="1725"/>
      <c r="D7504" s="2" t="str">
        <f t="shared" si="120"/>
        <v>OK</v>
      </c>
      <c r="E7504" s="2" t="s">
        <v>79</v>
      </c>
    </row>
    <row r="7505" spans="1:5">
      <c r="A7505" s="126">
        <f t="shared" si="121"/>
        <v>7444</v>
      </c>
      <c r="B7505" s="1725"/>
      <c r="D7505" s="2" t="str">
        <f t="shared" si="120"/>
        <v>OK</v>
      </c>
      <c r="E7505" s="2" t="s">
        <v>79</v>
      </c>
    </row>
    <row r="7506" spans="1:5">
      <c r="A7506" s="126">
        <f t="shared" si="121"/>
        <v>7445</v>
      </c>
      <c r="B7506" s="1725"/>
      <c r="D7506" s="2" t="str">
        <f t="shared" si="120"/>
        <v>OK</v>
      </c>
      <c r="E7506" s="2" t="s">
        <v>79</v>
      </c>
    </row>
    <row r="7507" spans="1:5">
      <c r="A7507" s="126">
        <f t="shared" si="121"/>
        <v>7446</v>
      </c>
      <c r="B7507" s="1725"/>
      <c r="D7507" s="2" t="str">
        <f t="shared" si="120"/>
        <v>OK</v>
      </c>
      <c r="E7507" s="2" t="s">
        <v>79</v>
      </c>
    </row>
    <row r="7508" spans="1:5">
      <c r="A7508" s="126">
        <f t="shared" si="121"/>
        <v>7447</v>
      </c>
      <c r="B7508" s="1725"/>
      <c r="D7508" s="2" t="str">
        <f t="shared" si="120"/>
        <v>OK</v>
      </c>
      <c r="E7508" s="2" t="s">
        <v>79</v>
      </c>
    </row>
    <row r="7509" spans="1:5">
      <c r="A7509" s="126">
        <f t="shared" si="121"/>
        <v>7448</v>
      </c>
      <c r="B7509" s="1725"/>
      <c r="D7509" s="2" t="str">
        <f t="shared" si="120"/>
        <v>OK</v>
      </c>
      <c r="E7509" s="2" t="s">
        <v>79</v>
      </c>
    </row>
    <row r="7510" spans="1:5">
      <c r="A7510" s="126">
        <f t="shared" si="121"/>
        <v>7449</v>
      </c>
      <c r="B7510" s="1725"/>
      <c r="D7510" s="2" t="str">
        <f t="shared" si="120"/>
        <v>OK</v>
      </c>
      <c r="E7510" s="2" t="s">
        <v>79</v>
      </c>
    </row>
    <row r="7511" spans="1:5">
      <c r="A7511" s="126">
        <f t="shared" si="121"/>
        <v>7450</v>
      </c>
      <c r="B7511" s="1725"/>
      <c r="D7511" s="2" t="str">
        <f t="shared" si="120"/>
        <v>OK</v>
      </c>
      <c r="E7511" s="2" t="s">
        <v>79</v>
      </c>
    </row>
    <row r="7512" spans="1:5">
      <c r="A7512" s="126">
        <f t="shared" si="121"/>
        <v>7451</v>
      </c>
      <c r="B7512" s="1725"/>
      <c r="D7512" s="2" t="str">
        <f t="shared" si="120"/>
        <v>OK</v>
      </c>
      <c r="E7512" s="2" t="s">
        <v>79</v>
      </c>
    </row>
    <row r="7513" spans="1:5">
      <c r="A7513" s="126">
        <f t="shared" si="121"/>
        <v>7452</v>
      </c>
      <c r="B7513" s="1725"/>
      <c r="D7513" s="2" t="str">
        <f t="shared" si="120"/>
        <v>OK</v>
      </c>
      <c r="E7513" s="2" t="s">
        <v>79</v>
      </c>
    </row>
    <row r="7514" spans="1:5">
      <c r="A7514" s="126">
        <f t="shared" si="121"/>
        <v>7453</v>
      </c>
      <c r="B7514" s="1725"/>
      <c r="D7514" s="2" t="str">
        <f t="shared" si="120"/>
        <v>OK</v>
      </c>
      <c r="E7514" s="2" t="s">
        <v>79</v>
      </c>
    </row>
    <row r="7515" spans="1:5">
      <c r="A7515" s="126">
        <f t="shared" si="121"/>
        <v>7454</v>
      </c>
      <c r="B7515" s="1725"/>
      <c r="D7515" s="2" t="str">
        <f t="shared" si="120"/>
        <v>OK</v>
      </c>
      <c r="E7515" s="2" t="s">
        <v>79</v>
      </c>
    </row>
    <row r="7516" spans="1:5">
      <c r="A7516" s="126">
        <f t="shared" si="121"/>
        <v>7455</v>
      </c>
      <c r="B7516" s="1725"/>
      <c r="D7516" s="2" t="str">
        <f t="shared" si="120"/>
        <v>OK</v>
      </c>
      <c r="E7516" s="2" t="s">
        <v>79</v>
      </c>
    </row>
    <row r="7517" spans="1:5">
      <c r="A7517" s="126">
        <f t="shared" si="121"/>
        <v>7456</v>
      </c>
      <c r="B7517" s="1725"/>
      <c r="D7517" s="2" t="str">
        <f t="shared" si="120"/>
        <v>OK</v>
      </c>
      <c r="E7517" s="2" t="s">
        <v>79</v>
      </c>
    </row>
    <row r="7518" spans="1:5">
      <c r="A7518" s="126">
        <f t="shared" si="121"/>
        <v>7457</v>
      </c>
      <c r="B7518" s="1725"/>
      <c r="D7518" s="2" t="str">
        <f t="shared" si="120"/>
        <v>OK</v>
      </c>
      <c r="E7518" s="2" t="s">
        <v>79</v>
      </c>
    </row>
    <row r="7519" spans="1:5">
      <c r="A7519" s="126">
        <f t="shared" si="121"/>
        <v>7458</v>
      </c>
      <c r="B7519" s="1725"/>
      <c r="D7519" s="2" t="str">
        <f t="shared" si="120"/>
        <v>OK</v>
      </c>
      <c r="E7519" s="2" t="s">
        <v>79</v>
      </c>
    </row>
    <row r="7520" spans="1:5">
      <c r="A7520" s="126">
        <f t="shared" si="121"/>
        <v>7459</v>
      </c>
      <c r="B7520" s="1725"/>
      <c r="D7520" s="2" t="str">
        <f t="shared" si="120"/>
        <v>OK</v>
      </c>
      <c r="E7520" s="2" t="s">
        <v>79</v>
      </c>
    </row>
    <row r="7521" spans="1:5">
      <c r="A7521" s="126">
        <f t="shared" si="121"/>
        <v>7460</v>
      </c>
      <c r="B7521" s="1725"/>
      <c r="D7521" s="2" t="str">
        <f t="shared" si="120"/>
        <v>OK</v>
      </c>
      <c r="E7521" s="2" t="s">
        <v>79</v>
      </c>
    </row>
    <row r="7522" spans="1:5">
      <c r="A7522" s="126">
        <f t="shared" si="121"/>
        <v>7461</v>
      </c>
      <c r="B7522" s="1725"/>
      <c r="D7522" s="2" t="str">
        <f t="shared" si="120"/>
        <v>OK</v>
      </c>
      <c r="E7522" s="2" t="s">
        <v>79</v>
      </c>
    </row>
    <row r="7523" spans="1:5">
      <c r="A7523" s="126">
        <f t="shared" si="121"/>
        <v>7462</v>
      </c>
      <c r="B7523" s="1725"/>
      <c r="D7523" s="2" t="str">
        <f t="shared" si="120"/>
        <v>OK</v>
      </c>
      <c r="E7523" s="2" t="s">
        <v>79</v>
      </c>
    </row>
    <row r="7524" spans="1:5">
      <c r="A7524" s="126">
        <f t="shared" si="121"/>
        <v>7463</v>
      </c>
      <c r="B7524" s="1725"/>
      <c r="D7524" s="2" t="str">
        <f t="shared" si="120"/>
        <v>OK</v>
      </c>
      <c r="E7524" s="2" t="s">
        <v>79</v>
      </c>
    </row>
    <row r="7525" spans="1:5">
      <c r="A7525" s="126">
        <f t="shared" si="121"/>
        <v>7464</v>
      </c>
      <c r="B7525" s="1725"/>
      <c r="D7525" s="2" t="str">
        <f t="shared" si="120"/>
        <v>OK</v>
      </c>
      <c r="E7525" s="2" t="s">
        <v>79</v>
      </c>
    </row>
    <row r="7526" spans="1:5">
      <c r="A7526" s="126">
        <f t="shared" si="121"/>
        <v>7465</v>
      </c>
      <c r="B7526" s="1725"/>
      <c r="D7526" s="2" t="str">
        <f t="shared" si="120"/>
        <v>OK</v>
      </c>
      <c r="E7526" s="2" t="s">
        <v>79</v>
      </c>
    </row>
    <row r="7527" spans="1:5">
      <c r="A7527" s="126">
        <f t="shared" si="121"/>
        <v>7466</v>
      </c>
      <c r="B7527" s="1725"/>
      <c r="D7527" s="2" t="str">
        <f t="shared" si="120"/>
        <v>OK</v>
      </c>
      <c r="E7527" s="2" t="s">
        <v>79</v>
      </c>
    </row>
    <row r="7528" spans="1:5">
      <c r="A7528" s="126">
        <f t="shared" si="121"/>
        <v>7467</v>
      </c>
      <c r="B7528" s="1725"/>
      <c r="D7528" s="2" t="str">
        <f t="shared" si="120"/>
        <v>OK</v>
      </c>
      <c r="E7528" s="2" t="s">
        <v>79</v>
      </c>
    </row>
    <row r="7529" spans="1:5">
      <c r="A7529" s="126">
        <f t="shared" si="121"/>
        <v>7468</v>
      </c>
      <c r="B7529" s="1725"/>
      <c r="D7529" s="2" t="str">
        <f t="shared" si="120"/>
        <v>OK</v>
      </c>
      <c r="E7529" s="2" t="s">
        <v>79</v>
      </c>
    </row>
    <row r="7530" spans="1:5">
      <c r="A7530" s="126">
        <f t="shared" si="121"/>
        <v>7469</v>
      </c>
      <c r="B7530" s="1725"/>
      <c r="D7530" s="2" t="str">
        <f t="shared" si="120"/>
        <v>OK</v>
      </c>
      <c r="E7530" s="2" t="s">
        <v>79</v>
      </c>
    </row>
    <row r="7531" spans="1:5">
      <c r="A7531" s="126">
        <f t="shared" si="121"/>
        <v>7470</v>
      </c>
      <c r="B7531" s="1725"/>
      <c r="D7531" s="2" t="str">
        <f t="shared" si="120"/>
        <v>OK</v>
      </c>
      <c r="E7531" s="2" t="s">
        <v>79</v>
      </c>
    </row>
    <row r="7532" spans="1:5">
      <c r="A7532" s="126">
        <f t="shared" si="121"/>
        <v>7471</v>
      </c>
      <c r="B7532" s="1725"/>
      <c r="D7532" s="2" t="str">
        <f t="shared" si="120"/>
        <v>OK</v>
      </c>
      <c r="E7532" s="2" t="s">
        <v>79</v>
      </c>
    </row>
    <row r="7533" spans="1:5">
      <c r="A7533" s="126">
        <f t="shared" si="121"/>
        <v>7472</v>
      </c>
      <c r="B7533" s="1725"/>
      <c r="D7533" s="2" t="str">
        <f t="shared" si="120"/>
        <v>OK</v>
      </c>
      <c r="E7533" s="2" t="s">
        <v>79</v>
      </c>
    </row>
    <row r="7534" spans="1:5">
      <c r="A7534" s="126">
        <f t="shared" si="121"/>
        <v>7473</v>
      </c>
      <c r="B7534" s="1725"/>
      <c r="D7534" s="2" t="str">
        <f t="shared" si="120"/>
        <v>OK</v>
      </c>
      <c r="E7534" s="2" t="s">
        <v>79</v>
      </c>
    </row>
    <row r="7535" spans="1:5">
      <c r="A7535" s="126">
        <f t="shared" si="121"/>
        <v>7474</v>
      </c>
      <c r="B7535" s="1725"/>
      <c r="D7535" s="2" t="str">
        <f t="shared" si="120"/>
        <v>OK</v>
      </c>
      <c r="E7535" s="2" t="s">
        <v>79</v>
      </c>
    </row>
    <row r="7536" spans="1:5">
      <c r="A7536" s="126">
        <f t="shared" si="121"/>
        <v>7475</v>
      </c>
      <c r="B7536" s="1725"/>
      <c r="D7536" s="2" t="str">
        <f t="shared" si="120"/>
        <v>OK</v>
      </c>
      <c r="E7536" s="2" t="s">
        <v>79</v>
      </c>
    </row>
    <row r="7537" spans="1:5">
      <c r="A7537" s="126">
        <f t="shared" si="121"/>
        <v>7476</v>
      </c>
      <c r="B7537" s="1725"/>
      <c r="D7537" s="2" t="str">
        <f t="shared" si="120"/>
        <v>OK</v>
      </c>
      <c r="E7537" s="2" t="s">
        <v>79</v>
      </c>
    </row>
    <row r="7538" spans="1:5">
      <c r="A7538" s="126">
        <f t="shared" si="121"/>
        <v>7477</v>
      </c>
      <c r="B7538" s="1725"/>
      <c r="D7538" s="2" t="str">
        <f t="shared" si="120"/>
        <v>OK</v>
      </c>
      <c r="E7538" s="2" t="s">
        <v>79</v>
      </c>
    </row>
    <row r="7539" spans="1:5">
      <c r="A7539" s="126">
        <f t="shared" si="121"/>
        <v>7478</v>
      </c>
      <c r="B7539" s="1725"/>
      <c r="D7539" s="2" t="str">
        <f t="shared" si="120"/>
        <v>OK</v>
      </c>
      <c r="E7539" s="2" t="s">
        <v>79</v>
      </c>
    </row>
    <row r="7540" spans="1:5">
      <c r="A7540" s="126">
        <f t="shared" si="121"/>
        <v>7479</v>
      </c>
      <c r="B7540" s="1725"/>
      <c r="D7540" s="2" t="str">
        <f t="shared" si="120"/>
        <v>OK</v>
      </c>
      <c r="E7540" s="2" t="s">
        <v>79</v>
      </c>
    </row>
    <row r="7541" spans="1:5">
      <c r="A7541" s="126">
        <f t="shared" si="121"/>
        <v>7480</v>
      </c>
      <c r="B7541" s="1725"/>
      <c r="D7541" s="2" t="str">
        <f t="shared" si="120"/>
        <v>OK</v>
      </c>
      <c r="E7541" s="2" t="s">
        <v>79</v>
      </c>
    </row>
    <row r="7542" spans="1:5">
      <c r="A7542" s="126">
        <f t="shared" si="121"/>
        <v>7481</v>
      </c>
      <c r="B7542" s="1725"/>
      <c r="D7542" s="2" t="str">
        <f t="shared" si="120"/>
        <v>OK</v>
      </c>
      <c r="E7542" s="2" t="s">
        <v>79</v>
      </c>
    </row>
    <row r="7543" spans="1:5">
      <c r="A7543" s="126">
        <f t="shared" si="121"/>
        <v>7482</v>
      </c>
      <c r="B7543" s="1725"/>
      <c r="D7543" s="2" t="str">
        <f t="shared" si="120"/>
        <v>OK</v>
      </c>
      <c r="E7543" s="2" t="s">
        <v>79</v>
      </c>
    </row>
    <row r="7544" spans="1:5">
      <c r="A7544" s="126">
        <f t="shared" si="121"/>
        <v>7483</v>
      </c>
      <c r="B7544" s="1725"/>
      <c r="D7544" s="2" t="str">
        <f t="shared" si="120"/>
        <v>OK</v>
      </c>
      <c r="E7544" s="2" t="s">
        <v>79</v>
      </c>
    </row>
    <row r="7545" spans="1:5">
      <c r="A7545" s="126">
        <f t="shared" si="121"/>
        <v>7484</v>
      </c>
      <c r="B7545" s="1725"/>
      <c r="D7545" s="2" t="str">
        <f t="shared" si="120"/>
        <v>OK</v>
      </c>
      <c r="E7545" s="2" t="s">
        <v>79</v>
      </c>
    </row>
    <row r="7546" spans="1:5">
      <c r="A7546" s="126">
        <f t="shared" si="121"/>
        <v>7485</v>
      </c>
      <c r="B7546" s="1725"/>
      <c r="D7546" s="2" t="str">
        <f t="shared" si="120"/>
        <v>OK</v>
      </c>
      <c r="E7546" s="2" t="s">
        <v>79</v>
      </c>
    </row>
    <row r="7547" spans="1:5">
      <c r="A7547" s="126">
        <f t="shared" si="121"/>
        <v>7486</v>
      </c>
      <c r="B7547" s="1725"/>
      <c r="D7547" s="2" t="str">
        <f t="shared" si="120"/>
        <v>OK</v>
      </c>
      <c r="E7547" s="2" t="s">
        <v>79</v>
      </c>
    </row>
    <row r="7548" spans="1:5">
      <c r="A7548" s="126">
        <f t="shared" si="121"/>
        <v>7487</v>
      </c>
      <c r="B7548" s="1725"/>
      <c r="D7548" s="2" t="str">
        <f t="shared" si="120"/>
        <v>OK</v>
      </c>
      <c r="E7548" s="2" t="s">
        <v>79</v>
      </c>
    </row>
    <row r="7549" spans="1:5">
      <c r="A7549" s="126">
        <f t="shared" si="121"/>
        <v>7488</v>
      </c>
      <c r="B7549" s="1725"/>
      <c r="D7549" s="2" t="str">
        <f t="shared" si="120"/>
        <v>OK</v>
      </c>
      <c r="E7549" s="2" t="s">
        <v>79</v>
      </c>
    </row>
    <row r="7550" spans="1:5">
      <c r="A7550" s="126">
        <f t="shared" si="121"/>
        <v>7489</v>
      </c>
      <c r="B7550" s="1725"/>
      <c r="D7550" s="2" t="str">
        <f t="shared" si="120"/>
        <v>OK</v>
      </c>
      <c r="E7550" s="2" t="s">
        <v>79</v>
      </c>
    </row>
    <row r="7551" spans="1:5">
      <c r="A7551" s="126">
        <f t="shared" si="121"/>
        <v>7490</v>
      </c>
      <c r="B7551" s="1725"/>
      <c r="D7551" s="2" t="str">
        <f t="shared" ref="D7551:D7614" si="122">IF(ISBLANK(B7551),"OK",IF(A7551-B7551=0,"OK","Error?"))</f>
        <v>OK</v>
      </c>
      <c r="E7551" s="2" t="s">
        <v>79</v>
      </c>
    </row>
    <row r="7552" spans="1:5">
      <c r="A7552" s="126">
        <f t="shared" si="121"/>
        <v>7491</v>
      </c>
      <c r="B7552" s="1725"/>
      <c r="D7552" s="2" t="str">
        <f t="shared" si="122"/>
        <v>OK</v>
      </c>
      <c r="E7552" s="2" t="s">
        <v>79</v>
      </c>
    </row>
    <row r="7553" spans="1:5">
      <c r="A7553" s="126">
        <f t="shared" si="121"/>
        <v>7492</v>
      </c>
      <c r="B7553" s="1725"/>
      <c r="D7553" s="2" t="str">
        <f t="shared" si="122"/>
        <v>OK</v>
      </c>
      <c r="E7553" s="2" t="s">
        <v>79</v>
      </c>
    </row>
    <row r="7554" spans="1:5">
      <c r="A7554" s="126">
        <f t="shared" si="121"/>
        <v>7493</v>
      </c>
      <c r="B7554" s="1725"/>
      <c r="D7554" s="2" t="str">
        <f t="shared" si="122"/>
        <v>OK</v>
      </c>
      <c r="E7554" s="2" t="s">
        <v>79</v>
      </c>
    </row>
    <row r="7555" spans="1:5">
      <c r="A7555" s="126">
        <f t="shared" si="121"/>
        <v>7494</v>
      </c>
      <c r="B7555" s="1725"/>
      <c r="D7555" s="2" t="str">
        <f t="shared" si="122"/>
        <v>OK</v>
      </c>
      <c r="E7555" s="2" t="s">
        <v>79</v>
      </c>
    </row>
    <row r="7556" spans="1:5">
      <c r="A7556" s="126">
        <f t="shared" si="121"/>
        <v>7495</v>
      </c>
      <c r="B7556" s="1725"/>
      <c r="D7556" s="2" t="str">
        <f t="shared" si="122"/>
        <v>OK</v>
      </c>
      <c r="E7556" s="2" t="s">
        <v>79</v>
      </c>
    </row>
    <row r="7557" spans="1:5">
      <c r="A7557" s="126">
        <f t="shared" si="121"/>
        <v>7496</v>
      </c>
      <c r="B7557" s="1725"/>
      <c r="D7557" s="2" t="str">
        <f t="shared" si="122"/>
        <v>OK</v>
      </c>
      <c r="E7557" s="2" t="s">
        <v>79</v>
      </c>
    </row>
    <row r="7558" spans="1:5">
      <c r="A7558" s="126">
        <f t="shared" si="121"/>
        <v>7497</v>
      </c>
      <c r="B7558" s="1725"/>
      <c r="D7558" s="2" t="str">
        <f t="shared" si="122"/>
        <v>OK</v>
      </c>
      <c r="E7558" s="2" t="s">
        <v>79</v>
      </c>
    </row>
    <row r="7559" spans="1:5">
      <c r="A7559" s="126">
        <f t="shared" si="121"/>
        <v>7498</v>
      </c>
      <c r="B7559" s="1725"/>
      <c r="D7559" s="2" t="str">
        <f t="shared" si="122"/>
        <v>OK</v>
      </c>
      <c r="E7559" s="2" t="s">
        <v>79</v>
      </c>
    </row>
    <row r="7560" spans="1:5">
      <c r="A7560" s="126">
        <f t="shared" si="121"/>
        <v>7499</v>
      </c>
      <c r="B7560" s="1725"/>
      <c r="D7560" s="2" t="str">
        <f t="shared" si="122"/>
        <v>OK</v>
      </c>
      <c r="E7560" s="2" t="s">
        <v>79</v>
      </c>
    </row>
    <row r="7561" spans="1:5">
      <c r="A7561" s="126">
        <f t="shared" si="121"/>
        <v>7500</v>
      </c>
      <c r="B7561" s="1725"/>
      <c r="D7561" s="2" t="str">
        <f t="shared" si="122"/>
        <v>OK</v>
      </c>
      <c r="E7561" s="2" t="s">
        <v>79</v>
      </c>
    </row>
    <row r="7562" spans="1:5">
      <c r="A7562" s="126">
        <f t="shared" si="121"/>
        <v>7501</v>
      </c>
      <c r="B7562" s="1725"/>
      <c r="D7562" s="2" t="str">
        <f t="shared" si="122"/>
        <v>OK</v>
      </c>
      <c r="E7562" s="2" t="s">
        <v>79</v>
      </c>
    </row>
    <row r="7563" spans="1:5">
      <c r="A7563" s="126">
        <f t="shared" si="121"/>
        <v>7502</v>
      </c>
      <c r="B7563" s="1725"/>
      <c r="D7563" s="2" t="str">
        <f t="shared" si="122"/>
        <v>OK</v>
      </c>
      <c r="E7563" s="2" t="s">
        <v>79</v>
      </c>
    </row>
    <row r="7564" spans="1:5">
      <c r="A7564" s="126">
        <f t="shared" si="121"/>
        <v>7503</v>
      </c>
      <c r="B7564" s="1725"/>
      <c r="D7564" s="2" t="str">
        <f t="shared" si="122"/>
        <v>OK</v>
      </c>
      <c r="E7564" s="2" t="s">
        <v>79</v>
      </c>
    </row>
    <row r="7565" spans="1:5">
      <c r="A7565" s="126">
        <f t="shared" si="121"/>
        <v>7504</v>
      </c>
      <c r="B7565" s="1725"/>
      <c r="D7565" s="2" t="str">
        <f t="shared" si="122"/>
        <v>OK</v>
      </c>
      <c r="E7565" s="2" t="s">
        <v>79</v>
      </c>
    </row>
    <row r="7566" spans="1:5">
      <c r="A7566" s="126">
        <f t="shared" ref="A7566:A7629" si="123">A7565+1</f>
        <v>7505</v>
      </c>
      <c r="B7566" s="1725"/>
      <c r="D7566" s="2" t="str">
        <f t="shared" si="122"/>
        <v>OK</v>
      </c>
      <c r="E7566" s="2" t="s">
        <v>79</v>
      </c>
    </row>
    <row r="7567" spans="1:5">
      <c r="A7567" s="126">
        <f t="shared" si="123"/>
        <v>7506</v>
      </c>
      <c r="B7567" s="1725"/>
      <c r="D7567" s="2" t="str">
        <f t="shared" si="122"/>
        <v>OK</v>
      </c>
      <c r="E7567" s="2" t="s">
        <v>79</v>
      </c>
    </row>
    <row r="7568" spans="1:5">
      <c r="A7568" s="126">
        <f t="shared" si="123"/>
        <v>7507</v>
      </c>
      <c r="B7568" s="1725"/>
      <c r="D7568" s="2" t="str">
        <f t="shared" si="122"/>
        <v>OK</v>
      </c>
      <c r="E7568" s="2" t="s">
        <v>79</v>
      </c>
    </row>
    <row r="7569" spans="1:5">
      <c r="A7569" s="126">
        <f t="shared" si="123"/>
        <v>7508</v>
      </c>
      <c r="B7569" s="1725"/>
      <c r="D7569" s="2" t="str">
        <f t="shared" si="122"/>
        <v>OK</v>
      </c>
      <c r="E7569" s="2" t="s">
        <v>79</v>
      </c>
    </row>
    <row r="7570" spans="1:5">
      <c r="A7570" s="126">
        <f t="shared" si="123"/>
        <v>7509</v>
      </c>
      <c r="B7570" s="1725"/>
      <c r="D7570" s="2" t="str">
        <f t="shared" si="122"/>
        <v>OK</v>
      </c>
      <c r="E7570" s="2" t="s">
        <v>79</v>
      </c>
    </row>
    <row r="7571" spans="1:5">
      <c r="A7571" s="126">
        <f t="shared" si="123"/>
        <v>7510</v>
      </c>
      <c r="B7571" s="1725"/>
      <c r="D7571" s="2" t="str">
        <f t="shared" si="122"/>
        <v>OK</v>
      </c>
      <c r="E7571" s="2" t="s">
        <v>79</v>
      </c>
    </row>
    <row r="7572" spans="1:5">
      <c r="A7572" s="126">
        <f t="shared" si="123"/>
        <v>7511</v>
      </c>
      <c r="B7572" s="1725"/>
      <c r="D7572" s="2" t="str">
        <f t="shared" si="122"/>
        <v>OK</v>
      </c>
      <c r="E7572" s="2" t="s">
        <v>79</v>
      </c>
    </row>
    <row r="7573" spans="1:5">
      <c r="A7573" s="126">
        <f t="shared" si="123"/>
        <v>7512</v>
      </c>
      <c r="B7573" s="1725"/>
      <c r="D7573" s="2" t="str">
        <f t="shared" si="122"/>
        <v>OK</v>
      </c>
      <c r="E7573" s="2" t="s">
        <v>79</v>
      </c>
    </row>
    <row r="7574" spans="1:5">
      <c r="A7574" s="126">
        <f t="shared" si="123"/>
        <v>7513</v>
      </c>
      <c r="B7574" s="1725"/>
      <c r="D7574" s="2" t="str">
        <f t="shared" si="122"/>
        <v>OK</v>
      </c>
      <c r="E7574" s="2" t="s">
        <v>79</v>
      </c>
    </row>
    <row r="7575" spans="1:5">
      <c r="A7575" s="126">
        <f t="shared" si="123"/>
        <v>7514</v>
      </c>
      <c r="B7575" s="1725"/>
      <c r="D7575" s="2" t="str">
        <f t="shared" si="122"/>
        <v>OK</v>
      </c>
      <c r="E7575" s="2" t="s">
        <v>79</v>
      </c>
    </row>
    <row r="7576" spans="1:5">
      <c r="A7576" s="126">
        <f t="shared" si="123"/>
        <v>7515</v>
      </c>
      <c r="B7576" s="1725"/>
      <c r="D7576" s="2" t="str">
        <f t="shared" si="122"/>
        <v>OK</v>
      </c>
      <c r="E7576" s="2" t="s">
        <v>79</v>
      </c>
    </row>
    <row r="7577" spans="1:5">
      <c r="A7577" s="126">
        <f t="shared" si="123"/>
        <v>7516</v>
      </c>
      <c r="B7577" s="1725"/>
      <c r="D7577" s="2" t="str">
        <f t="shared" si="122"/>
        <v>OK</v>
      </c>
      <c r="E7577" s="2" t="s">
        <v>79</v>
      </c>
    </row>
    <row r="7578" spans="1:5">
      <c r="A7578" s="126">
        <f t="shared" si="123"/>
        <v>7517</v>
      </c>
      <c r="B7578" s="1725"/>
      <c r="D7578" s="2" t="str">
        <f t="shared" si="122"/>
        <v>OK</v>
      </c>
      <c r="E7578" s="2" t="s">
        <v>79</v>
      </c>
    </row>
    <row r="7579" spans="1:5">
      <c r="A7579" s="126">
        <f t="shared" si="123"/>
        <v>7518</v>
      </c>
      <c r="B7579" s="1725"/>
      <c r="D7579" s="2" t="str">
        <f t="shared" si="122"/>
        <v>OK</v>
      </c>
      <c r="E7579" s="2" t="s">
        <v>79</v>
      </c>
    </row>
    <row r="7580" spans="1:5">
      <c r="A7580" s="126">
        <f t="shared" si="123"/>
        <v>7519</v>
      </c>
      <c r="B7580" s="1725"/>
      <c r="D7580" s="2" t="str">
        <f t="shared" si="122"/>
        <v>OK</v>
      </c>
      <c r="E7580" s="2" t="s">
        <v>79</v>
      </c>
    </row>
    <row r="7581" spans="1:5">
      <c r="A7581" s="126">
        <f t="shared" si="123"/>
        <v>7520</v>
      </c>
      <c r="B7581" s="1725"/>
      <c r="D7581" s="2" t="str">
        <f t="shared" si="122"/>
        <v>OK</v>
      </c>
      <c r="E7581" s="2" t="s">
        <v>79</v>
      </c>
    </row>
    <row r="7582" spans="1:5">
      <c r="A7582" s="126">
        <f t="shared" si="123"/>
        <v>7521</v>
      </c>
      <c r="B7582" s="1725"/>
      <c r="D7582" s="2" t="str">
        <f t="shared" si="122"/>
        <v>OK</v>
      </c>
      <c r="E7582" s="2" t="s">
        <v>79</v>
      </c>
    </row>
    <row r="7583" spans="1:5">
      <c r="A7583" s="126">
        <f t="shared" si="123"/>
        <v>7522</v>
      </c>
      <c r="B7583" s="1725"/>
      <c r="D7583" s="2" t="str">
        <f t="shared" si="122"/>
        <v>OK</v>
      </c>
      <c r="E7583" s="2" t="s">
        <v>79</v>
      </c>
    </row>
    <row r="7584" spans="1:5">
      <c r="A7584" s="126">
        <f t="shared" si="123"/>
        <v>7523</v>
      </c>
      <c r="B7584" s="1725"/>
      <c r="D7584" s="2" t="str">
        <f t="shared" si="122"/>
        <v>OK</v>
      </c>
      <c r="E7584" s="2" t="s">
        <v>79</v>
      </c>
    </row>
    <row r="7585" spans="1:5">
      <c r="A7585" s="126">
        <f t="shared" si="123"/>
        <v>7524</v>
      </c>
      <c r="B7585" s="1725"/>
      <c r="D7585" s="2" t="str">
        <f t="shared" si="122"/>
        <v>OK</v>
      </c>
      <c r="E7585" s="2" t="s">
        <v>79</v>
      </c>
    </row>
    <row r="7586" spans="1:5">
      <c r="A7586" s="126">
        <f t="shared" si="123"/>
        <v>7525</v>
      </c>
      <c r="B7586" s="1725"/>
      <c r="D7586" s="2" t="str">
        <f t="shared" si="122"/>
        <v>OK</v>
      </c>
      <c r="E7586" s="2" t="s">
        <v>79</v>
      </c>
    </row>
    <row r="7587" spans="1:5">
      <c r="A7587" s="126">
        <f t="shared" si="123"/>
        <v>7526</v>
      </c>
      <c r="B7587" s="1725"/>
      <c r="D7587" s="2" t="str">
        <f t="shared" si="122"/>
        <v>OK</v>
      </c>
      <c r="E7587" s="2" t="s">
        <v>79</v>
      </c>
    </row>
    <row r="7588" spans="1:5">
      <c r="A7588" s="126">
        <f t="shared" si="123"/>
        <v>7527</v>
      </c>
      <c r="B7588" s="1725"/>
      <c r="D7588" s="2" t="str">
        <f t="shared" si="122"/>
        <v>OK</v>
      </c>
      <c r="E7588" s="2" t="s">
        <v>79</v>
      </c>
    </row>
    <row r="7589" spans="1:5">
      <c r="A7589" s="126">
        <f t="shared" si="123"/>
        <v>7528</v>
      </c>
      <c r="B7589" s="1725"/>
      <c r="D7589" s="2" t="str">
        <f t="shared" si="122"/>
        <v>OK</v>
      </c>
      <c r="E7589" s="2" t="s">
        <v>79</v>
      </c>
    </row>
    <row r="7590" spans="1:5">
      <c r="A7590">
        <f t="shared" si="123"/>
        <v>7529</v>
      </c>
      <c r="B7590" s="1724">
        <f>'Cap Outlay Deprec 26'!E3</f>
        <v>0</v>
      </c>
      <c r="D7590" s="2" t="str">
        <f t="shared" si="122"/>
        <v>Error?</v>
      </c>
      <c r="E7590" s="2" t="s">
        <v>19</v>
      </c>
    </row>
    <row r="7591" spans="1:5">
      <c r="A7591">
        <f t="shared" si="123"/>
        <v>7530</v>
      </c>
      <c r="B7591" s="1724">
        <f>'Cap Outlay Deprec 26'!F3</f>
        <v>0</v>
      </c>
      <c r="D7591" s="2" t="str">
        <f t="shared" si="122"/>
        <v>Error?</v>
      </c>
      <c r="E7591" s="2" t="s">
        <v>19</v>
      </c>
    </row>
    <row r="7592" spans="1:5">
      <c r="A7592">
        <f t="shared" si="123"/>
        <v>7531</v>
      </c>
      <c r="B7592" s="1724">
        <f>'Cap Outlay Deprec 26'!H3</f>
        <v>0</v>
      </c>
      <c r="D7592" s="2" t="str">
        <f t="shared" si="122"/>
        <v>Error?</v>
      </c>
      <c r="E7592" s="2" t="s">
        <v>19</v>
      </c>
    </row>
    <row r="7593" spans="1:5">
      <c r="A7593">
        <f t="shared" si="123"/>
        <v>7532</v>
      </c>
      <c r="B7593" s="1724">
        <f>'Cap Outlay Deprec 26'!I3</f>
        <v>0</v>
      </c>
      <c r="D7593" s="2" t="str">
        <f t="shared" si="122"/>
        <v>Error?</v>
      </c>
      <c r="E7593" s="2" t="s">
        <v>19</v>
      </c>
    </row>
    <row r="7594" spans="1:5">
      <c r="A7594">
        <f t="shared" si="123"/>
        <v>7533</v>
      </c>
      <c r="B7594" s="1724">
        <f>'Cap Outlay Deprec 26'!J3</f>
        <v>0</v>
      </c>
      <c r="D7594" s="2" t="str">
        <f t="shared" si="122"/>
        <v>Error?</v>
      </c>
      <c r="E7594" s="2" t="s">
        <v>19</v>
      </c>
    </row>
    <row r="7595" spans="1:5">
      <c r="A7595">
        <f t="shared" si="123"/>
        <v>7534</v>
      </c>
      <c r="B7595" s="1724">
        <f>'Cap Outlay Deprec 26'!K3</f>
        <v>0</v>
      </c>
      <c r="D7595" s="2" t="str">
        <f t="shared" si="122"/>
        <v>Error?</v>
      </c>
      <c r="E7595" s="2" t="s">
        <v>19</v>
      </c>
    </row>
    <row r="7596" spans="1:5">
      <c r="A7596">
        <f t="shared" si="123"/>
        <v>7535</v>
      </c>
      <c r="B7596" s="1724">
        <f>'Cap Outlay Deprec 26'!L3</f>
        <v>0</v>
      </c>
      <c r="D7596" s="2" t="str">
        <f t="shared" si="122"/>
        <v>Error?</v>
      </c>
      <c r="E7596" s="2" t="s">
        <v>19</v>
      </c>
    </row>
    <row r="7597" spans="1:5">
      <c r="A7597">
        <f t="shared" si="123"/>
        <v>7536</v>
      </c>
      <c r="B7597" s="1724">
        <f>'Cap Outlay Deprec 26'!C6</f>
        <v>1637802</v>
      </c>
      <c r="D7597" s="2" t="str">
        <f t="shared" si="122"/>
        <v>Error?</v>
      </c>
      <c r="E7597" s="2" t="s">
        <v>19</v>
      </c>
    </row>
    <row r="7598" spans="1:5">
      <c r="A7598">
        <f t="shared" si="123"/>
        <v>7537</v>
      </c>
      <c r="B7598" s="1724">
        <f>'Cap Outlay Deprec 26'!D6</f>
        <v>0</v>
      </c>
      <c r="D7598" s="2" t="str">
        <f t="shared" si="122"/>
        <v>Error?</v>
      </c>
      <c r="E7598" s="2" t="s">
        <v>19</v>
      </c>
    </row>
    <row r="7599" spans="1:5">
      <c r="A7599">
        <f t="shared" si="123"/>
        <v>7538</v>
      </c>
      <c r="B7599" s="1724">
        <f>'Cap Outlay Deprec 26'!E6</f>
        <v>0</v>
      </c>
      <c r="D7599" s="2" t="str">
        <f t="shared" si="122"/>
        <v>Error?</v>
      </c>
      <c r="E7599" s="2" t="s">
        <v>19</v>
      </c>
    </row>
    <row r="7600" spans="1:5">
      <c r="A7600">
        <f t="shared" si="123"/>
        <v>7539</v>
      </c>
      <c r="B7600" s="1724">
        <f>'Cap Outlay Deprec 26'!F6</f>
        <v>1637802</v>
      </c>
      <c r="D7600" s="2" t="str">
        <f t="shared" si="122"/>
        <v>Error?</v>
      </c>
      <c r="E7600" s="2" t="s">
        <v>19</v>
      </c>
    </row>
    <row r="7601" spans="1:5">
      <c r="A7601">
        <f t="shared" si="123"/>
        <v>7540</v>
      </c>
      <c r="B7601" s="1724">
        <f>'Cap Outlay Deprec 26'!H6</f>
        <v>0</v>
      </c>
      <c r="D7601" s="2" t="str">
        <f t="shared" si="122"/>
        <v>Error?</v>
      </c>
      <c r="E7601" s="2" t="s">
        <v>19</v>
      </c>
    </row>
    <row r="7602" spans="1:5">
      <c r="A7602">
        <f t="shared" si="123"/>
        <v>7541</v>
      </c>
      <c r="B7602" s="1724">
        <f>'Cap Outlay Deprec 26'!I6</f>
        <v>0</v>
      </c>
      <c r="D7602" s="2" t="str">
        <f t="shared" si="122"/>
        <v>Error?</v>
      </c>
      <c r="E7602" s="2" t="s">
        <v>19</v>
      </c>
    </row>
    <row r="7603" spans="1:5">
      <c r="A7603">
        <f t="shared" si="123"/>
        <v>7542</v>
      </c>
      <c r="B7603" s="1724">
        <f>'Cap Outlay Deprec 26'!J6</f>
        <v>0</v>
      </c>
      <c r="D7603" s="2" t="str">
        <f t="shared" si="122"/>
        <v>Error?</v>
      </c>
      <c r="E7603" s="2" t="s">
        <v>19</v>
      </c>
    </row>
    <row r="7604" spans="1:5">
      <c r="A7604">
        <f t="shared" si="123"/>
        <v>7543</v>
      </c>
      <c r="B7604" s="1724">
        <f>'Cap Outlay Deprec 26'!K6</f>
        <v>0</v>
      </c>
      <c r="D7604" s="2" t="str">
        <f t="shared" si="122"/>
        <v>Error?</v>
      </c>
      <c r="E7604" s="2" t="s">
        <v>19</v>
      </c>
    </row>
    <row r="7605" spans="1:5">
      <c r="A7605">
        <f t="shared" si="123"/>
        <v>7544</v>
      </c>
      <c r="B7605" s="1724">
        <f>'Cap Outlay Deprec 26'!L6</f>
        <v>1637802</v>
      </c>
      <c r="D7605" s="2" t="str">
        <f t="shared" si="122"/>
        <v>Error?</v>
      </c>
      <c r="E7605" s="2" t="s">
        <v>19</v>
      </c>
    </row>
    <row r="7606" spans="1:5">
      <c r="A7606">
        <f t="shared" si="123"/>
        <v>7545</v>
      </c>
      <c r="B7606" s="1724">
        <f>'Cap Outlay Deprec 26'!C9</f>
        <v>0</v>
      </c>
      <c r="D7606" s="2" t="str">
        <f t="shared" si="122"/>
        <v>Error?</v>
      </c>
      <c r="E7606" s="2" t="s">
        <v>19</v>
      </c>
    </row>
    <row r="7607" spans="1:5">
      <c r="A7607">
        <f t="shared" si="123"/>
        <v>7546</v>
      </c>
      <c r="B7607" s="1724">
        <f>'Cap Outlay Deprec 26'!D9</f>
        <v>0</v>
      </c>
      <c r="D7607" s="2" t="str">
        <f t="shared" si="122"/>
        <v>Error?</v>
      </c>
      <c r="E7607" s="2" t="s">
        <v>19</v>
      </c>
    </row>
    <row r="7608" spans="1:5">
      <c r="A7608">
        <f t="shared" si="123"/>
        <v>7547</v>
      </c>
      <c r="B7608" s="1724">
        <f>'Cap Outlay Deprec 26'!E9</f>
        <v>0</v>
      </c>
      <c r="D7608" s="2" t="str">
        <f t="shared" si="122"/>
        <v>Error?</v>
      </c>
      <c r="E7608" s="2" t="s">
        <v>19</v>
      </c>
    </row>
    <row r="7609" spans="1:5">
      <c r="A7609">
        <f t="shared" si="123"/>
        <v>7548</v>
      </c>
      <c r="B7609" s="1724">
        <f>'Cap Outlay Deprec 26'!F9</f>
        <v>0</v>
      </c>
      <c r="D7609" s="2" t="str">
        <f t="shared" si="122"/>
        <v>Error?</v>
      </c>
      <c r="E7609" s="2" t="s">
        <v>19</v>
      </c>
    </row>
    <row r="7610" spans="1:5">
      <c r="A7610">
        <f t="shared" si="123"/>
        <v>7549</v>
      </c>
      <c r="B7610" s="1724">
        <f>'Cap Outlay Deprec 26'!H9</f>
        <v>0</v>
      </c>
      <c r="D7610" s="2" t="str">
        <f t="shared" si="122"/>
        <v>Error?</v>
      </c>
      <c r="E7610" s="2" t="s">
        <v>19</v>
      </c>
    </row>
    <row r="7611" spans="1:5">
      <c r="A7611">
        <f t="shared" si="123"/>
        <v>7550</v>
      </c>
      <c r="B7611" s="1724">
        <f>'Cap Outlay Deprec 26'!I9</f>
        <v>0</v>
      </c>
      <c r="D7611" s="2" t="str">
        <f t="shared" si="122"/>
        <v>Error?</v>
      </c>
      <c r="E7611" s="2" t="s">
        <v>19</v>
      </c>
    </row>
    <row r="7612" spans="1:5">
      <c r="A7612">
        <f t="shared" si="123"/>
        <v>7551</v>
      </c>
      <c r="B7612" s="1724">
        <f>'Cap Outlay Deprec 26'!J9</f>
        <v>0</v>
      </c>
      <c r="D7612" s="2" t="str">
        <f t="shared" si="122"/>
        <v>Error?</v>
      </c>
      <c r="E7612" s="2" t="s">
        <v>19</v>
      </c>
    </row>
    <row r="7613" spans="1:5">
      <c r="A7613">
        <f t="shared" si="123"/>
        <v>7552</v>
      </c>
      <c r="B7613" s="1724">
        <f>'Cap Outlay Deprec 26'!K9</f>
        <v>0</v>
      </c>
      <c r="D7613" s="2" t="str">
        <f t="shared" si="122"/>
        <v>Error?</v>
      </c>
      <c r="E7613" s="2" t="s">
        <v>19</v>
      </c>
    </row>
    <row r="7614" spans="1:5">
      <c r="A7614">
        <f t="shared" si="123"/>
        <v>7553</v>
      </c>
      <c r="B7614" s="1724">
        <f>'Cap Outlay Deprec 26'!L9</f>
        <v>0</v>
      </c>
      <c r="D7614" s="2" t="str">
        <f t="shared" si="122"/>
        <v>Error?</v>
      </c>
      <c r="E7614" s="2" t="s">
        <v>19</v>
      </c>
    </row>
    <row r="7615" spans="1:5">
      <c r="A7615">
        <f t="shared" si="123"/>
        <v>7554</v>
      </c>
      <c r="B7615" s="1724">
        <f>'Cap Outlay Deprec 26'!C14</f>
        <v>0</v>
      </c>
      <c r="D7615" s="2" t="str">
        <f t="shared" ref="D7615:D7678" si="124">IF(ISBLANK(B7615),"OK",IF(A7615-B7615=0,"OK","Error?"))</f>
        <v>Error?</v>
      </c>
      <c r="E7615" s="2" t="s">
        <v>19</v>
      </c>
    </row>
    <row r="7616" spans="1:5">
      <c r="A7616">
        <f t="shared" si="123"/>
        <v>7555</v>
      </c>
      <c r="B7616" s="1724">
        <f>'Cap Outlay Deprec 26'!D14</f>
        <v>0</v>
      </c>
      <c r="D7616" s="2" t="str">
        <f t="shared" si="124"/>
        <v>Error?</v>
      </c>
      <c r="E7616" s="2" t="s">
        <v>19</v>
      </c>
    </row>
    <row r="7617" spans="1:5">
      <c r="A7617">
        <f t="shared" si="123"/>
        <v>7556</v>
      </c>
      <c r="B7617" s="1724">
        <f>'Cap Outlay Deprec 26'!E14</f>
        <v>0</v>
      </c>
      <c r="D7617" s="2" t="str">
        <f t="shared" si="124"/>
        <v>Error?</v>
      </c>
      <c r="E7617" s="2" t="s">
        <v>19</v>
      </c>
    </row>
    <row r="7618" spans="1:5">
      <c r="A7618">
        <f t="shared" si="123"/>
        <v>7557</v>
      </c>
      <c r="B7618" s="1724">
        <f>'Cap Outlay Deprec 26'!F14</f>
        <v>0</v>
      </c>
      <c r="D7618" s="2" t="str">
        <f t="shared" si="124"/>
        <v>Error?</v>
      </c>
      <c r="E7618" s="2" t="s">
        <v>19</v>
      </c>
    </row>
    <row r="7619" spans="1:5">
      <c r="A7619">
        <f t="shared" si="123"/>
        <v>7558</v>
      </c>
      <c r="B7619" s="1724">
        <f>'Cap Outlay Deprec 26'!H14</f>
        <v>0</v>
      </c>
      <c r="D7619" s="2" t="str">
        <f t="shared" si="124"/>
        <v>Error?</v>
      </c>
      <c r="E7619" s="2" t="s">
        <v>19</v>
      </c>
    </row>
    <row r="7620" spans="1:5">
      <c r="A7620">
        <f t="shared" si="123"/>
        <v>7559</v>
      </c>
      <c r="B7620" s="1724">
        <f>'Cap Outlay Deprec 26'!I14</f>
        <v>0</v>
      </c>
      <c r="D7620" s="2" t="str">
        <f t="shared" si="124"/>
        <v>Error?</v>
      </c>
      <c r="E7620" s="2" t="s">
        <v>19</v>
      </c>
    </row>
    <row r="7621" spans="1:5">
      <c r="A7621">
        <f t="shared" si="123"/>
        <v>7560</v>
      </c>
      <c r="B7621" s="1724">
        <f>'Cap Outlay Deprec 26'!J14</f>
        <v>0</v>
      </c>
      <c r="D7621" s="2" t="str">
        <f t="shared" si="124"/>
        <v>Error?</v>
      </c>
      <c r="E7621" s="2" t="s">
        <v>19</v>
      </c>
    </row>
    <row r="7622" spans="1:5">
      <c r="A7622">
        <f t="shared" si="123"/>
        <v>7561</v>
      </c>
      <c r="B7622" s="1724">
        <f>'Cap Outlay Deprec 26'!K14</f>
        <v>0</v>
      </c>
      <c r="D7622" s="2" t="str">
        <f t="shared" si="124"/>
        <v>Error?</v>
      </c>
      <c r="E7622" s="2" t="s">
        <v>19</v>
      </c>
    </row>
    <row r="7623" spans="1:5">
      <c r="A7623">
        <f t="shared" si="123"/>
        <v>7562</v>
      </c>
      <c r="B7623" s="1724">
        <f>'Cap Outlay Deprec 26'!L14</f>
        <v>0</v>
      </c>
      <c r="D7623" s="2" t="str">
        <f t="shared" si="124"/>
        <v>Error?</v>
      </c>
      <c r="E7623" s="2" t="s">
        <v>19</v>
      </c>
    </row>
    <row r="7624" spans="1:5">
      <c r="A7624">
        <f t="shared" si="123"/>
        <v>7563</v>
      </c>
      <c r="B7624" s="1724">
        <f>'Cap Outlay Deprec 26'!F17</f>
        <v>1225346</v>
      </c>
      <c r="D7624" s="2" t="str">
        <f t="shared" si="124"/>
        <v>Error?</v>
      </c>
      <c r="E7624" s="2" t="s">
        <v>19</v>
      </c>
    </row>
    <row r="7625" spans="1:5">
      <c r="A7625">
        <f t="shared" si="123"/>
        <v>7564</v>
      </c>
      <c r="B7625" s="1724">
        <f>'Cap Outlay Deprec 26'!I17</f>
        <v>122534.6</v>
      </c>
      <c r="D7625" s="2" t="str">
        <f t="shared" si="124"/>
        <v>Error?</v>
      </c>
      <c r="E7625" s="2" t="s">
        <v>19</v>
      </c>
    </row>
    <row r="7626" spans="1:5">
      <c r="A7626" s="126">
        <f t="shared" si="123"/>
        <v>7565</v>
      </c>
      <c r="B7626" s="1724"/>
      <c r="D7626" s="2" t="str">
        <f t="shared" si="124"/>
        <v>OK</v>
      </c>
      <c r="E7626" s="4" t="s">
        <v>1323</v>
      </c>
    </row>
    <row r="7627" spans="1:5">
      <c r="A7627" s="126">
        <f t="shared" si="123"/>
        <v>7566</v>
      </c>
      <c r="B7627" s="1724"/>
      <c r="D7627" s="2" t="str">
        <f t="shared" si="124"/>
        <v>OK</v>
      </c>
      <c r="E7627" s="4" t="s">
        <v>1323</v>
      </c>
    </row>
    <row r="7628" spans="1:5">
      <c r="A7628">
        <f t="shared" si="123"/>
        <v>7567</v>
      </c>
      <c r="B7628" s="1724"/>
      <c r="D7628" s="2" t="str">
        <f t="shared" si="124"/>
        <v>OK</v>
      </c>
      <c r="E7628" s="2" t="s">
        <v>19</v>
      </c>
    </row>
    <row r="7629" spans="1:5">
      <c r="A7629" s="126">
        <f t="shared" si="123"/>
        <v>7568</v>
      </c>
      <c r="B7629" s="1724"/>
      <c r="D7629" s="2" t="str">
        <f t="shared" si="124"/>
        <v>OK</v>
      </c>
      <c r="E7629" s="4" t="s">
        <v>1323</v>
      </c>
    </row>
    <row r="7630" spans="1:5">
      <c r="A7630" s="126">
        <f t="shared" ref="A7630:A7650" si="125">A7629+1</f>
        <v>7569</v>
      </c>
      <c r="B7630" s="1724"/>
      <c r="D7630" s="2" t="str">
        <f t="shared" si="124"/>
        <v>OK</v>
      </c>
      <c r="E7630" s="4" t="s">
        <v>1323</v>
      </c>
    </row>
    <row r="7631" spans="1:5">
      <c r="A7631">
        <f t="shared" si="125"/>
        <v>7570</v>
      </c>
      <c r="B7631" s="1724">
        <f>'Cap Outlay Deprec 26'!I18</f>
        <v>5793605.5999999996</v>
      </c>
      <c r="D7631" s="2" t="str">
        <f t="shared" si="124"/>
        <v>Error?</v>
      </c>
      <c r="E7631" s="2" t="s">
        <v>19</v>
      </c>
    </row>
    <row r="7632" spans="1:5">
      <c r="A7632" s="126">
        <f t="shared" si="125"/>
        <v>7571</v>
      </c>
      <c r="B7632" s="1724"/>
      <c r="D7632" s="2" t="str">
        <f t="shared" si="124"/>
        <v>OK</v>
      </c>
      <c r="E7632" s="2" t="s">
        <v>19</v>
      </c>
    </row>
    <row r="7633" spans="1:6">
      <c r="A7633" s="126">
        <f t="shared" si="125"/>
        <v>7572</v>
      </c>
      <c r="B7633" s="1724"/>
      <c r="D7633" s="2" t="str">
        <f t="shared" si="124"/>
        <v>OK</v>
      </c>
      <c r="E7633" s="4" t="s">
        <v>1323</v>
      </c>
    </row>
    <row r="7634" spans="1:6">
      <c r="A7634" s="126">
        <f t="shared" si="125"/>
        <v>7573</v>
      </c>
      <c r="B7634" s="1724"/>
      <c r="D7634" s="2" t="str">
        <f t="shared" si="124"/>
        <v>OK</v>
      </c>
      <c r="E7634" s="4" t="s">
        <v>1323</v>
      </c>
    </row>
    <row r="7635" spans="1:6">
      <c r="A7635" s="126">
        <f t="shared" si="125"/>
        <v>7574</v>
      </c>
      <c r="B7635" s="1725"/>
      <c r="D7635" s="2" t="str">
        <f t="shared" si="124"/>
        <v>OK</v>
      </c>
      <c r="E7635" s="4" t="s">
        <v>1971</v>
      </c>
    </row>
    <row r="7636" spans="1:6">
      <c r="A7636">
        <f t="shared" si="125"/>
        <v>7575</v>
      </c>
      <c r="B7636" s="1724">
        <f>'Revenues 9-14'!G106</f>
        <v>0</v>
      </c>
      <c r="D7636" s="2" t="str">
        <f t="shared" si="124"/>
        <v>Error?</v>
      </c>
      <c r="E7636" s="2" t="s">
        <v>80</v>
      </c>
    </row>
    <row r="7637" spans="1:6">
      <c r="A7637">
        <f t="shared" si="125"/>
        <v>7576</v>
      </c>
      <c r="B7637" s="1724">
        <f>'Revenues 9-14'!H106</f>
        <v>0</v>
      </c>
      <c r="D7637" s="2" t="str">
        <f t="shared" si="124"/>
        <v>Error?</v>
      </c>
      <c r="E7637" s="2" t="s">
        <v>80</v>
      </c>
    </row>
    <row r="7638" spans="1:6">
      <c r="A7638">
        <f t="shared" si="125"/>
        <v>7577</v>
      </c>
      <c r="B7638" s="1724">
        <f>'Revenues 9-14'!J106</f>
        <v>0</v>
      </c>
      <c r="D7638" s="2" t="str">
        <f t="shared" si="124"/>
        <v>Error?</v>
      </c>
      <c r="E7638" s="2" t="s">
        <v>80</v>
      </c>
    </row>
    <row r="7639" spans="1:6">
      <c r="A7639">
        <f t="shared" si="125"/>
        <v>7578</v>
      </c>
      <c r="B7639" s="1724">
        <f>'Revenues 9-14'!K106</f>
        <v>0</v>
      </c>
      <c r="D7639" s="2" t="str">
        <f t="shared" si="124"/>
        <v>Error?</v>
      </c>
      <c r="E7639" s="2" t="s">
        <v>80</v>
      </c>
      <c r="F7639" s="2"/>
    </row>
    <row r="7640" spans="1:6">
      <c r="A7640" s="126">
        <f t="shared" si="125"/>
        <v>7579</v>
      </c>
      <c r="B7640" s="1725"/>
      <c r="D7640" s="2" t="str">
        <f t="shared" si="124"/>
        <v>OK</v>
      </c>
      <c r="E7640" s="4" t="s">
        <v>1971</v>
      </c>
    </row>
    <row r="7641" spans="1:6">
      <c r="A7641" s="126">
        <f t="shared" si="125"/>
        <v>7580</v>
      </c>
      <c r="B7641" s="1725"/>
      <c r="D7641" s="2" t="str">
        <f t="shared" si="124"/>
        <v>OK</v>
      </c>
      <c r="E7641" s="4" t="s">
        <v>1971</v>
      </c>
    </row>
    <row r="7642" spans="1:6">
      <c r="A7642" s="126">
        <f t="shared" si="125"/>
        <v>7581</v>
      </c>
      <c r="B7642" s="1725"/>
      <c r="D7642" s="2" t="str">
        <f t="shared" si="124"/>
        <v>OK</v>
      </c>
      <c r="E7642" s="4" t="s">
        <v>1971</v>
      </c>
    </row>
    <row r="7643" spans="1:6">
      <c r="A7643" s="126">
        <f t="shared" si="125"/>
        <v>7582</v>
      </c>
      <c r="B7643" s="1725"/>
      <c r="D7643" s="2" t="str">
        <f t="shared" si="124"/>
        <v>OK</v>
      </c>
      <c r="E7643" s="4" t="s">
        <v>1971</v>
      </c>
    </row>
    <row r="7644" spans="1:6">
      <c r="A7644" s="126">
        <f t="shared" si="125"/>
        <v>7583</v>
      </c>
      <c r="B7644" s="1725"/>
      <c r="D7644" s="2" t="str">
        <f t="shared" si="124"/>
        <v>OK</v>
      </c>
      <c r="E7644" s="4" t="s">
        <v>1971</v>
      </c>
    </row>
    <row r="7645" spans="1:6">
      <c r="A7645" s="126">
        <f t="shared" si="125"/>
        <v>7584</v>
      </c>
      <c r="B7645" s="1725"/>
      <c r="D7645" s="2" t="str">
        <f t="shared" si="124"/>
        <v>OK</v>
      </c>
      <c r="E7645" s="4" t="s">
        <v>1971</v>
      </c>
    </row>
    <row r="7646" spans="1:6">
      <c r="A7646" s="126">
        <f t="shared" si="125"/>
        <v>7585</v>
      </c>
      <c r="B7646" s="1725"/>
      <c r="D7646" s="2" t="str">
        <f t="shared" si="124"/>
        <v>OK</v>
      </c>
      <c r="E7646" s="4" t="s">
        <v>1971</v>
      </c>
    </row>
    <row r="7647" spans="1:6">
      <c r="A7647" s="126">
        <f t="shared" si="125"/>
        <v>7586</v>
      </c>
      <c r="B7647" s="1725"/>
      <c r="D7647" s="2" t="str">
        <f t="shared" si="124"/>
        <v>OK</v>
      </c>
      <c r="E7647" s="4" t="s">
        <v>1971</v>
      </c>
    </row>
    <row r="7648" spans="1:6">
      <c r="A7648" s="126">
        <f t="shared" si="125"/>
        <v>7587</v>
      </c>
      <c r="B7648" s="1725"/>
      <c r="D7648" s="2" t="str">
        <f t="shared" si="124"/>
        <v>OK</v>
      </c>
      <c r="E7648" s="4" t="s">
        <v>1971</v>
      </c>
    </row>
    <row r="7649" spans="1:5">
      <c r="A7649" s="126">
        <f t="shared" si="125"/>
        <v>7588</v>
      </c>
      <c r="B7649" s="1725"/>
      <c r="D7649" s="2" t="str">
        <f t="shared" si="124"/>
        <v>OK</v>
      </c>
      <c r="E7649" s="4" t="s">
        <v>1971</v>
      </c>
    </row>
    <row r="7650" spans="1:5">
      <c r="A7650" s="126">
        <f t="shared" si="125"/>
        <v>7589</v>
      </c>
      <c r="B7650" s="1725"/>
      <c r="D7650" s="2" t="str">
        <f t="shared" si="124"/>
        <v>OK</v>
      </c>
      <c r="E7650" s="4" t="s">
        <v>1971</v>
      </c>
    </row>
    <row r="7651" spans="1:5">
      <c r="A7651">
        <v>7590</v>
      </c>
      <c r="B7651" s="1724">
        <f>'Acct Summary 7-8'!C55</f>
        <v>0</v>
      </c>
      <c r="D7651" s="2" t="str">
        <f t="shared" si="124"/>
        <v>Error?</v>
      </c>
      <c r="E7651" s="2" t="s">
        <v>822</v>
      </c>
    </row>
    <row r="7652" spans="1:5">
      <c r="A7652">
        <v>7591</v>
      </c>
      <c r="B7652" s="1724">
        <f>'Acct Summary 7-8'!D55</f>
        <v>0</v>
      </c>
      <c r="D7652" s="2" t="str">
        <f t="shared" si="124"/>
        <v>Error?</v>
      </c>
      <c r="E7652" s="2" t="s">
        <v>822</v>
      </c>
    </row>
    <row r="7653" spans="1:5">
      <c r="A7653">
        <v>7592</v>
      </c>
      <c r="B7653" s="1724">
        <f>'Acct Summary 7-8'!H55</f>
        <v>0</v>
      </c>
      <c r="D7653" s="2" t="str">
        <f t="shared" si="124"/>
        <v>Error?</v>
      </c>
      <c r="E7653" s="2" t="s">
        <v>822</v>
      </c>
    </row>
    <row r="7654" spans="1:5">
      <c r="A7654">
        <v>7593</v>
      </c>
      <c r="B7654" s="1724">
        <f>'Acct Summary 7-8'!C56</f>
        <v>0</v>
      </c>
      <c r="D7654" s="2" t="str">
        <f t="shared" si="124"/>
        <v>Error?</v>
      </c>
      <c r="E7654" s="2" t="s">
        <v>822</v>
      </c>
    </row>
    <row r="7655" spans="1:5">
      <c r="A7655">
        <v>7594</v>
      </c>
      <c r="B7655" s="1724">
        <f>'Acct Summary 7-8'!D56</f>
        <v>0</v>
      </c>
      <c r="D7655" s="2" t="str">
        <f t="shared" si="124"/>
        <v>Error?</v>
      </c>
      <c r="E7655" s="2" t="s">
        <v>822</v>
      </c>
    </row>
    <row r="7656" spans="1:5">
      <c r="A7656">
        <v>7595</v>
      </c>
      <c r="B7656" s="1724">
        <f>'Acct Summary 7-8'!H56</f>
        <v>0</v>
      </c>
      <c r="D7656" s="2" t="str">
        <f t="shared" si="124"/>
        <v>Error?</v>
      </c>
      <c r="E7656" s="2" t="s">
        <v>822</v>
      </c>
    </row>
    <row r="7657" spans="1:5">
      <c r="A7657">
        <v>7596</v>
      </c>
      <c r="B7657" s="1724">
        <f>'Acct Summary 7-8'!C57</f>
        <v>0</v>
      </c>
      <c r="D7657" s="2" t="str">
        <f t="shared" si="124"/>
        <v>Error?</v>
      </c>
      <c r="E7657" s="2" t="s">
        <v>822</v>
      </c>
    </row>
    <row r="7658" spans="1:5">
      <c r="A7658">
        <v>7597</v>
      </c>
      <c r="B7658" s="1724">
        <f>'Acct Summary 7-8'!D57</f>
        <v>0</v>
      </c>
      <c r="D7658" s="2" t="str">
        <f t="shared" si="124"/>
        <v>Error?</v>
      </c>
      <c r="E7658" s="2" t="s">
        <v>822</v>
      </c>
    </row>
    <row r="7659" spans="1:5">
      <c r="A7659">
        <v>7598</v>
      </c>
      <c r="B7659" s="1724">
        <f>'Acct Summary 7-8'!H57</f>
        <v>0</v>
      </c>
      <c r="D7659" s="2" t="str">
        <f t="shared" si="124"/>
        <v>Error?</v>
      </c>
      <c r="E7659" s="2" t="s">
        <v>822</v>
      </c>
    </row>
    <row r="7660" spans="1:5">
      <c r="A7660">
        <v>7599</v>
      </c>
      <c r="B7660" s="1724">
        <f>'Acct Summary 7-8'!C59</f>
        <v>0</v>
      </c>
      <c r="D7660" s="2" t="str">
        <f t="shared" si="124"/>
        <v>Error?</v>
      </c>
      <c r="E7660" s="2" t="s">
        <v>822</v>
      </c>
    </row>
    <row r="7661" spans="1:5">
      <c r="A7661">
        <v>7600</v>
      </c>
      <c r="B7661" s="1724">
        <f>'Acct Summary 7-8'!D59</f>
        <v>0</v>
      </c>
      <c r="D7661" s="2" t="str">
        <f t="shared" si="124"/>
        <v>Error?</v>
      </c>
      <c r="E7661" s="2" t="s">
        <v>822</v>
      </c>
    </row>
    <row r="7662" spans="1:5">
      <c r="A7662">
        <v>7601</v>
      </c>
      <c r="B7662" s="1724">
        <f>'Acct Summary 7-8'!H59</f>
        <v>0</v>
      </c>
      <c r="D7662" s="2" t="str">
        <f t="shared" si="124"/>
        <v>Error?</v>
      </c>
      <c r="E7662" s="2" t="s">
        <v>822</v>
      </c>
    </row>
    <row r="7663" spans="1:5">
      <c r="A7663">
        <v>7602</v>
      </c>
      <c r="B7663" s="1724">
        <f>'Acct Summary 7-8'!C60</f>
        <v>0</v>
      </c>
      <c r="D7663" s="2" t="str">
        <f t="shared" si="124"/>
        <v>Error?</v>
      </c>
      <c r="E7663" s="2" t="s">
        <v>822</v>
      </c>
    </row>
    <row r="7664" spans="1:5">
      <c r="A7664">
        <v>7603</v>
      </c>
      <c r="B7664" s="1724">
        <f>'Acct Summary 7-8'!D60</f>
        <v>0</v>
      </c>
      <c r="D7664" s="2" t="str">
        <f t="shared" si="124"/>
        <v>Error?</v>
      </c>
      <c r="E7664" s="2" t="s">
        <v>822</v>
      </c>
    </row>
    <row r="7665" spans="1:5">
      <c r="A7665">
        <v>7604</v>
      </c>
      <c r="B7665" s="1724">
        <f>'Acct Summary 7-8'!H60</f>
        <v>0</v>
      </c>
      <c r="D7665" s="2" t="str">
        <f t="shared" si="124"/>
        <v>Error?</v>
      </c>
      <c r="E7665" s="2" t="s">
        <v>822</v>
      </c>
    </row>
    <row r="7666" spans="1:5">
      <c r="A7666">
        <v>7605</v>
      </c>
      <c r="B7666" s="1724">
        <f>'Acct Summary 7-8'!C61</f>
        <v>0</v>
      </c>
      <c r="D7666" s="2" t="str">
        <f t="shared" si="124"/>
        <v>Error?</v>
      </c>
      <c r="E7666" s="2" t="s">
        <v>822</v>
      </c>
    </row>
    <row r="7667" spans="1:5">
      <c r="A7667">
        <v>7606</v>
      </c>
      <c r="B7667" s="1724">
        <f>'Acct Summary 7-8'!D61</f>
        <v>0</v>
      </c>
      <c r="D7667" s="2" t="str">
        <f t="shared" si="124"/>
        <v>Error?</v>
      </c>
      <c r="E7667" s="2" t="s">
        <v>822</v>
      </c>
    </row>
    <row r="7668" spans="1:5">
      <c r="A7668">
        <v>7607</v>
      </c>
      <c r="B7668" s="1724">
        <f>'Acct Summary 7-8'!H61</f>
        <v>0</v>
      </c>
      <c r="D7668" s="2" t="str">
        <f t="shared" si="124"/>
        <v>Error?</v>
      </c>
      <c r="E7668" s="2" t="s">
        <v>822</v>
      </c>
    </row>
    <row r="7669" spans="1:5">
      <c r="A7669">
        <v>7608</v>
      </c>
      <c r="B7669" s="1724">
        <f>'Acct Summary 7-8'!C63</f>
        <v>0</v>
      </c>
      <c r="D7669" s="2" t="str">
        <f t="shared" si="124"/>
        <v>Error?</v>
      </c>
      <c r="E7669" s="2" t="s">
        <v>822</v>
      </c>
    </row>
    <row r="7670" spans="1:5">
      <c r="A7670">
        <v>7609</v>
      </c>
      <c r="B7670" s="1724">
        <f>'Acct Summary 7-8'!D63</f>
        <v>0</v>
      </c>
      <c r="D7670" s="2" t="str">
        <f t="shared" si="124"/>
        <v>Error?</v>
      </c>
      <c r="E7670" s="2" t="s">
        <v>822</v>
      </c>
    </row>
    <row r="7671" spans="1:5">
      <c r="A7671">
        <v>7610</v>
      </c>
      <c r="B7671" s="1724">
        <f>'Acct Summary 7-8'!C64</f>
        <v>0</v>
      </c>
      <c r="D7671" s="2" t="str">
        <f t="shared" si="124"/>
        <v>Error?</v>
      </c>
      <c r="E7671" s="2" t="s">
        <v>822</v>
      </c>
    </row>
    <row r="7672" spans="1:5">
      <c r="A7672">
        <v>7611</v>
      </c>
      <c r="B7672" s="1724">
        <f>'Acct Summary 7-8'!D64</f>
        <v>0</v>
      </c>
      <c r="D7672" s="2" t="str">
        <f t="shared" si="124"/>
        <v>Error?</v>
      </c>
      <c r="E7672" s="2" t="s">
        <v>822</v>
      </c>
    </row>
    <row r="7673" spans="1:5">
      <c r="A7673">
        <v>7612</v>
      </c>
      <c r="B7673" s="1724">
        <f>'Acct Summary 7-8'!C65</f>
        <v>0</v>
      </c>
      <c r="D7673" s="2" t="str">
        <f t="shared" si="124"/>
        <v>Error?</v>
      </c>
      <c r="E7673" s="2" t="s">
        <v>822</v>
      </c>
    </row>
    <row r="7674" spans="1:5">
      <c r="A7674">
        <v>7613</v>
      </c>
      <c r="B7674" s="1724">
        <f>'Acct Summary 7-8'!D65</f>
        <v>0</v>
      </c>
      <c r="D7674" s="2" t="str">
        <f t="shared" si="124"/>
        <v>Error?</v>
      </c>
      <c r="E7674" s="2" t="s">
        <v>822</v>
      </c>
    </row>
    <row r="7675" spans="1:5">
      <c r="A7675">
        <v>7614</v>
      </c>
      <c r="B7675" s="1724">
        <f>'Acct Summary 7-8'!C67</f>
        <v>0</v>
      </c>
      <c r="D7675" s="2" t="str">
        <f t="shared" si="124"/>
        <v>Error?</v>
      </c>
      <c r="E7675" s="2" t="s">
        <v>822</v>
      </c>
    </row>
    <row r="7676" spans="1:5">
      <c r="A7676">
        <v>7615</v>
      </c>
      <c r="B7676" s="1724">
        <f>'Acct Summary 7-8'!D67</f>
        <v>0</v>
      </c>
      <c r="D7676" s="2" t="str">
        <f t="shared" si="124"/>
        <v>Error?</v>
      </c>
      <c r="E7676" s="2" t="s">
        <v>822</v>
      </c>
    </row>
    <row r="7677" spans="1:5">
      <c r="A7677">
        <v>7616</v>
      </c>
      <c r="B7677" s="1724">
        <f>'Acct Summary 7-8'!C68</f>
        <v>0</v>
      </c>
      <c r="D7677" s="2" t="str">
        <f t="shared" si="124"/>
        <v>Error?</v>
      </c>
      <c r="E7677" s="2" t="s">
        <v>822</v>
      </c>
    </row>
    <row r="7678" spans="1:5">
      <c r="A7678">
        <v>7617</v>
      </c>
      <c r="B7678" s="1724">
        <f>'Acct Summary 7-8'!D68</f>
        <v>0</v>
      </c>
      <c r="D7678" s="2" t="str">
        <f t="shared" si="124"/>
        <v>Error?</v>
      </c>
      <c r="E7678" s="2" t="s">
        <v>822</v>
      </c>
    </row>
    <row r="7679" spans="1:5">
      <c r="A7679">
        <v>7618</v>
      </c>
      <c r="B7679" s="1724">
        <f>'Acct Summary 7-8'!C69</f>
        <v>0</v>
      </c>
      <c r="D7679" s="2" t="str">
        <f t="shared" ref="D7679:D7742" si="126">IF(ISBLANK(B7679),"OK",IF(A7679-B7679=0,"OK","Error?"))</f>
        <v>Error?</v>
      </c>
      <c r="E7679" s="2" t="s">
        <v>822</v>
      </c>
    </row>
    <row r="7680" spans="1:5">
      <c r="A7680">
        <v>7619</v>
      </c>
      <c r="B7680" s="1724">
        <f>'Acct Summary 7-8'!D69</f>
        <v>0</v>
      </c>
      <c r="D7680" s="2" t="str">
        <f t="shared" si="126"/>
        <v>Error?</v>
      </c>
      <c r="E7680" s="2" t="s">
        <v>822</v>
      </c>
    </row>
    <row r="7681" spans="1:5">
      <c r="A7681">
        <v>7620</v>
      </c>
      <c r="B7681" s="1724">
        <f>'Acct Summary 7-8'!C71</f>
        <v>0</v>
      </c>
      <c r="D7681" s="2" t="str">
        <f t="shared" si="126"/>
        <v>Error?</v>
      </c>
      <c r="E7681" s="2" t="s">
        <v>822</v>
      </c>
    </row>
    <row r="7682" spans="1:5">
      <c r="A7682">
        <v>7621</v>
      </c>
      <c r="B7682" s="1724">
        <f>'Acct Summary 7-8'!D71</f>
        <v>0</v>
      </c>
      <c r="D7682" s="2" t="str">
        <f t="shared" si="126"/>
        <v>Error?</v>
      </c>
      <c r="E7682" s="2" t="s">
        <v>822</v>
      </c>
    </row>
    <row r="7683" spans="1:5">
      <c r="A7683">
        <v>7622</v>
      </c>
      <c r="B7683" s="1724">
        <f>'Acct Summary 7-8'!C72</f>
        <v>0</v>
      </c>
      <c r="D7683" s="2" t="str">
        <f t="shared" si="126"/>
        <v>Error?</v>
      </c>
      <c r="E7683" s="2" t="s">
        <v>822</v>
      </c>
    </row>
    <row r="7684" spans="1:5">
      <c r="A7684">
        <v>7623</v>
      </c>
      <c r="B7684" s="1724">
        <f>'Acct Summary 7-8'!D72</f>
        <v>0</v>
      </c>
      <c r="D7684" s="2" t="str">
        <f t="shared" si="126"/>
        <v>Error?</v>
      </c>
      <c r="E7684" s="2" t="s">
        <v>822</v>
      </c>
    </row>
    <row r="7685" spans="1:5">
      <c r="A7685">
        <v>7624</v>
      </c>
      <c r="B7685" s="1724">
        <f>'Acct Summary 7-8'!C73</f>
        <v>0</v>
      </c>
      <c r="D7685" s="2" t="str">
        <f t="shared" si="126"/>
        <v>Error?</v>
      </c>
      <c r="E7685" s="2" t="s">
        <v>822</v>
      </c>
    </row>
    <row r="7686" spans="1:5">
      <c r="A7686">
        <v>7625</v>
      </c>
      <c r="B7686" s="1724">
        <f>'Acct Summary 7-8'!D73</f>
        <v>27902061</v>
      </c>
      <c r="D7686" s="2" t="str">
        <f t="shared" si="126"/>
        <v>Error?</v>
      </c>
      <c r="E7686" s="2" t="s">
        <v>822</v>
      </c>
    </row>
    <row r="7687" spans="1:5">
      <c r="A7687">
        <v>7626</v>
      </c>
      <c r="B7687" s="1724">
        <f>'Revenues 9-14'!C196</f>
        <v>0</v>
      </c>
      <c r="D7687" s="2" t="str">
        <f t="shared" si="126"/>
        <v>Error?</v>
      </c>
      <c r="E7687" s="2" t="s">
        <v>822</v>
      </c>
    </row>
    <row r="7688" spans="1:5">
      <c r="A7688">
        <v>7627</v>
      </c>
      <c r="B7688" s="1724">
        <f>'Expenditures 15-22'!C328</f>
        <v>0</v>
      </c>
      <c r="D7688" s="2" t="str">
        <f t="shared" si="126"/>
        <v>Error?</v>
      </c>
      <c r="E7688" s="2" t="s">
        <v>822</v>
      </c>
    </row>
    <row r="7689" spans="1:5">
      <c r="A7689">
        <v>7628</v>
      </c>
      <c r="B7689" s="1724">
        <f>'Expenditures 15-22'!D328</f>
        <v>0</v>
      </c>
      <c r="D7689" s="2" t="str">
        <f t="shared" si="126"/>
        <v>Error?</v>
      </c>
      <c r="E7689" s="2" t="s">
        <v>822</v>
      </c>
    </row>
    <row r="7690" spans="1:5">
      <c r="A7690">
        <v>7629</v>
      </c>
      <c r="B7690" s="1724">
        <f>'Expenditures 15-22'!E328</f>
        <v>0</v>
      </c>
      <c r="D7690" s="2" t="str">
        <f t="shared" si="126"/>
        <v>Error?</v>
      </c>
      <c r="E7690" s="2" t="s">
        <v>822</v>
      </c>
    </row>
    <row r="7691" spans="1:5">
      <c r="A7691">
        <v>7630</v>
      </c>
      <c r="B7691" s="1724">
        <f>'Expenditures 15-22'!F328</f>
        <v>0</v>
      </c>
      <c r="D7691" s="2" t="str">
        <f t="shared" si="126"/>
        <v>Error?</v>
      </c>
      <c r="E7691" s="2" t="s">
        <v>822</v>
      </c>
    </row>
    <row r="7692" spans="1:5">
      <c r="A7692">
        <v>7631</v>
      </c>
      <c r="B7692" s="1724">
        <f>'Expenditures 15-22'!G328</f>
        <v>0</v>
      </c>
      <c r="D7692" s="2" t="str">
        <f t="shared" si="126"/>
        <v>Error?</v>
      </c>
      <c r="E7692" s="2" t="s">
        <v>822</v>
      </c>
    </row>
    <row r="7693" spans="1:5">
      <c r="A7693">
        <v>7632</v>
      </c>
      <c r="B7693" s="1724">
        <f>'Expenditures 15-22'!H328</f>
        <v>0</v>
      </c>
      <c r="D7693" s="2" t="str">
        <f t="shared" si="126"/>
        <v>Error?</v>
      </c>
      <c r="E7693" s="2" t="s">
        <v>822</v>
      </c>
    </row>
    <row r="7694" spans="1:5">
      <c r="A7694">
        <v>7633</v>
      </c>
      <c r="B7694" s="1724">
        <f>'Expenditures 15-22'!I328</f>
        <v>0</v>
      </c>
      <c r="D7694" s="2" t="str">
        <f t="shared" si="126"/>
        <v>Error?</v>
      </c>
      <c r="E7694" s="2" t="s">
        <v>822</v>
      </c>
    </row>
    <row r="7695" spans="1:5">
      <c r="A7695">
        <v>7634</v>
      </c>
      <c r="B7695" s="1724">
        <f>'Expenditures 15-22'!J328</f>
        <v>0</v>
      </c>
      <c r="D7695" s="2" t="str">
        <f t="shared" si="126"/>
        <v>Error?</v>
      </c>
      <c r="E7695" s="2" t="s">
        <v>822</v>
      </c>
    </row>
    <row r="7696" spans="1:5">
      <c r="A7696">
        <v>7635</v>
      </c>
      <c r="B7696" s="1724">
        <f>'Expenditures 15-22'!K328</f>
        <v>0</v>
      </c>
      <c r="D7696" s="2" t="str">
        <f t="shared" si="126"/>
        <v>Error?</v>
      </c>
      <c r="E7696" s="2" t="s">
        <v>822</v>
      </c>
    </row>
    <row r="7697" spans="1:5">
      <c r="A7697">
        <v>7636</v>
      </c>
      <c r="B7697" s="1724">
        <f>'Expenditures 15-22'!C329</f>
        <v>0</v>
      </c>
      <c r="D7697" s="2" t="str">
        <f t="shared" si="126"/>
        <v>Error?</v>
      </c>
      <c r="E7697" s="2" t="s">
        <v>822</v>
      </c>
    </row>
    <row r="7698" spans="1:5">
      <c r="A7698">
        <v>7637</v>
      </c>
      <c r="B7698" s="1724">
        <f>'Expenditures 15-22'!D329</f>
        <v>0</v>
      </c>
      <c r="D7698" s="2" t="str">
        <f t="shared" si="126"/>
        <v>Error?</v>
      </c>
      <c r="E7698" s="2" t="s">
        <v>822</v>
      </c>
    </row>
    <row r="7699" spans="1:5">
      <c r="A7699">
        <v>7638</v>
      </c>
      <c r="B7699" s="1724">
        <f>'Expenditures 15-22'!E329</f>
        <v>0</v>
      </c>
      <c r="D7699" s="2" t="str">
        <f t="shared" si="126"/>
        <v>Error?</v>
      </c>
      <c r="E7699" s="2" t="s">
        <v>822</v>
      </c>
    </row>
    <row r="7700" spans="1:5">
      <c r="A7700">
        <v>7639</v>
      </c>
      <c r="B7700" s="1724">
        <f>'Expenditures 15-22'!F329</f>
        <v>0</v>
      </c>
      <c r="D7700" s="2" t="str">
        <f t="shared" si="126"/>
        <v>Error?</v>
      </c>
      <c r="E7700" s="2" t="s">
        <v>822</v>
      </c>
    </row>
    <row r="7701" spans="1:5">
      <c r="A7701">
        <v>7640</v>
      </c>
      <c r="B7701" s="1724">
        <f>'Expenditures 15-22'!G329</f>
        <v>0</v>
      </c>
      <c r="D7701" s="2" t="str">
        <f t="shared" si="126"/>
        <v>Error?</v>
      </c>
      <c r="E7701" s="2" t="s">
        <v>822</v>
      </c>
    </row>
    <row r="7702" spans="1:5">
      <c r="A7702">
        <v>7641</v>
      </c>
      <c r="B7702" s="1724">
        <f>'Expenditures 15-22'!H329</f>
        <v>0</v>
      </c>
      <c r="D7702" s="2" t="str">
        <f t="shared" si="126"/>
        <v>Error?</v>
      </c>
      <c r="E7702" s="2" t="s">
        <v>822</v>
      </c>
    </row>
    <row r="7703" spans="1:5">
      <c r="A7703">
        <v>7642</v>
      </c>
      <c r="B7703" s="1724">
        <f>'Expenditures 15-22'!I329</f>
        <v>0</v>
      </c>
      <c r="D7703" s="2" t="str">
        <f t="shared" si="126"/>
        <v>Error?</v>
      </c>
      <c r="E7703" s="2" t="s">
        <v>822</v>
      </c>
    </row>
    <row r="7704" spans="1:5">
      <c r="A7704">
        <v>7643</v>
      </c>
      <c r="B7704" s="1724">
        <f>'Expenditures 15-22'!J329</f>
        <v>0</v>
      </c>
      <c r="D7704" s="2" t="str">
        <f t="shared" si="126"/>
        <v>Error?</v>
      </c>
      <c r="E7704" s="2" t="s">
        <v>822</v>
      </c>
    </row>
    <row r="7705" spans="1:5">
      <c r="A7705">
        <v>7644</v>
      </c>
      <c r="B7705" s="1724">
        <f>'Expenditures 15-22'!K329</f>
        <v>0</v>
      </c>
      <c r="D7705" s="2" t="str">
        <f t="shared" si="126"/>
        <v>Error?</v>
      </c>
      <c r="E7705" s="2" t="s">
        <v>822</v>
      </c>
    </row>
    <row r="7706" spans="1:5">
      <c r="A7706">
        <v>7645</v>
      </c>
      <c r="B7706" s="1724">
        <f>'Revenues 9-14'!H167</f>
        <v>0</v>
      </c>
      <c r="D7706" s="2" t="str">
        <f t="shared" si="126"/>
        <v>Error?</v>
      </c>
      <c r="E7706" s="2" t="s">
        <v>822</v>
      </c>
    </row>
    <row r="7707" spans="1:5">
      <c r="A7707">
        <v>7646</v>
      </c>
      <c r="B7707" s="1724">
        <f>'Expenditures 15-22'!I64</f>
        <v>0</v>
      </c>
      <c r="D7707" s="2" t="str">
        <f t="shared" si="126"/>
        <v>Error?</v>
      </c>
      <c r="E7707" s="2" t="s">
        <v>822</v>
      </c>
    </row>
    <row r="7708" spans="1:5">
      <c r="A7708">
        <v>7647</v>
      </c>
      <c r="B7708" s="1724">
        <f>'Rest Tax Levies-Tort Im 25'!J3</f>
        <v>0</v>
      </c>
      <c r="D7708" s="2" t="str">
        <f t="shared" si="126"/>
        <v>Error?</v>
      </c>
      <c r="E7708" s="2" t="s">
        <v>822</v>
      </c>
    </row>
    <row r="7709" spans="1:5">
      <c r="A7709">
        <v>7648</v>
      </c>
      <c r="B7709" s="1724">
        <f>'Rest Tax Levies-Tort Im 25'!K3</f>
        <v>0</v>
      </c>
      <c r="D7709" s="2" t="str">
        <f t="shared" si="126"/>
        <v>Error?</v>
      </c>
      <c r="E7709" s="2" t="s">
        <v>822</v>
      </c>
    </row>
    <row r="7710" spans="1:5">
      <c r="A7710">
        <v>7649</v>
      </c>
      <c r="B7710" s="1724">
        <f>'Rest Tax Levies-Tort Im 25'!J6</f>
        <v>0</v>
      </c>
      <c r="D7710" s="2" t="str">
        <f t="shared" si="126"/>
        <v>Error?</v>
      </c>
      <c r="E7710" s="2" t="s">
        <v>822</v>
      </c>
    </row>
    <row r="7711" spans="1:5">
      <c r="A7711">
        <v>7650</v>
      </c>
      <c r="B7711" s="1724">
        <f>'Rest Tax Levies-Tort Im 25'!K6</f>
        <v>0</v>
      </c>
      <c r="D7711" s="2" t="str">
        <f t="shared" si="126"/>
        <v>Error?</v>
      </c>
      <c r="E7711" s="2" t="s">
        <v>822</v>
      </c>
    </row>
    <row r="7712" spans="1:5">
      <c r="A7712">
        <v>7651</v>
      </c>
      <c r="B7712" s="1724">
        <f>'Rest Tax Levies-Tort Im 25'!K7</f>
        <v>98996</v>
      </c>
      <c r="D7712" s="2" t="str">
        <f t="shared" si="126"/>
        <v>Error?</v>
      </c>
      <c r="E7712" s="2" t="s">
        <v>822</v>
      </c>
    </row>
    <row r="7713" spans="1:6">
      <c r="A7713">
        <v>7652</v>
      </c>
      <c r="B7713" s="1724">
        <f>'Rest Tax Levies-Tort Im 25'!J8</f>
        <v>0</v>
      </c>
      <c r="D7713" s="2" t="str">
        <f t="shared" si="126"/>
        <v>Error?</v>
      </c>
      <c r="E7713" s="2" t="s">
        <v>822</v>
      </c>
    </row>
    <row r="7714" spans="1:6">
      <c r="A7714">
        <v>7653</v>
      </c>
      <c r="B7714" s="1724">
        <f>'Rest Tax Levies-Tort Im 25'!K9</f>
        <v>137085</v>
      </c>
      <c r="D7714" s="2" t="str">
        <f t="shared" si="126"/>
        <v>Error?</v>
      </c>
      <c r="E7714" s="2" t="s">
        <v>822</v>
      </c>
    </row>
    <row r="7715" spans="1:6">
      <c r="A7715">
        <v>7654</v>
      </c>
      <c r="B7715" s="1724">
        <f>'Rest Tax Levies-Tort Im 25'!J10</f>
        <v>0</v>
      </c>
      <c r="D7715" s="2" t="str">
        <f t="shared" si="126"/>
        <v>Error?</v>
      </c>
      <c r="E7715" s="2" t="s">
        <v>822</v>
      </c>
    </row>
    <row r="7716" spans="1:6">
      <c r="A7716">
        <v>7655</v>
      </c>
      <c r="B7716" s="1724">
        <f>'Rest Tax Levies-Tort Im 25'!K10</f>
        <v>0</v>
      </c>
      <c r="D7716" s="2" t="str">
        <f t="shared" si="126"/>
        <v>Error?</v>
      </c>
      <c r="E7716" s="2" t="s">
        <v>822</v>
      </c>
    </row>
    <row r="7717" spans="1:6">
      <c r="A7717">
        <v>7656</v>
      </c>
      <c r="B7717" s="1724">
        <f>'Rest Tax Levies-Tort Im 25'!J11</f>
        <v>0</v>
      </c>
      <c r="D7717" s="2" t="str">
        <f t="shared" si="126"/>
        <v>Error?</v>
      </c>
      <c r="E7717" s="2" t="s">
        <v>822</v>
      </c>
    </row>
    <row r="7718" spans="1:6">
      <c r="A7718">
        <v>7657</v>
      </c>
      <c r="B7718" s="1724">
        <f>'Rest Tax Levies-Tort Im 25'!J12</f>
        <v>0</v>
      </c>
      <c r="D7718" s="2" t="str">
        <f t="shared" si="126"/>
        <v>Error?</v>
      </c>
      <c r="E7718" s="2" t="s">
        <v>822</v>
      </c>
    </row>
    <row r="7719" spans="1:6">
      <c r="A7719">
        <v>7658</v>
      </c>
      <c r="B7719" s="1724">
        <f>'Rest Tax Levies-Tort Im 25'!K12</f>
        <v>236081</v>
      </c>
      <c r="D7719" s="2" t="str">
        <f t="shared" si="126"/>
        <v>Error?</v>
      </c>
      <c r="E7719" s="2" t="s">
        <v>822</v>
      </c>
    </row>
    <row r="7720" spans="1:6">
      <c r="A7720">
        <v>7659</v>
      </c>
      <c r="B7720" s="1724">
        <f>'Rest Tax Levies-Tort Im 25'!H14</f>
        <v>1436471</v>
      </c>
      <c r="D7720" s="2" t="str">
        <f t="shared" si="126"/>
        <v>Error?</v>
      </c>
      <c r="E7720" s="2" t="s">
        <v>822</v>
      </c>
    </row>
    <row r="7721" spans="1:6">
      <c r="A7721">
        <v>7660</v>
      </c>
      <c r="B7721" s="1724">
        <f>'Rest Tax Levies-Tort Im 25'!K14</f>
        <v>236081</v>
      </c>
      <c r="D7721" s="2" t="str">
        <f t="shared" si="126"/>
        <v>Error?</v>
      </c>
      <c r="E7721" s="2" t="s">
        <v>822</v>
      </c>
    </row>
    <row r="7722" spans="1:6">
      <c r="A7722">
        <v>7661</v>
      </c>
      <c r="B7722" s="1724">
        <f>'Rest Tax Levies-Tort Im 25'!J15</f>
        <v>0</v>
      </c>
      <c r="D7722" s="2" t="str">
        <f t="shared" si="126"/>
        <v>Error?</v>
      </c>
      <c r="E7722" s="2" t="s">
        <v>822</v>
      </c>
    </row>
    <row r="7723" spans="1:6">
      <c r="A7723">
        <v>7662</v>
      </c>
      <c r="B7723" s="1724">
        <f>'Rest Tax Levies-Tort Im 25'!K15</f>
        <v>0</v>
      </c>
      <c r="D7723" s="2" t="str">
        <f t="shared" si="126"/>
        <v>Error?</v>
      </c>
      <c r="E7723" s="2" t="s">
        <v>822</v>
      </c>
    </row>
    <row r="7724" spans="1:6">
      <c r="A7724">
        <v>7663</v>
      </c>
      <c r="B7724" s="1724">
        <f>'Rest Tax Levies-Tort Im 25'!J18</f>
        <v>0</v>
      </c>
      <c r="D7724" s="2" t="str">
        <f t="shared" si="126"/>
        <v>Error?</v>
      </c>
      <c r="E7724" s="2" t="s">
        <v>822</v>
      </c>
      <c r="F7724" s="2"/>
    </row>
    <row r="7725" spans="1:6">
      <c r="A7725">
        <v>7664</v>
      </c>
      <c r="B7725" s="1724">
        <f>'Rest Tax Levies-Tort Im 25'!J19</f>
        <v>0</v>
      </c>
      <c r="D7725" s="2" t="str">
        <f t="shared" si="126"/>
        <v>Error?</v>
      </c>
      <c r="E7725" s="2" t="s">
        <v>822</v>
      </c>
    </row>
    <row r="7726" spans="1:6">
      <c r="A7726">
        <v>7665</v>
      </c>
      <c r="B7726" s="1724">
        <f>'Rest Tax Levies-Tort Im 25'!J20</f>
        <v>0</v>
      </c>
      <c r="D7726" s="2" t="str">
        <f t="shared" si="126"/>
        <v>Error?</v>
      </c>
      <c r="E7726" s="2" t="s">
        <v>822</v>
      </c>
    </row>
    <row r="7727" spans="1:6">
      <c r="A7727">
        <v>7666</v>
      </c>
      <c r="B7727" s="1724">
        <f>'Rest Tax Levies-Tort Im 25'!J21</f>
        <v>0</v>
      </c>
      <c r="D7727" s="2" t="str">
        <f t="shared" si="126"/>
        <v>Error?</v>
      </c>
      <c r="E7727" s="2" t="s">
        <v>822</v>
      </c>
    </row>
    <row r="7728" spans="1:6">
      <c r="A7728">
        <v>7667</v>
      </c>
      <c r="B7728" s="1724">
        <f>'Revenues 9-14'!E103</f>
        <v>0</v>
      </c>
      <c r="D7728" s="2" t="str">
        <f t="shared" si="126"/>
        <v>Error?</v>
      </c>
      <c r="E7728" s="2" t="s">
        <v>822</v>
      </c>
    </row>
    <row r="7729" spans="1:6">
      <c r="A7729">
        <v>7668</v>
      </c>
      <c r="B7729" s="1724">
        <f>'Rest Tax Levies-Tort Im 25'!K22</f>
        <v>0</v>
      </c>
      <c r="D7729" s="2" t="str">
        <f t="shared" si="126"/>
        <v>Error?</v>
      </c>
      <c r="E7729" s="2" t="s">
        <v>822</v>
      </c>
    </row>
    <row r="7730" spans="1:6">
      <c r="A7730">
        <v>7669</v>
      </c>
      <c r="B7730" s="1724">
        <f>'Rest Tax Levies-Tort Im 25'!J23</f>
        <v>0</v>
      </c>
      <c r="D7730" s="2" t="str">
        <f t="shared" si="126"/>
        <v>Error?</v>
      </c>
      <c r="E7730" s="2" t="s">
        <v>822</v>
      </c>
    </row>
    <row r="7731" spans="1:6">
      <c r="A7731">
        <v>7670</v>
      </c>
      <c r="B7731" s="1724">
        <f>'Revenues 9-14'!H103</f>
        <v>0</v>
      </c>
      <c r="D7731" s="2" t="str">
        <f t="shared" si="126"/>
        <v>Error?</v>
      </c>
      <c r="E7731" s="2" t="s">
        <v>822</v>
      </c>
    </row>
    <row r="7732" spans="1:6">
      <c r="A7732">
        <v>7671</v>
      </c>
      <c r="B7732" s="1724">
        <f>'Rest Tax Levies-Tort Im 25'!J24</f>
        <v>0</v>
      </c>
      <c r="D7732" s="2" t="str">
        <f t="shared" si="126"/>
        <v>Error?</v>
      </c>
      <c r="E7732" s="2" t="s">
        <v>822</v>
      </c>
    </row>
    <row r="7733" spans="1:6">
      <c r="A7733">
        <v>7672</v>
      </c>
      <c r="B7733" s="1724">
        <f>'Rest Tax Levies-Tort Im 25'!K24</f>
        <v>0</v>
      </c>
      <c r="D7733" s="2" t="str">
        <f t="shared" si="126"/>
        <v>Error?</v>
      </c>
      <c r="E7733" s="2" t="s">
        <v>822</v>
      </c>
    </row>
    <row r="7734" spans="1:6">
      <c r="A7734">
        <v>7673</v>
      </c>
      <c r="B7734" s="1724">
        <f>'Rest Tax Levies-Tort Im 25'!G25</f>
        <v>0</v>
      </c>
      <c r="D7734" s="2" t="str">
        <f t="shared" si="126"/>
        <v>Error?</v>
      </c>
      <c r="E7734" s="2" t="s">
        <v>822</v>
      </c>
    </row>
    <row r="7735" spans="1:6">
      <c r="A7735">
        <v>7674</v>
      </c>
      <c r="B7735" s="1724">
        <f>'Rest Tax Levies-Tort Im 25'!H25</f>
        <v>0</v>
      </c>
      <c r="D7735" s="2" t="str">
        <f t="shared" si="126"/>
        <v>Error?</v>
      </c>
      <c r="E7735" s="2" t="s">
        <v>822</v>
      </c>
    </row>
    <row r="7736" spans="1:6">
      <c r="A7736">
        <v>7675</v>
      </c>
      <c r="B7736" s="1724">
        <f>'Rest Tax Levies-Tort Im 25'!I25</f>
        <v>0</v>
      </c>
      <c r="D7736" s="2" t="str">
        <f t="shared" si="126"/>
        <v>Error?</v>
      </c>
      <c r="E7736" s="2" t="s">
        <v>822</v>
      </c>
    </row>
    <row r="7737" spans="1:6">
      <c r="A7737">
        <v>7676</v>
      </c>
      <c r="B7737" s="1724">
        <f>'Rest Tax Levies-Tort Im 25'!J25</f>
        <v>0</v>
      </c>
      <c r="D7737" s="2" t="str">
        <f t="shared" si="126"/>
        <v>Error?</v>
      </c>
      <c r="E7737" s="2" t="s">
        <v>822</v>
      </c>
    </row>
    <row r="7738" spans="1:6">
      <c r="A7738">
        <v>7677</v>
      </c>
      <c r="B7738" s="1724">
        <f>'Rest Tax Levies-Tort Im 25'!K25</f>
        <v>0</v>
      </c>
      <c r="D7738" s="2" t="str">
        <f t="shared" si="126"/>
        <v>Error?</v>
      </c>
      <c r="E7738" s="2" t="s">
        <v>822</v>
      </c>
    </row>
    <row r="7739" spans="1:6">
      <c r="A7739">
        <v>7678</v>
      </c>
      <c r="B7739" s="1724">
        <f>'Rest Tax Levies-Tort Im 25'!G26</f>
        <v>0</v>
      </c>
      <c r="D7739" s="2" t="str">
        <f t="shared" si="126"/>
        <v>Error?</v>
      </c>
      <c r="E7739" s="2" t="s">
        <v>822</v>
      </c>
    </row>
    <row r="7740" spans="1:6">
      <c r="A7740">
        <v>7679</v>
      </c>
      <c r="B7740" s="1724">
        <f>'Rest Tax Levies-Tort Im 25'!H26</f>
        <v>0</v>
      </c>
      <c r="D7740" s="2" t="str">
        <f t="shared" si="126"/>
        <v>Error?</v>
      </c>
      <c r="E7740" s="2" t="s">
        <v>822</v>
      </c>
    </row>
    <row r="7741" spans="1:6">
      <c r="A7741">
        <v>7680</v>
      </c>
      <c r="B7741" s="1724">
        <f>'Rest Tax Levies-Tort Im 25'!I26</f>
        <v>0</v>
      </c>
      <c r="D7741" s="2" t="str">
        <f t="shared" si="126"/>
        <v>Error?</v>
      </c>
      <c r="E7741" s="2" t="s">
        <v>822</v>
      </c>
    </row>
    <row r="7742" spans="1:6">
      <c r="A7742">
        <v>7681</v>
      </c>
      <c r="B7742" s="1724">
        <f>'Rest Tax Levies-Tort Im 25'!J26</f>
        <v>0</v>
      </c>
      <c r="D7742" s="2" t="str">
        <f t="shared" si="126"/>
        <v>Error?</v>
      </c>
      <c r="E7742" s="2" t="s">
        <v>822</v>
      </c>
    </row>
    <row r="7743" spans="1:6">
      <c r="A7743">
        <v>7682</v>
      </c>
      <c r="B7743" s="1724">
        <f>'Rest Tax Levies-Tort Im 25'!K26</f>
        <v>0</v>
      </c>
      <c r="D7743" s="2" t="str">
        <f t="shared" ref="D7743:D7806" si="127">IF(ISBLANK(B7743),"OK",IF(A7743-B7743=0,"OK","Error?"))</f>
        <v>Error?</v>
      </c>
      <c r="E7743" s="2" t="s">
        <v>822</v>
      </c>
    </row>
    <row r="7744" spans="1:6">
      <c r="A7744" s="126">
        <v>7683</v>
      </c>
      <c r="B7744" s="1724"/>
      <c r="D7744" s="2" t="str">
        <f t="shared" si="127"/>
        <v>OK</v>
      </c>
      <c r="E7744" s="4" t="s">
        <v>1323</v>
      </c>
      <c r="F7744" s="1"/>
    </row>
    <row r="7745" spans="1:6">
      <c r="A7745">
        <v>7684</v>
      </c>
      <c r="B7745" s="1724">
        <f>'Expenditures 15-22'!H364</f>
        <v>0</v>
      </c>
      <c r="D7745" s="2" t="str">
        <f t="shared" si="127"/>
        <v>Error?</v>
      </c>
      <c r="E7745" s="2" t="s">
        <v>822</v>
      </c>
    </row>
    <row r="7746" spans="1:6">
      <c r="A7746">
        <v>7685</v>
      </c>
      <c r="B7746" s="1724">
        <f>'Expenditures 15-22'!K364</f>
        <v>0</v>
      </c>
      <c r="D7746" s="2" t="str">
        <f t="shared" si="127"/>
        <v>Error?</v>
      </c>
      <c r="E7746" s="2" t="s">
        <v>822</v>
      </c>
    </row>
    <row r="7747" spans="1:6">
      <c r="A7747">
        <v>7686</v>
      </c>
      <c r="B7747" s="1724">
        <f>'Revenues 9-14'!E266</f>
        <v>0</v>
      </c>
      <c r="D7747" s="2" t="str">
        <f t="shared" si="127"/>
        <v>Error?</v>
      </c>
      <c r="E7747" s="2" t="s">
        <v>822</v>
      </c>
      <c r="F7747" s="2" t="s">
        <v>823</v>
      </c>
    </row>
    <row r="7748" spans="1:6">
      <c r="A7748">
        <v>7687</v>
      </c>
      <c r="B7748" s="1724">
        <f>'Acct Summary 7-8'!C25</f>
        <v>0</v>
      </c>
      <c r="D7748" s="2" t="str">
        <f t="shared" si="127"/>
        <v>Error?</v>
      </c>
      <c r="E7748" s="4" t="s">
        <v>1322</v>
      </c>
    </row>
    <row r="7749" spans="1:6">
      <c r="A7749">
        <v>7688</v>
      </c>
      <c r="B7749" s="1724">
        <f>'Acct Summary 7-8'!D25</f>
        <v>22902061</v>
      </c>
      <c r="D7749" s="2" t="str">
        <f t="shared" si="127"/>
        <v>Error?</v>
      </c>
      <c r="E7749" s="4" t="s">
        <v>1322</v>
      </c>
    </row>
    <row r="7750" spans="1:6">
      <c r="A7750">
        <v>7689</v>
      </c>
      <c r="B7750" s="1724">
        <f>'Acct Summary 7-8'!E25</f>
        <v>0</v>
      </c>
      <c r="D7750" s="2" t="str">
        <f t="shared" si="127"/>
        <v>Error?</v>
      </c>
      <c r="E7750" s="4" t="s">
        <v>1322</v>
      </c>
    </row>
    <row r="7751" spans="1:6">
      <c r="A7751">
        <v>7690</v>
      </c>
      <c r="B7751" s="1724">
        <f>'Acct Summary 7-8'!F25</f>
        <v>0</v>
      </c>
      <c r="D7751" s="2" t="str">
        <f t="shared" si="127"/>
        <v>Error?</v>
      </c>
      <c r="E7751" s="4" t="s">
        <v>1322</v>
      </c>
    </row>
    <row r="7752" spans="1:6">
      <c r="A7752">
        <v>7691</v>
      </c>
      <c r="B7752" s="1724">
        <f>'Acct Summary 7-8'!G25</f>
        <v>0</v>
      </c>
      <c r="D7752" s="2" t="str">
        <f t="shared" si="127"/>
        <v>Error?</v>
      </c>
      <c r="E7752" s="4" t="s">
        <v>1322</v>
      </c>
    </row>
    <row r="7753" spans="1:6">
      <c r="A7753">
        <v>7692</v>
      </c>
      <c r="B7753" s="1724">
        <f>'Acct Summary 7-8'!H25</f>
        <v>0</v>
      </c>
      <c r="D7753" s="2" t="str">
        <f t="shared" si="127"/>
        <v>Error?</v>
      </c>
      <c r="E7753" s="4" t="s">
        <v>1322</v>
      </c>
    </row>
    <row r="7754" spans="1:6">
      <c r="A7754">
        <v>7693</v>
      </c>
      <c r="B7754" s="1724">
        <f>'Acct Summary 7-8'!J25</f>
        <v>0</v>
      </c>
      <c r="D7754" s="2" t="str">
        <f t="shared" si="127"/>
        <v>Error?</v>
      </c>
      <c r="E7754" s="4" t="s">
        <v>1322</v>
      </c>
    </row>
    <row r="7755" spans="1:6">
      <c r="A7755">
        <v>7694</v>
      </c>
      <c r="B7755" s="1724">
        <f>'Acct Summary 7-8'!K25</f>
        <v>0</v>
      </c>
      <c r="D7755" s="2" t="str">
        <f t="shared" si="127"/>
        <v>Error?</v>
      </c>
      <c r="E7755" s="4" t="s">
        <v>1322</v>
      </c>
    </row>
    <row r="7756" spans="1:6">
      <c r="A7756" s="126">
        <v>7695</v>
      </c>
      <c r="B7756" s="1724"/>
      <c r="D7756" s="2" t="str">
        <f t="shared" si="127"/>
        <v>OK</v>
      </c>
      <c r="E7756" s="4" t="s">
        <v>1322</v>
      </c>
      <c r="F7756" t="s">
        <v>1429</v>
      </c>
    </row>
    <row r="7757" spans="1:6">
      <c r="A7757" s="126">
        <v>7696</v>
      </c>
      <c r="B7757" s="1724"/>
      <c r="D7757" s="2" t="str">
        <f t="shared" si="127"/>
        <v>OK</v>
      </c>
      <c r="E7757" s="4" t="s">
        <v>1322</v>
      </c>
      <c r="F7757" t="s">
        <v>1429</v>
      </c>
    </row>
    <row r="7758" spans="1:6">
      <c r="A7758">
        <v>7697</v>
      </c>
      <c r="B7758" s="1724">
        <f>'Aud Quest 2'!J85</f>
        <v>0</v>
      </c>
      <c r="D7758" s="2" t="str">
        <f t="shared" si="127"/>
        <v>Error?</v>
      </c>
      <c r="E7758" s="4" t="s">
        <v>1322</v>
      </c>
    </row>
    <row r="7759" spans="1:6">
      <c r="A7759">
        <v>7698</v>
      </c>
      <c r="B7759" s="1724">
        <f>'Aud Quest 2'!J88</f>
        <v>0</v>
      </c>
      <c r="D7759" s="2" t="str">
        <f t="shared" si="127"/>
        <v>Error?</v>
      </c>
      <c r="E7759" s="4" t="s">
        <v>1322</v>
      </c>
    </row>
    <row r="7760" spans="1:6">
      <c r="A7760">
        <v>7699</v>
      </c>
      <c r="B7760" s="1724">
        <f>'Aud Quest 2'!J90</f>
        <v>0</v>
      </c>
      <c r="D7760" s="2" t="str">
        <f t="shared" si="127"/>
        <v>Error?</v>
      </c>
      <c r="E7760" s="4" t="s">
        <v>1322</v>
      </c>
    </row>
    <row r="7761" spans="1:5">
      <c r="A7761">
        <v>7700</v>
      </c>
      <c r="B7761" s="1724">
        <f>'Revenues 9-14'!C253</f>
        <v>0</v>
      </c>
      <c r="D7761" s="2" t="str">
        <f t="shared" si="127"/>
        <v>Error?</v>
      </c>
      <c r="E7761" s="4" t="s">
        <v>1406</v>
      </c>
    </row>
    <row r="7762" spans="1:5">
      <c r="A7762">
        <v>7701</v>
      </c>
      <c r="B7762" s="1724">
        <f>'Expenditures 15-22'!E6</f>
        <v>0</v>
      </c>
      <c r="D7762" s="2" t="str">
        <f t="shared" si="127"/>
        <v>Error?</v>
      </c>
      <c r="E7762" s="4" t="s">
        <v>1416</v>
      </c>
    </row>
    <row r="7763" spans="1:5">
      <c r="A7763">
        <v>7702</v>
      </c>
      <c r="B7763" s="1724">
        <f>'Expenditures 15-22'!K6</f>
        <v>0</v>
      </c>
      <c r="D7763" s="2" t="str">
        <f t="shared" si="127"/>
        <v>Error?</v>
      </c>
      <c r="E7763" s="4"/>
    </row>
    <row r="7764" spans="1:5">
      <c r="A7764">
        <v>7703</v>
      </c>
      <c r="B7764" s="1724">
        <f>'Revenues 9-14'!F58</f>
        <v>0</v>
      </c>
      <c r="D7764" s="2" t="str">
        <f t="shared" si="127"/>
        <v>Error?</v>
      </c>
      <c r="E7764" s="4" t="s">
        <v>1444</v>
      </c>
    </row>
    <row r="7765" spans="1:5">
      <c r="A7765">
        <v>7704</v>
      </c>
      <c r="B7765" s="1724">
        <f>'Revenues 9-14'!C254</f>
        <v>0</v>
      </c>
      <c r="D7765" s="2" t="str">
        <f t="shared" si="127"/>
        <v>Error?</v>
      </c>
      <c r="E7765" s="4" t="s">
        <v>1448</v>
      </c>
    </row>
    <row r="7766" spans="1:5">
      <c r="A7766">
        <v>7705</v>
      </c>
      <c r="B7766" s="1724">
        <f>'Revenues 9-14'!D254</f>
        <v>0</v>
      </c>
      <c r="D7766" s="2" t="str">
        <f t="shared" si="127"/>
        <v>Error?</v>
      </c>
      <c r="E7766" s="4" t="s">
        <v>1448</v>
      </c>
    </row>
    <row r="7767" spans="1:5">
      <c r="A7767" s="126">
        <v>7706</v>
      </c>
      <c r="B7767" s="1724"/>
      <c r="D7767" s="4" t="s">
        <v>1973</v>
      </c>
      <c r="E7767" s="4"/>
    </row>
    <row r="7768" spans="1:5">
      <c r="A7768">
        <v>7707</v>
      </c>
      <c r="B7768" s="1724">
        <f>'Revenues 9-14'!F254</f>
        <v>0</v>
      </c>
      <c r="D7768" s="2" t="str">
        <f t="shared" si="127"/>
        <v>Error?</v>
      </c>
      <c r="E7768" s="4" t="s">
        <v>1448</v>
      </c>
    </row>
    <row r="7769" spans="1:5">
      <c r="A7769">
        <v>7708</v>
      </c>
      <c r="B7769" s="1724">
        <f>'Revenues 9-14'!G254</f>
        <v>0</v>
      </c>
      <c r="D7769" s="2" t="str">
        <f t="shared" si="127"/>
        <v>Error?</v>
      </c>
      <c r="E7769" s="4" t="s">
        <v>1448</v>
      </c>
    </row>
    <row r="7770" spans="1:5">
      <c r="A7770" s="126">
        <v>7709</v>
      </c>
      <c r="B7770" s="1724"/>
      <c r="D7770" s="2" t="str">
        <f t="shared" si="127"/>
        <v>OK</v>
      </c>
      <c r="E7770" s="4"/>
    </row>
    <row r="7771" spans="1:5">
      <c r="A7771" s="126">
        <v>7710</v>
      </c>
      <c r="B7771" s="1724"/>
      <c r="D7771" s="2" t="str">
        <f t="shared" si="127"/>
        <v>OK</v>
      </c>
      <c r="E7771" s="4"/>
    </row>
    <row r="7772" spans="1:5">
      <c r="A7772" s="126">
        <v>7711</v>
      </c>
      <c r="B7772" s="1724"/>
      <c r="D7772" s="2" t="str">
        <f t="shared" si="127"/>
        <v>OK</v>
      </c>
      <c r="E7772" s="4" t="s">
        <v>1449</v>
      </c>
    </row>
    <row r="7773" spans="1:5">
      <c r="A7773">
        <v>7712</v>
      </c>
      <c r="B7773" s="1724">
        <f>'Rest Tax Levies-Tort Im 25'!J22</f>
        <v>0</v>
      </c>
      <c r="D7773" s="2" t="str">
        <f t="shared" si="127"/>
        <v>Error?</v>
      </c>
      <c r="E7773" s="4" t="s">
        <v>1537</v>
      </c>
    </row>
    <row r="7774" spans="1:5">
      <c r="A7774">
        <v>7713</v>
      </c>
      <c r="B7774" s="1724">
        <f>'Expenditures 15-22'!E133</f>
        <v>0</v>
      </c>
      <c r="D7774" s="2" t="str">
        <f t="shared" si="127"/>
        <v>Error?</v>
      </c>
      <c r="E7774" s="4" t="s">
        <v>1802</v>
      </c>
    </row>
    <row r="7775" spans="1:5">
      <c r="A7775">
        <v>7714</v>
      </c>
      <c r="B7775" s="1724">
        <f>'Expenditures 15-22'!H133</f>
        <v>0</v>
      </c>
      <c r="D7775" s="2" t="str">
        <f t="shared" si="127"/>
        <v>Error?</v>
      </c>
      <c r="E7775" s="4" t="s">
        <v>1802</v>
      </c>
    </row>
    <row r="7776" spans="1:5">
      <c r="A7776">
        <v>7715</v>
      </c>
      <c r="B7776" s="1724">
        <f>'Expenditures 15-22'!K133</f>
        <v>0</v>
      </c>
      <c r="D7776" s="2" t="str">
        <f t="shared" si="127"/>
        <v>Error?</v>
      </c>
      <c r="E7776" s="4" t="s">
        <v>1802</v>
      </c>
    </row>
    <row r="7777" spans="1:5">
      <c r="A7777">
        <v>7716</v>
      </c>
      <c r="B7777" s="1724">
        <f>'Expenditures 15-22'!H157</f>
        <v>0</v>
      </c>
      <c r="D7777" s="2" t="str">
        <f t="shared" si="127"/>
        <v>Error?</v>
      </c>
      <c r="E7777" s="4" t="s">
        <v>1802</v>
      </c>
    </row>
    <row r="7778" spans="1:5">
      <c r="A7778">
        <v>7717</v>
      </c>
      <c r="B7778" s="1724">
        <f>'Expenditures 15-22'!K157</f>
        <v>0</v>
      </c>
      <c r="D7778" s="2" t="str">
        <f t="shared" si="127"/>
        <v>Error?</v>
      </c>
      <c r="E7778" s="4" t="s">
        <v>1802</v>
      </c>
    </row>
    <row r="7779" spans="1:5">
      <c r="A7779">
        <v>7718</v>
      </c>
      <c r="B7779" s="1724">
        <f>'Expenditures 15-22'!H158</f>
        <v>0</v>
      </c>
      <c r="D7779" s="2" t="str">
        <f t="shared" si="127"/>
        <v>Error?</v>
      </c>
      <c r="E7779" s="4" t="s">
        <v>1802</v>
      </c>
    </row>
    <row r="7780" spans="1:5">
      <c r="A7780">
        <v>7719</v>
      </c>
      <c r="B7780" s="1724">
        <f>'Expenditures 15-22'!K158</f>
        <v>0</v>
      </c>
      <c r="D7780" s="2" t="str">
        <f t="shared" si="127"/>
        <v>Error?</v>
      </c>
      <c r="E7780" s="4" t="s">
        <v>1802</v>
      </c>
    </row>
    <row r="7781" spans="1:5">
      <c r="A7781">
        <v>7720</v>
      </c>
      <c r="B7781" s="1724">
        <f>'Expenditures 15-22'!H159</f>
        <v>0</v>
      </c>
      <c r="D7781" s="2" t="str">
        <f t="shared" si="127"/>
        <v>Error?</v>
      </c>
      <c r="E7781" s="4" t="s">
        <v>1802</v>
      </c>
    </row>
    <row r="7782" spans="1:5">
      <c r="A7782">
        <v>7721</v>
      </c>
      <c r="B7782" s="1724">
        <f>'Expenditures 15-22'!K159</f>
        <v>0</v>
      </c>
      <c r="D7782" s="2" t="str">
        <f t="shared" si="127"/>
        <v>Error?</v>
      </c>
      <c r="E7782" s="4" t="s">
        <v>1802</v>
      </c>
    </row>
    <row r="7783" spans="1:5">
      <c r="A7783">
        <v>7722</v>
      </c>
      <c r="B7783" s="1724">
        <f>'Expenditures 15-22'!D282</f>
        <v>0</v>
      </c>
      <c r="D7783" s="2" t="str">
        <f t="shared" si="127"/>
        <v>Error?</v>
      </c>
      <c r="E7783" s="4" t="s">
        <v>1802</v>
      </c>
    </row>
    <row r="7784" spans="1:5">
      <c r="A7784">
        <v>7723</v>
      </c>
      <c r="B7784" s="1724">
        <f>'Expenditures 15-22'!K282</f>
        <v>0</v>
      </c>
      <c r="D7784" s="2" t="str">
        <f t="shared" si="127"/>
        <v>Error?</v>
      </c>
      <c r="E7784" s="4" t="s">
        <v>1802</v>
      </c>
    </row>
    <row r="7785" spans="1:5">
      <c r="A7785">
        <v>7724</v>
      </c>
      <c r="B7785" s="1724">
        <f>'Expenditures 15-22'!H332</f>
        <v>0</v>
      </c>
      <c r="D7785" s="2" t="str">
        <f t="shared" si="127"/>
        <v>Error?</v>
      </c>
      <c r="E7785" s="4" t="s">
        <v>1802</v>
      </c>
    </row>
    <row r="7786" spans="1:5">
      <c r="A7786">
        <v>7725</v>
      </c>
      <c r="B7786" s="1724">
        <f>'Expenditures 15-22'!K332</f>
        <v>0</v>
      </c>
      <c r="D7786" s="2" t="str">
        <f t="shared" si="127"/>
        <v>Error?</v>
      </c>
      <c r="E7786" s="4" t="s">
        <v>1802</v>
      </c>
    </row>
    <row r="7787" spans="1:5">
      <c r="A7787">
        <v>7726</v>
      </c>
      <c r="B7787" s="1724">
        <f>'Expenditures 15-22'!H333</f>
        <v>0</v>
      </c>
      <c r="D7787" s="2" t="str">
        <f t="shared" si="127"/>
        <v>Error?</v>
      </c>
      <c r="E7787" s="4" t="s">
        <v>1802</v>
      </c>
    </row>
    <row r="7788" spans="1:5">
      <c r="A7788">
        <v>7727</v>
      </c>
      <c r="B7788" s="1724">
        <f>'Expenditures 15-22'!K333</f>
        <v>0</v>
      </c>
      <c r="D7788" s="2" t="str">
        <f t="shared" si="127"/>
        <v>Error?</v>
      </c>
      <c r="E7788" s="4" t="s">
        <v>1802</v>
      </c>
    </row>
    <row r="7789" spans="1:5">
      <c r="A7789">
        <v>7728</v>
      </c>
      <c r="B7789" s="1724">
        <f>'Expenditures 15-22'!H334</f>
        <v>0</v>
      </c>
      <c r="D7789" s="2" t="str">
        <f t="shared" si="127"/>
        <v>Error?</v>
      </c>
      <c r="E7789" s="4" t="s">
        <v>1802</v>
      </c>
    </row>
    <row r="7790" spans="1:5">
      <c r="A7790">
        <v>7729</v>
      </c>
      <c r="B7790" s="1724">
        <f>'Expenditures 15-22'!K334</f>
        <v>0</v>
      </c>
      <c r="D7790" s="2" t="str">
        <f t="shared" si="127"/>
        <v>Error?</v>
      </c>
      <c r="E7790" s="4" t="s">
        <v>1802</v>
      </c>
    </row>
    <row r="7791" spans="1:5">
      <c r="A7791">
        <v>7730</v>
      </c>
      <c r="B7791" s="1724">
        <f>'Expenditures 15-22'!H354</f>
        <v>0</v>
      </c>
      <c r="D7791" s="2" t="str">
        <f t="shared" si="127"/>
        <v>Error?</v>
      </c>
      <c r="E7791" s="4" t="s">
        <v>1802</v>
      </c>
    </row>
    <row r="7792" spans="1:5">
      <c r="A7792">
        <v>7731</v>
      </c>
      <c r="B7792" s="1724">
        <f>'Expenditures 15-22'!K354</f>
        <v>0</v>
      </c>
      <c r="D7792" s="2" t="str">
        <f t="shared" si="127"/>
        <v>Error?</v>
      </c>
      <c r="E7792" s="4" t="s">
        <v>1802</v>
      </c>
    </row>
    <row r="7793" spans="1:5">
      <c r="A7793">
        <v>7732</v>
      </c>
      <c r="B7793" s="1724">
        <f>'Expenditures 15-22'!H355</f>
        <v>0</v>
      </c>
      <c r="D7793" s="2" t="str">
        <f t="shared" si="127"/>
        <v>Error?</v>
      </c>
      <c r="E7793" s="4" t="s">
        <v>1802</v>
      </c>
    </row>
    <row r="7794" spans="1:5">
      <c r="A7794">
        <v>7733</v>
      </c>
      <c r="B7794" s="1724">
        <f>'Expenditures 15-22'!K355</f>
        <v>0</v>
      </c>
      <c r="D7794" s="2" t="str">
        <f t="shared" si="127"/>
        <v>Error?</v>
      </c>
      <c r="E7794" s="4" t="s">
        <v>1802</v>
      </c>
    </row>
    <row r="7795" spans="1:5">
      <c r="A7795">
        <v>7734</v>
      </c>
      <c r="B7795" s="1724">
        <f>'Expenditures 15-22'!E138</f>
        <v>0</v>
      </c>
      <c r="D7795" s="2" t="str">
        <f t="shared" si="127"/>
        <v>Error?</v>
      </c>
      <c r="E7795" s="4" t="s">
        <v>1802</v>
      </c>
    </row>
    <row r="7796" spans="1:5">
      <c r="A7796">
        <v>7735</v>
      </c>
      <c r="B7796" s="1724">
        <f>'Acct Summary 7-8'!J15</f>
        <v>0</v>
      </c>
      <c r="D7796" s="2" t="str">
        <f t="shared" si="127"/>
        <v>Error?</v>
      </c>
      <c r="E7796" s="4" t="s">
        <v>1802</v>
      </c>
    </row>
    <row r="7797" spans="1:5">
      <c r="A7797" s="126">
        <v>7736</v>
      </c>
      <c r="B7797" s="1724"/>
      <c r="D7797" s="2" t="str">
        <f t="shared" si="127"/>
        <v>OK</v>
      </c>
      <c r="E7797" s="4" t="s">
        <v>1955</v>
      </c>
    </row>
    <row r="7798" spans="1:5">
      <c r="A7798" s="126">
        <v>7737</v>
      </c>
      <c r="B7798" s="1724"/>
      <c r="D7798" s="2" t="str">
        <f t="shared" si="127"/>
        <v>OK</v>
      </c>
      <c r="E7798" s="4" t="s">
        <v>1955</v>
      </c>
    </row>
    <row r="7799" spans="1:5">
      <c r="A7799" s="126">
        <v>7738</v>
      </c>
      <c r="B7799" s="1724"/>
      <c r="D7799" s="2" t="str">
        <f t="shared" si="127"/>
        <v>OK</v>
      </c>
      <c r="E7799" s="4" t="s">
        <v>1955</v>
      </c>
    </row>
    <row r="7800" spans="1:5">
      <c r="A7800">
        <v>7739</v>
      </c>
      <c r="B7800" s="1724">
        <f>'Rest Tax Levies-Tort Im 25'!K23</f>
        <v>236081</v>
      </c>
      <c r="D7800" s="2" t="str">
        <f t="shared" si="127"/>
        <v>Error?</v>
      </c>
      <c r="E7800" s="4" t="s">
        <v>1942</v>
      </c>
    </row>
    <row r="7801" spans="1:5">
      <c r="A7801">
        <v>7740</v>
      </c>
      <c r="B7801" s="1724">
        <f>'Revenues 9-14'!C120</f>
        <v>0</v>
      </c>
      <c r="D7801" s="2" t="str">
        <f t="shared" si="127"/>
        <v>Error?</v>
      </c>
      <c r="E7801" s="4" t="s">
        <v>1876</v>
      </c>
    </row>
    <row r="7802" spans="1:5">
      <c r="A7802">
        <v>7741</v>
      </c>
      <c r="B7802" s="1724">
        <f>'Revenues 9-14'!D120</f>
        <v>0</v>
      </c>
      <c r="D7802" s="2" t="str">
        <f t="shared" si="127"/>
        <v>Error?</v>
      </c>
      <c r="E7802" s="4" t="s">
        <v>1876</v>
      </c>
    </row>
    <row r="7803" spans="1:5">
      <c r="A7803">
        <v>7742</v>
      </c>
      <c r="B7803" s="1724">
        <f>'Revenues 9-14'!E120</f>
        <v>0</v>
      </c>
      <c r="D7803" s="2" t="str">
        <f t="shared" si="127"/>
        <v>Error?</v>
      </c>
      <c r="E7803" s="4" t="s">
        <v>1876</v>
      </c>
    </row>
    <row r="7804" spans="1:5">
      <c r="A7804">
        <v>7743</v>
      </c>
      <c r="B7804" s="1724">
        <f>'Revenues 9-14'!F120</f>
        <v>0</v>
      </c>
      <c r="D7804" s="2" t="str">
        <f t="shared" si="127"/>
        <v>Error?</v>
      </c>
      <c r="E7804" s="4" t="s">
        <v>1876</v>
      </c>
    </row>
    <row r="7805" spans="1:5">
      <c r="A7805">
        <v>7744</v>
      </c>
      <c r="B7805" s="1724">
        <f>'Revenues 9-14'!G120</f>
        <v>0</v>
      </c>
      <c r="D7805" s="2" t="str">
        <f t="shared" si="127"/>
        <v>Error?</v>
      </c>
      <c r="E7805" s="4" t="s">
        <v>1876</v>
      </c>
    </row>
    <row r="7806" spans="1:5">
      <c r="A7806">
        <v>7745</v>
      </c>
      <c r="B7806" s="1724">
        <f>'Revenues 9-14'!H120</f>
        <v>0</v>
      </c>
      <c r="D7806" s="2" t="str">
        <f t="shared" si="127"/>
        <v>Error?</v>
      </c>
      <c r="E7806" s="4" t="s">
        <v>1876</v>
      </c>
    </row>
    <row r="7807" spans="1:5">
      <c r="A7807">
        <v>7746</v>
      </c>
      <c r="B7807" s="1724">
        <f>'Revenues 9-14'!J120</f>
        <v>0</v>
      </c>
      <c r="D7807" s="2" t="str">
        <f t="shared" ref="D7807:D7821" si="128">IF(ISBLANK(B7807),"OK",IF(A7807-B7807=0,"OK","Error?"))</f>
        <v>Error?</v>
      </c>
      <c r="E7807" s="4" t="s">
        <v>1876</v>
      </c>
    </row>
    <row r="7808" spans="1:5">
      <c r="A7808">
        <v>7747</v>
      </c>
      <c r="B7808" s="1724">
        <f>'Revenues 9-14'!K120</f>
        <v>0</v>
      </c>
      <c r="D7808" s="2" t="str">
        <f t="shared" si="128"/>
        <v>Error?</v>
      </c>
      <c r="E7808" s="4" t="s">
        <v>1876</v>
      </c>
    </row>
    <row r="7809" spans="1:5">
      <c r="A7809">
        <v>7748</v>
      </c>
      <c r="B7809" s="1724">
        <f>'Revenues 9-14'!C261</f>
        <v>0</v>
      </c>
      <c r="D7809" s="2" t="str">
        <f t="shared" si="128"/>
        <v>Error?</v>
      </c>
      <c r="E7809" s="4" t="s">
        <v>1877</v>
      </c>
    </row>
    <row r="7810" spans="1:5">
      <c r="A7810">
        <v>7749</v>
      </c>
      <c r="B7810" s="1724">
        <f>'Revenues 9-14'!D261</f>
        <v>0</v>
      </c>
      <c r="D7810" s="2" t="str">
        <f t="shared" si="128"/>
        <v>Error?</v>
      </c>
      <c r="E7810" s="4" t="s">
        <v>1877</v>
      </c>
    </row>
    <row r="7811" spans="1:5">
      <c r="A7811">
        <v>7750</v>
      </c>
      <c r="B7811" s="1724">
        <f>'Revenues 9-14'!F261</f>
        <v>0</v>
      </c>
      <c r="D7811" s="2" t="str">
        <f t="shared" si="128"/>
        <v>Error?</v>
      </c>
      <c r="E7811" s="4" t="s">
        <v>1877</v>
      </c>
    </row>
    <row r="7812" spans="1:5">
      <c r="A7812">
        <v>7751</v>
      </c>
      <c r="B7812" s="1724">
        <f>'Revenues 9-14'!G261</f>
        <v>0</v>
      </c>
      <c r="D7812" s="2" t="str">
        <f t="shared" si="128"/>
        <v>Error?</v>
      </c>
      <c r="E7812" s="4" t="s">
        <v>1877</v>
      </c>
    </row>
    <row r="7813" spans="1:5">
      <c r="A7813">
        <v>7752</v>
      </c>
      <c r="B7813" s="1724">
        <f>'Revenues 9-14'!C262</f>
        <v>0</v>
      </c>
      <c r="D7813" s="2" t="str">
        <f t="shared" si="128"/>
        <v>Error?</v>
      </c>
      <c r="E7813" s="4" t="s">
        <v>1878</v>
      </c>
    </row>
    <row r="7814" spans="1:5">
      <c r="A7814">
        <v>7753</v>
      </c>
      <c r="B7814" s="1724">
        <f>'Revenues 9-14'!D262</f>
        <v>0</v>
      </c>
      <c r="D7814" s="2" t="str">
        <f t="shared" si="128"/>
        <v>Error?</v>
      </c>
      <c r="E7814" s="4" t="s">
        <v>1878</v>
      </c>
    </row>
    <row r="7815" spans="1:5">
      <c r="A7815">
        <v>7754</v>
      </c>
      <c r="B7815" s="1724">
        <f>'Revenues 9-14'!F262</f>
        <v>0</v>
      </c>
      <c r="D7815" s="2" t="str">
        <f t="shared" si="128"/>
        <v>Error?</v>
      </c>
      <c r="E7815" s="4" t="s">
        <v>1878</v>
      </c>
    </row>
    <row r="7816" spans="1:5">
      <c r="A7816">
        <v>7755</v>
      </c>
      <c r="B7816" s="1724">
        <f>'Revenues 9-14'!G262</f>
        <v>0</v>
      </c>
      <c r="D7816" s="2" t="str">
        <f t="shared" si="128"/>
        <v>Error?</v>
      </c>
      <c r="E7816" s="4" t="s">
        <v>1878</v>
      </c>
    </row>
    <row r="7817" spans="1:5">
      <c r="A7817">
        <v>7756</v>
      </c>
      <c r="B7817" s="1724">
        <f>'Short-Term Long-Term Debt 24'!C49</f>
        <v>34030000</v>
      </c>
      <c r="D7817" s="2" t="str">
        <f t="shared" si="128"/>
        <v>Error?</v>
      </c>
      <c r="E7817" s="4" t="s">
        <v>1942</v>
      </c>
    </row>
    <row r="7818" spans="1:5">
      <c r="A7818">
        <v>7757</v>
      </c>
      <c r="B7818" s="1724">
        <f>'PCTC-OEPP 27-28'!F172</f>
        <v>2346542</v>
      </c>
      <c r="D7818" s="2" t="str">
        <f t="shared" si="128"/>
        <v>Error?</v>
      </c>
      <c r="E7818" s="4" t="s">
        <v>1956</v>
      </c>
    </row>
    <row r="7819" spans="1:5">
      <c r="A7819">
        <v>7758</v>
      </c>
      <c r="B7819" s="1724">
        <f>'PCTC-OEPP 27-28'!F173</f>
        <v>70505</v>
      </c>
      <c r="D7819" s="2" t="str">
        <f t="shared" si="128"/>
        <v>Error?</v>
      </c>
      <c r="E7819" s="4" t="s">
        <v>1956</v>
      </c>
    </row>
    <row r="7820" spans="1:5">
      <c r="A7820">
        <v>7759</v>
      </c>
      <c r="B7820" s="1724">
        <f>'ICR Computation 30'!E40</f>
        <v>-4748143</v>
      </c>
      <c r="D7820" s="2" t="str">
        <f t="shared" si="128"/>
        <v>Error?</v>
      </c>
    </row>
    <row r="7821" spans="1:5">
      <c r="A7821">
        <v>7760</v>
      </c>
      <c r="B7821" s="1724">
        <f>'ICR Computation 30'!G40</f>
        <v>-4748143</v>
      </c>
      <c r="D7821" s="2" t="str">
        <f t="shared" si="128"/>
        <v>Error?</v>
      </c>
    </row>
    <row r="7822" spans="1:5">
      <c r="A7822" s="1">
        <v>7761</v>
      </c>
      <c r="B7822" s="1724">
        <f>'PCTC-OEPP 27-28'!F14</f>
        <v>137008204</v>
      </c>
      <c r="D7822" s="4" t="s">
        <v>1973</v>
      </c>
      <c r="E7822" s="4" t="s">
        <v>1974</v>
      </c>
    </row>
    <row r="7823" spans="1:5">
      <c r="A7823" s="1">
        <v>7762</v>
      </c>
      <c r="B7823" s="1724">
        <f>'PCTC-OEPP 27-28'!F30</f>
        <v>0</v>
      </c>
      <c r="D7823" s="4" t="s">
        <v>1973</v>
      </c>
      <c r="E7823" s="4" t="s">
        <v>1974</v>
      </c>
    </row>
    <row r="7824" spans="1:5">
      <c r="A7824" s="1">
        <v>7763</v>
      </c>
      <c r="B7824" s="1724">
        <f>'PCTC-OEPP 27-28'!F31</f>
        <v>0</v>
      </c>
      <c r="D7824" s="4" t="s">
        <v>1973</v>
      </c>
      <c r="E7824" s="4" t="s">
        <v>1974</v>
      </c>
    </row>
    <row r="7825" spans="1:5">
      <c r="A7825" s="1">
        <v>7764</v>
      </c>
      <c r="B7825" s="1724">
        <f>'PCTC-OEPP 27-28'!F32</f>
        <v>0</v>
      </c>
      <c r="D7825" s="2" t="str">
        <f t="shared" ref="D7825:D7887" si="129">IF(ISBLANK(B7825),"OK",IF(A7825-B7825=0,"OK","Error?"))</f>
        <v>Error?</v>
      </c>
      <c r="E7825" s="4" t="s">
        <v>1974</v>
      </c>
    </row>
    <row r="7826" spans="1:5">
      <c r="A7826">
        <v>7765</v>
      </c>
      <c r="B7826" s="1724">
        <f>'PCTC-OEPP 27-28'!F34</f>
        <v>0</v>
      </c>
      <c r="D7826" s="2" t="str">
        <f t="shared" si="129"/>
        <v>Error?</v>
      </c>
      <c r="E7826" s="4" t="s">
        <v>1974</v>
      </c>
    </row>
    <row r="7827" spans="1:5">
      <c r="A7827">
        <v>7766</v>
      </c>
      <c r="B7827" s="1724">
        <f>'PCTC-OEPP 27-28'!F35</f>
        <v>0</v>
      </c>
      <c r="D7827" s="2" t="str">
        <f t="shared" si="129"/>
        <v>Error?</v>
      </c>
      <c r="E7827" s="4" t="s">
        <v>1974</v>
      </c>
    </row>
    <row r="7828" spans="1:5">
      <c r="A7828">
        <v>7767</v>
      </c>
      <c r="B7828" s="1724">
        <f>'PCTC-OEPP 27-28'!F36</f>
        <v>0</v>
      </c>
      <c r="D7828" s="2" t="str">
        <f t="shared" si="129"/>
        <v>Error?</v>
      </c>
      <c r="E7828" s="4" t="s">
        <v>1974</v>
      </c>
    </row>
    <row r="7829" spans="1:5">
      <c r="A7829">
        <v>7768</v>
      </c>
      <c r="B7829" s="1724">
        <f>'PCTC-OEPP 27-28'!F37</f>
        <v>0</v>
      </c>
      <c r="D7829" s="2" t="str">
        <f t="shared" si="129"/>
        <v>Error?</v>
      </c>
      <c r="E7829" s="4" t="s">
        <v>1974</v>
      </c>
    </row>
    <row r="7830" spans="1:5">
      <c r="A7830">
        <v>7769</v>
      </c>
      <c r="B7830" s="1724">
        <f>'PCTC-OEPP 27-28'!F38</f>
        <v>139966</v>
      </c>
      <c r="D7830" s="2" t="str">
        <f t="shared" si="129"/>
        <v>Error?</v>
      </c>
      <c r="E7830" s="4" t="s">
        <v>1974</v>
      </c>
    </row>
    <row r="7831" spans="1:5">
      <c r="A7831">
        <v>7770</v>
      </c>
      <c r="B7831" s="1724">
        <f>'PCTC-OEPP 27-28'!F52</f>
        <v>451712</v>
      </c>
      <c r="D7831" s="2" t="str">
        <f t="shared" si="129"/>
        <v>Error?</v>
      </c>
      <c r="E7831" s="4" t="s">
        <v>1974</v>
      </c>
    </row>
    <row r="7832" spans="1:5">
      <c r="A7832">
        <v>7771</v>
      </c>
      <c r="B7832" s="1724">
        <f>'PCTC-OEPP 27-28'!F56</f>
        <v>0</v>
      </c>
      <c r="D7832" s="2" t="str">
        <f t="shared" si="129"/>
        <v>Error?</v>
      </c>
      <c r="E7832" s="4" t="s">
        <v>1974</v>
      </c>
    </row>
    <row r="7833" spans="1:5">
      <c r="A7833">
        <v>7772</v>
      </c>
      <c r="B7833" s="1724">
        <f>'PCTC-OEPP 27-28'!F62</f>
        <v>0</v>
      </c>
      <c r="D7833" s="2" t="str">
        <f t="shared" si="129"/>
        <v>Error?</v>
      </c>
      <c r="E7833" s="4" t="s">
        <v>1974</v>
      </c>
    </row>
    <row r="7834" spans="1:5">
      <c r="A7834">
        <v>7773</v>
      </c>
      <c r="B7834" s="1724">
        <f>'PCTC-OEPP 27-28'!F77</f>
        <v>14597427</v>
      </c>
      <c r="D7834" s="2" t="str">
        <f t="shared" si="129"/>
        <v>Error?</v>
      </c>
      <c r="E7834" s="4" t="s">
        <v>1974</v>
      </c>
    </row>
    <row r="7835" spans="1:5">
      <c r="A7835">
        <v>7774</v>
      </c>
      <c r="B7835" s="1724">
        <f>'PCTC-OEPP 27-28'!F78</f>
        <v>122410777</v>
      </c>
      <c r="D7835" s="2" t="str">
        <f t="shared" si="129"/>
        <v>Error?</v>
      </c>
      <c r="E7835" s="4" t="s">
        <v>1974</v>
      </c>
    </row>
    <row r="7836" spans="1:5">
      <c r="A7836" s="126">
        <v>7775</v>
      </c>
      <c r="B7836" s="1724"/>
      <c r="D7836" s="2" t="str">
        <f t="shared" si="129"/>
        <v>OK</v>
      </c>
      <c r="E7836" s="4" t="s">
        <v>1976</v>
      </c>
    </row>
    <row r="7837" spans="1:5">
      <c r="A7837">
        <v>7776</v>
      </c>
      <c r="B7837" s="1724">
        <f>'PCTC-OEPP 27-28'!F80</f>
        <v>20633.649609444794</v>
      </c>
      <c r="D7837" s="2" t="str">
        <f t="shared" si="129"/>
        <v>Error?</v>
      </c>
      <c r="E7837" s="4" t="s">
        <v>1974</v>
      </c>
    </row>
    <row r="7838" spans="1:5">
      <c r="A7838">
        <v>7777</v>
      </c>
      <c r="B7838" s="1724">
        <f>'PCTC-OEPP 27-28'!F96</f>
        <v>711210</v>
      </c>
      <c r="D7838" s="2" t="str">
        <f t="shared" si="129"/>
        <v>Error?</v>
      </c>
      <c r="E7838" s="4" t="s">
        <v>1974</v>
      </c>
    </row>
    <row r="7839" spans="1:5">
      <c r="A7839">
        <v>7778</v>
      </c>
      <c r="B7839" s="1724">
        <f>'PCTC-OEPP 27-28'!F102</f>
        <v>199879</v>
      </c>
      <c r="D7839" s="2" t="str">
        <f t="shared" si="129"/>
        <v>Error?</v>
      </c>
      <c r="E7839" s="4" t="s">
        <v>1974</v>
      </c>
    </row>
    <row r="7840" spans="1:5">
      <c r="A7840">
        <v>7779</v>
      </c>
      <c r="B7840" s="1724">
        <f>'PCTC-OEPP 27-28'!F103</f>
        <v>4018</v>
      </c>
      <c r="D7840" s="2" t="str">
        <f t="shared" si="129"/>
        <v>Error?</v>
      </c>
      <c r="E7840" s="4" t="s">
        <v>1974</v>
      </c>
    </row>
    <row r="7841" spans="1:5">
      <c r="A7841">
        <v>7780</v>
      </c>
      <c r="B7841" s="1724">
        <f>'PCTC-OEPP 27-28'!F104</f>
        <v>0</v>
      </c>
      <c r="D7841" s="2" t="str">
        <f t="shared" si="129"/>
        <v>Error?</v>
      </c>
      <c r="E7841" s="4" t="s">
        <v>1974</v>
      </c>
    </row>
    <row r="7842" spans="1:5">
      <c r="A7842">
        <v>7781</v>
      </c>
      <c r="B7842" s="1724">
        <f>'PCTC-OEPP 27-28'!F106</f>
        <v>1376109</v>
      </c>
      <c r="D7842" s="2" t="str">
        <f t="shared" si="129"/>
        <v>Error?</v>
      </c>
      <c r="E7842" s="4" t="s">
        <v>1974</v>
      </c>
    </row>
    <row r="7843" spans="1:5">
      <c r="A7843">
        <v>7782</v>
      </c>
      <c r="B7843" s="1724">
        <f>'PCTC-OEPP 27-28'!F107</f>
        <v>136503</v>
      </c>
      <c r="D7843" s="2" t="str">
        <f t="shared" si="129"/>
        <v>Error?</v>
      </c>
      <c r="E7843" s="4" t="s">
        <v>1974</v>
      </c>
    </row>
    <row r="7844" spans="1:5">
      <c r="A7844">
        <v>7783</v>
      </c>
      <c r="B7844" s="1724">
        <f>'PCTC-OEPP 27-28'!F108</f>
        <v>0</v>
      </c>
      <c r="D7844" s="2" t="str">
        <f t="shared" si="129"/>
        <v>Error?</v>
      </c>
      <c r="E7844" s="4" t="s">
        <v>1974</v>
      </c>
    </row>
    <row r="7845" spans="1:5">
      <c r="A7845">
        <v>7784</v>
      </c>
      <c r="B7845" s="1724">
        <f>'PCTC-OEPP 27-28'!F110</f>
        <v>0</v>
      </c>
      <c r="D7845" s="2" t="str">
        <f t="shared" si="129"/>
        <v>Error?</v>
      </c>
      <c r="E7845" s="4" t="s">
        <v>1974</v>
      </c>
    </row>
    <row r="7846" spans="1:5">
      <c r="A7846">
        <v>7785</v>
      </c>
      <c r="B7846" s="1724">
        <f>'PCTC-OEPP 27-28'!F111</f>
        <v>137085</v>
      </c>
      <c r="D7846" s="2" t="str">
        <f t="shared" si="129"/>
        <v>Error?</v>
      </c>
      <c r="E7846" s="4" t="s">
        <v>1974</v>
      </c>
    </row>
    <row r="7847" spans="1:5">
      <c r="A7847">
        <v>7786</v>
      </c>
      <c r="B7847" s="1724">
        <f>'PCTC-OEPP 27-28'!F112</f>
        <v>4763403</v>
      </c>
      <c r="D7847" s="2" t="str">
        <f t="shared" si="129"/>
        <v>Error?</v>
      </c>
      <c r="E7847" s="4" t="s">
        <v>1974</v>
      </c>
    </row>
    <row r="7848" spans="1:5">
      <c r="A7848">
        <v>7787</v>
      </c>
      <c r="B7848" s="1724">
        <f>'PCTC-OEPP 27-28'!F114</f>
        <v>0</v>
      </c>
      <c r="D7848" s="2" t="str">
        <f t="shared" si="129"/>
        <v>Error?</v>
      </c>
      <c r="E7848" s="4" t="s">
        <v>1974</v>
      </c>
    </row>
    <row r="7849" spans="1:5">
      <c r="A7849">
        <v>7788</v>
      </c>
      <c r="B7849" s="1724">
        <f>'PCTC-OEPP 27-28'!F115</f>
        <v>0</v>
      </c>
      <c r="D7849" s="2" t="str">
        <f t="shared" si="129"/>
        <v>Error?</v>
      </c>
      <c r="E7849" s="4" t="s">
        <v>1974</v>
      </c>
    </row>
    <row r="7850" spans="1:5">
      <c r="A7850">
        <v>7789</v>
      </c>
      <c r="B7850" s="1724">
        <f>'PCTC-OEPP 27-28'!F116</f>
        <v>0</v>
      </c>
      <c r="D7850" s="2" t="str">
        <f t="shared" si="129"/>
        <v>Error?</v>
      </c>
      <c r="E7850" s="4" t="s">
        <v>1974</v>
      </c>
    </row>
    <row r="7851" spans="1:5">
      <c r="A7851">
        <v>7790</v>
      </c>
      <c r="B7851" s="1724">
        <f>'PCTC-OEPP 27-28'!F117</f>
        <v>0</v>
      </c>
      <c r="D7851" s="2" t="str">
        <f t="shared" si="129"/>
        <v>Error?</v>
      </c>
      <c r="E7851" s="4" t="s">
        <v>1974</v>
      </c>
    </row>
    <row r="7852" spans="1:5">
      <c r="A7852">
        <v>7791</v>
      </c>
      <c r="B7852" s="1724">
        <f>'PCTC-OEPP 27-28'!F118</f>
        <v>0</v>
      </c>
      <c r="D7852" s="2" t="str">
        <f t="shared" si="129"/>
        <v>Error?</v>
      </c>
      <c r="E7852" s="4" t="s">
        <v>1974</v>
      </c>
    </row>
    <row r="7853" spans="1:5">
      <c r="A7853">
        <v>7792</v>
      </c>
      <c r="B7853" s="1724">
        <f>'PCTC-OEPP 27-28'!F119</f>
        <v>0</v>
      </c>
      <c r="D7853" s="2" t="str">
        <f t="shared" si="129"/>
        <v>Error?</v>
      </c>
      <c r="E7853" s="4" t="s">
        <v>1974</v>
      </c>
    </row>
    <row r="7854" spans="1:5">
      <c r="A7854">
        <v>7793</v>
      </c>
      <c r="B7854" s="1724">
        <f>'PCTC-OEPP 27-28'!F120</f>
        <v>0</v>
      </c>
      <c r="D7854" s="2" t="str">
        <f t="shared" si="129"/>
        <v>Error?</v>
      </c>
      <c r="E7854" s="4" t="s">
        <v>1974</v>
      </c>
    </row>
    <row r="7855" spans="1:5">
      <c r="A7855">
        <v>7794</v>
      </c>
      <c r="B7855" s="1724">
        <f>'PCTC-OEPP 27-28'!F122</f>
        <v>50000</v>
      </c>
      <c r="D7855" s="2" t="str">
        <f t="shared" si="129"/>
        <v>Error?</v>
      </c>
      <c r="E7855" s="4" t="s">
        <v>1974</v>
      </c>
    </row>
    <row r="7856" spans="1:5">
      <c r="A7856">
        <v>7795</v>
      </c>
      <c r="B7856" s="1724">
        <f>'PCTC-OEPP 27-28'!F124</f>
        <v>0</v>
      </c>
      <c r="D7856" s="2" t="str">
        <f t="shared" si="129"/>
        <v>Error?</v>
      </c>
      <c r="E7856" s="4" t="s">
        <v>1974</v>
      </c>
    </row>
    <row r="7857" spans="1:5">
      <c r="A7857">
        <v>7796</v>
      </c>
      <c r="B7857" s="1724">
        <f>'PCTC-OEPP 27-28'!F125</f>
        <v>0</v>
      </c>
      <c r="D7857" s="2" t="str">
        <f t="shared" si="129"/>
        <v>Error?</v>
      </c>
      <c r="E7857" s="4" t="s">
        <v>1974</v>
      </c>
    </row>
    <row r="7858" spans="1:5">
      <c r="A7858">
        <v>7797</v>
      </c>
      <c r="B7858" s="1724">
        <f>'PCTC-OEPP 27-28'!F126</f>
        <v>26441</v>
      </c>
      <c r="D7858" s="2" t="str">
        <f t="shared" si="129"/>
        <v>Error?</v>
      </c>
      <c r="E7858" s="4" t="s">
        <v>1974</v>
      </c>
    </row>
    <row r="7859" spans="1:5">
      <c r="A7859">
        <v>7798</v>
      </c>
      <c r="B7859" s="1724">
        <f>'PCTC-OEPP 27-28'!F127</f>
        <v>964636</v>
      </c>
      <c r="D7859" s="2" t="str">
        <f t="shared" si="129"/>
        <v>Error?</v>
      </c>
      <c r="E7859" s="4" t="s">
        <v>1974</v>
      </c>
    </row>
    <row r="7860" spans="1:5">
      <c r="A7860">
        <v>7799</v>
      </c>
      <c r="B7860" s="1724">
        <f>'PCTC-OEPP 27-28'!F128</f>
        <v>0</v>
      </c>
      <c r="D7860" s="2" t="str">
        <f t="shared" si="129"/>
        <v>Error?</v>
      </c>
      <c r="E7860" s="4" t="s">
        <v>1974</v>
      </c>
    </row>
    <row r="7861" spans="1:5">
      <c r="A7861">
        <v>7800</v>
      </c>
      <c r="B7861" s="1724">
        <f>'PCTC-OEPP 27-28'!F129</f>
        <v>1431468</v>
      </c>
      <c r="D7861" s="2" t="str">
        <f t="shared" si="129"/>
        <v>Error?</v>
      </c>
      <c r="E7861" s="4" t="s">
        <v>1974</v>
      </c>
    </row>
    <row r="7862" spans="1:5">
      <c r="A7862">
        <v>7801</v>
      </c>
      <c r="B7862" s="1724">
        <f>'PCTC-OEPP 27-28'!F130</f>
        <v>624539</v>
      </c>
      <c r="D7862" s="2" t="str">
        <f t="shared" si="129"/>
        <v>Error?</v>
      </c>
      <c r="E7862" s="4" t="s">
        <v>1974</v>
      </c>
    </row>
    <row r="7863" spans="1:5">
      <c r="A7863">
        <v>7802</v>
      </c>
      <c r="B7863" s="1724">
        <f>'PCTC-OEPP 27-28'!F131</f>
        <v>0</v>
      </c>
      <c r="D7863" s="2" t="str">
        <f t="shared" si="129"/>
        <v>Error?</v>
      </c>
      <c r="E7863" s="4" t="s">
        <v>1974</v>
      </c>
    </row>
    <row r="7864" spans="1:5">
      <c r="A7864">
        <v>7803</v>
      </c>
      <c r="B7864" s="1724">
        <f>'PCTC-OEPP 27-28'!F132</f>
        <v>0</v>
      </c>
      <c r="D7864" s="2" t="str">
        <f t="shared" si="129"/>
        <v>Error?</v>
      </c>
      <c r="E7864" s="4" t="s">
        <v>1974</v>
      </c>
    </row>
    <row r="7865" spans="1:5">
      <c r="A7865">
        <v>7804</v>
      </c>
      <c r="B7865" s="1724">
        <f>'PCTC-OEPP 27-28'!F133</f>
        <v>197750</v>
      </c>
      <c r="D7865" s="2" t="str">
        <f t="shared" si="129"/>
        <v>Error?</v>
      </c>
      <c r="E7865" s="4" t="s">
        <v>1974</v>
      </c>
    </row>
    <row r="7866" spans="1:5">
      <c r="A7866">
        <v>7805</v>
      </c>
      <c r="B7866" s="1724">
        <f>'PCTC-OEPP 27-28'!F158</f>
        <v>0</v>
      </c>
      <c r="D7866" s="2" t="str">
        <f t="shared" si="129"/>
        <v>Error?</v>
      </c>
      <c r="E7866" s="4" t="s">
        <v>1974</v>
      </c>
    </row>
    <row r="7867" spans="1:5">
      <c r="A7867">
        <v>7806</v>
      </c>
      <c r="B7867" s="1724">
        <f>'PCTC-OEPP 27-28'!F160</f>
        <v>0</v>
      </c>
      <c r="D7867" s="2" t="str">
        <f t="shared" si="129"/>
        <v>Error?</v>
      </c>
      <c r="E7867" s="4" t="s">
        <v>1974</v>
      </c>
    </row>
    <row r="7868" spans="1:5">
      <c r="A7868">
        <v>7807</v>
      </c>
      <c r="B7868" s="1724">
        <f>'PCTC-OEPP 27-28'!F161</f>
        <v>4661</v>
      </c>
      <c r="D7868" s="2" t="str">
        <f t="shared" si="129"/>
        <v>Error?</v>
      </c>
      <c r="E7868" s="4" t="s">
        <v>1974</v>
      </c>
    </row>
    <row r="7869" spans="1:5">
      <c r="A7869">
        <v>7808</v>
      </c>
      <c r="B7869" s="1724">
        <f>'PCTC-OEPP 27-28'!F162</f>
        <v>45807</v>
      </c>
      <c r="D7869" s="2" t="str">
        <f t="shared" si="129"/>
        <v>Error?</v>
      </c>
      <c r="E7869" s="4" t="s">
        <v>1974</v>
      </c>
    </row>
    <row r="7870" spans="1:5">
      <c r="A7870">
        <v>7809</v>
      </c>
      <c r="B7870" s="1724">
        <f>'PCTC-OEPP 27-28'!F163</f>
        <v>0</v>
      </c>
      <c r="D7870" s="2" t="str">
        <f t="shared" si="129"/>
        <v>Error?</v>
      </c>
      <c r="E7870" s="4" t="s">
        <v>1974</v>
      </c>
    </row>
    <row r="7871" spans="1:5">
      <c r="A7871">
        <v>7810</v>
      </c>
      <c r="B7871" s="1724">
        <f>'PCTC-OEPP 27-28'!F164</f>
        <v>0</v>
      </c>
      <c r="D7871" s="2" t="str">
        <f t="shared" si="129"/>
        <v>Error?</v>
      </c>
      <c r="E7871" s="4" t="s">
        <v>1974</v>
      </c>
    </row>
    <row r="7872" spans="1:5">
      <c r="A7872">
        <v>7811</v>
      </c>
      <c r="B7872" s="1724">
        <f>'PCTC-OEPP 27-28'!F165</f>
        <v>348586</v>
      </c>
      <c r="D7872" s="2" t="str">
        <f t="shared" si="129"/>
        <v>Error?</v>
      </c>
      <c r="E7872" s="4" t="s">
        <v>1974</v>
      </c>
    </row>
    <row r="7873" spans="1:5">
      <c r="A7873">
        <v>7812</v>
      </c>
      <c r="B7873" s="1724">
        <f>'PCTC-OEPP 27-28'!F166</f>
        <v>0</v>
      </c>
      <c r="D7873" s="2" t="str">
        <f t="shared" si="129"/>
        <v>Error?</v>
      </c>
      <c r="E7873" s="4" t="s">
        <v>1974</v>
      </c>
    </row>
    <row r="7874" spans="1:5">
      <c r="A7874">
        <v>7813</v>
      </c>
      <c r="B7874" s="1724">
        <f>'PCTC-OEPP 27-28'!F169</f>
        <v>29593</v>
      </c>
      <c r="D7874" s="2" t="str">
        <f t="shared" si="129"/>
        <v>Error?</v>
      </c>
      <c r="E7874" s="4" t="s">
        <v>1974</v>
      </c>
    </row>
    <row r="7875" spans="1:5">
      <c r="A7875">
        <v>7814</v>
      </c>
      <c r="B7875" s="1724">
        <f>'PCTC-OEPP 27-28'!F170</f>
        <v>233413</v>
      </c>
      <c r="D7875" s="2" t="str">
        <f t="shared" si="129"/>
        <v>Error?</v>
      </c>
      <c r="E7875" s="4" t="s">
        <v>1974</v>
      </c>
    </row>
    <row r="7876" spans="1:5">
      <c r="A7876">
        <v>7815</v>
      </c>
      <c r="B7876" s="1724">
        <f>'PCTC-OEPP 27-28'!F171</f>
        <v>0</v>
      </c>
      <c r="D7876" s="2" t="str">
        <f t="shared" si="129"/>
        <v>Error?</v>
      </c>
      <c r="E7876" s="4" t="s">
        <v>1974</v>
      </c>
    </row>
    <row r="7877" spans="1:5">
      <c r="A7877">
        <v>7816</v>
      </c>
      <c r="B7877" s="1724">
        <f>'PCTC-OEPP 27-28'!F175</f>
        <v>17285387</v>
      </c>
      <c r="D7877" s="2" t="str">
        <f t="shared" si="129"/>
        <v>Error?</v>
      </c>
      <c r="E7877" s="4" t="s">
        <v>1974</v>
      </c>
    </row>
    <row r="7878" spans="1:5">
      <c r="A7878">
        <v>7817</v>
      </c>
      <c r="B7878" s="1724">
        <f>'PCTC-OEPP 27-28'!F176</f>
        <v>105125390</v>
      </c>
      <c r="D7878" s="2" t="str">
        <f t="shared" si="129"/>
        <v>Error?</v>
      </c>
      <c r="E7878" s="4" t="s">
        <v>1974</v>
      </c>
    </row>
    <row r="7879" spans="1:5">
      <c r="A7879">
        <v>7818</v>
      </c>
      <c r="B7879" s="1724">
        <f>'PCTC-OEPP 27-28'!F178</f>
        <v>110918995.59999999</v>
      </c>
      <c r="D7879" s="2" t="str">
        <f t="shared" si="129"/>
        <v>Error?</v>
      </c>
      <c r="E7879" s="4" t="s">
        <v>1974</v>
      </c>
    </row>
    <row r="7880" spans="1:5">
      <c r="A7880">
        <v>7819</v>
      </c>
      <c r="B7880" s="1724">
        <f>'PCTC-OEPP 27-28'!F180</f>
        <v>18696.586577846399</v>
      </c>
      <c r="D7880" s="2" t="str">
        <f t="shared" si="129"/>
        <v>Error?</v>
      </c>
      <c r="E7880" s="4" t="s">
        <v>1974</v>
      </c>
    </row>
    <row r="7881" spans="1:5">
      <c r="A7881">
        <v>7820</v>
      </c>
      <c r="B7881" s="135">
        <f>'PCTC-OEPP 27-28'!F29</f>
        <v>0</v>
      </c>
      <c r="D7881" s="2" t="str">
        <f t="shared" si="129"/>
        <v>Error?</v>
      </c>
      <c r="E7881" s="4" t="s">
        <v>1974</v>
      </c>
    </row>
    <row r="7882" spans="1:5">
      <c r="A7882">
        <v>7821</v>
      </c>
      <c r="B7882" s="135">
        <f>'Revenues 9-14'!H117</f>
        <v>0</v>
      </c>
      <c r="D7882" s="2" t="str">
        <f t="shared" si="129"/>
        <v>Error?</v>
      </c>
      <c r="E7882" s="4" t="s">
        <v>1975</v>
      </c>
    </row>
    <row r="7883" spans="1:5">
      <c r="A7883">
        <v>7822</v>
      </c>
      <c r="B7883" s="135">
        <f>'Revenues 9-14'!H118</f>
        <v>0</v>
      </c>
      <c r="D7883" s="2" t="str">
        <f t="shared" si="129"/>
        <v>Error?</v>
      </c>
      <c r="E7883" s="4" t="s">
        <v>1975</v>
      </c>
    </row>
    <row r="7884" spans="1:5">
      <c r="A7884">
        <v>7823</v>
      </c>
      <c r="B7884" s="135">
        <f>'Revenues 9-14'!H119</f>
        <v>0</v>
      </c>
      <c r="D7884" s="2" t="str">
        <f t="shared" si="129"/>
        <v>Error?</v>
      </c>
      <c r="E7884" s="4" t="s">
        <v>1975</v>
      </c>
    </row>
    <row r="7885" spans="1:5">
      <c r="A7885">
        <v>7824</v>
      </c>
      <c r="B7885" s="135">
        <f>'Revenues 9-14'!H121</f>
        <v>0</v>
      </c>
      <c r="D7885" s="2" t="str">
        <f t="shared" si="129"/>
        <v>Error?</v>
      </c>
      <c r="E7885" s="4" t="s">
        <v>1975</v>
      </c>
    </row>
    <row r="7886" spans="1:5">
      <c r="A7886">
        <v>7825</v>
      </c>
      <c r="B7886" s="135">
        <f>'PCTC-OEPP 27-28'!F75</f>
        <v>0</v>
      </c>
      <c r="D7886" s="2" t="str">
        <f t="shared" si="129"/>
        <v>Error?</v>
      </c>
      <c r="E7886" s="4" t="s">
        <v>1974</v>
      </c>
    </row>
    <row r="7887" spans="1:5">
      <c r="A7887">
        <v>7826</v>
      </c>
      <c r="B7887" s="135">
        <f>'PCTC-OEPP 27-28'!F76</f>
        <v>0</v>
      </c>
      <c r="D7887" s="2" t="str">
        <f t="shared" si="129"/>
        <v>Error?</v>
      </c>
      <c r="E7887" s="4" t="s">
        <v>1974</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00B050"/>
    <pageSetUpPr fitToPage="1"/>
  </sheetPr>
  <dimension ref="A1:AC59"/>
  <sheetViews>
    <sheetView showGridLines="0" showZeros="0" topLeftCell="A7" zoomScale="110" zoomScaleNormal="110" workbookViewId="0">
      <selection activeCell="P28" sqref="P28"/>
    </sheetView>
  </sheetViews>
  <sheetFormatPr defaultColWidth="9.140625" defaultRowHeight="12.75"/>
  <cols>
    <col min="1" max="1" width="7.85546875" style="949" customWidth="1"/>
    <col min="2" max="2" width="4"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c r="A1" s="944"/>
      <c r="C1" s="944"/>
      <c r="D1" s="944"/>
      <c r="E1" s="944"/>
      <c r="F1" s="946"/>
      <c r="G1" s="946"/>
      <c r="H1" s="944"/>
      <c r="I1" s="944"/>
      <c r="J1" s="944"/>
      <c r="K1" s="944"/>
      <c r="L1" s="947"/>
      <c r="M1" s="948"/>
    </row>
    <row r="2" spans="1:29" ht="13.5" customHeight="1">
      <c r="A2" s="2517" t="s">
        <v>1183</v>
      </c>
      <c r="B2" s="2517"/>
      <c r="C2" s="2517"/>
      <c r="D2" s="2517"/>
      <c r="E2" s="2517"/>
      <c r="F2" s="2517"/>
      <c r="G2" s="2517"/>
      <c r="H2" s="2517"/>
      <c r="I2" s="2517"/>
      <c r="J2" s="2517"/>
      <c r="K2" s="2517"/>
      <c r="L2" s="2517"/>
    </row>
    <row r="3" spans="1:29" ht="13.5" customHeight="1">
      <c r="A3" s="2549" t="s">
        <v>1182</v>
      </c>
      <c r="B3" s="2549"/>
      <c r="C3" s="2549"/>
      <c r="D3" s="2549"/>
      <c r="E3" s="2549"/>
      <c r="F3" s="2549"/>
      <c r="G3" s="2549"/>
      <c r="H3" s="2549"/>
      <c r="I3" s="2549"/>
      <c r="J3" s="2549"/>
      <c r="K3" s="2549"/>
      <c r="L3" s="2549"/>
    </row>
    <row r="4" spans="1:29" ht="13.5" customHeight="1">
      <c r="A4" s="2538" t="str">
        <f>"Year Ending June 30, "&amp;'AFR20'!E2</f>
        <v>Year Ending June 30, 2020</v>
      </c>
      <c r="B4" s="2539"/>
      <c r="C4" s="2539"/>
      <c r="D4" s="2539"/>
      <c r="E4" s="2539"/>
      <c r="F4" s="2539"/>
      <c r="G4" s="2539"/>
      <c r="H4" s="2539"/>
      <c r="I4" s="2539"/>
      <c r="J4" s="2539"/>
      <c r="K4" s="2539"/>
      <c r="L4" s="2539"/>
    </row>
    <row r="5" spans="1:29" ht="29.85" customHeight="1">
      <c r="A5" s="950"/>
      <c r="B5" s="951"/>
      <c r="C5" s="950"/>
      <c r="D5" s="950"/>
      <c r="E5" s="950"/>
      <c r="F5" s="950"/>
      <c r="G5" s="950"/>
      <c r="H5" s="950"/>
      <c r="I5" s="950"/>
      <c r="J5" s="950"/>
      <c r="K5" s="950"/>
      <c r="L5" s="950"/>
      <c r="V5" s="952"/>
      <c r="W5" s="952"/>
      <c r="X5" s="952"/>
      <c r="Y5" s="952"/>
      <c r="Z5" s="952"/>
      <c r="AA5" s="952"/>
      <c r="AB5" s="952"/>
      <c r="AC5" s="952"/>
    </row>
    <row r="6" spans="1:29" ht="13.5" customHeight="1">
      <c r="A6" s="953" t="s">
        <v>1181</v>
      </c>
      <c r="B6" s="954"/>
      <c r="C6" s="955"/>
      <c r="D6" s="955"/>
      <c r="E6" s="956" t="s">
        <v>1180</v>
      </c>
      <c r="F6" s="957"/>
      <c r="G6" s="958" t="s">
        <v>1179</v>
      </c>
      <c r="H6" s="955"/>
      <c r="I6" s="955"/>
      <c r="J6" s="955"/>
      <c r="K6" s="955"/>
      <c r="L6" s="959"/>
      <c r="V6" s="952"/>
      <c r="W6" s="952"/>
      <c r="X6" s="952"/>
      <c r="Y6" s="952"/>
      <c r="Z6" s="952"/>
      <c r="AA6" s="952"/>
      <c r="AB6" s="952"/>
      <c r="AC6" s="952"/>
    </row>
    <row r="7" spans="1:29" ht="16.5" customHeight="1">
      <c r="A7" s="2540" t="str">
        <f>COVER!A17</f>
        <v xml:space="preserve"> Cons HSD - Orland Park 230</v>
      </c>
      <c r="B7" s="2541"/>
      <c r="C7" s="2541"/>
      <c r="D7" s="2542"/>
      <c r="E7" s="2543">
        <f>COVER!A13</f>
        <v>7016230013</v>
      </c>
      <c r="F7" s="2544"/>
      <c r="G7" s="2550" t="str">
        <f>COVER!T23</f>
        <v>066-004133</v>
      </c>
      <c r="H7" s="2551"/>
      <c r="I7" s="2551"/>
      <c r="J7" s="2551"/>
      <c r="K7" s="2551"/>
      <c r="L7" s="2552"/>
    </row>
    <row r="8" spans="1:29" ht="13.5" customHeight="1">
      <c r="A8" s="953" t="s">
        <v>1501</v>
      </c>
      <c r="B8" s="954"/>
      <c r="C8" s="955"/>
      <c r="D8" s="955"/>
      <c r="E8" s="960"/>
      <c r="F8" s="959"/>
      <c r="G8" s="961" t="s">
        <v>1178</v>
      </c>
      <c r="H8" s="962"/>
      <c r="I8" s="962"/>
      <c r="J8" s="962"/>
      <c r="K8" s="962"/>
      <c r="L8" s="963"/>
    </row>
    <row r="9" spans="1:29" ht="13.5" customHeight="1">
      <c r="A9" s="2553"/>
      <c r="B9" s="2554"/>
      <c r="C9" s="2554"/>
      <c r="D9" s="2554"/>
      <c r="E9" s="2554"/>
      <c r="F9" s="2555"/>
      <c r="G9" s="2523" t="str">
        <f>COVER!T13</f>
        <v>Wermer, Rogers, Doran &amp; Ruzon, LLC</v>
      </c>
      <c r="H9" s="2556"/>
      <c r="I9" s="2556"/>
      <c r="J9" s="2556"/>
      <c r="K9" s="2556"/>
      <c r="L9" s="2557"/>
    </row>
    <row r="10" spans="1:29" ht="13.5" customHeight="1">
      <c r="A10" s="2529" t="str">
        <f>COVER!A38</f>
        <v>Dr. James Gay</v>
      </c>
      <c r="B10" s="2530"/>
      <c r="C10" s="2530"/>
      <c r="D10" s="2530"/>
      <c r="E10" s="2530"/>
      <c r="F10" s="2531"/>
      <c r="G10" s="2523" t="str">
        <f>COVER!T17</f>
        <v>755 Essington Road</v>
      </c>
      <c r="H10" s="2524"/>
      <c r="I10" s="2524"/>
      <c r="J10" s="2524"/>
      <c r="K10" s="2524"/>
      <c r="L10" s="2525"/>
    </row>
    <row r="11" spans="1:29" ht="13.5" customHeight="1">
      <c r="A11" s="953" t="s">
        <v>1503</v>
      </c>
      <c r="B11" s="954"/>
      <c r="C11" s="955"/>
      <c r="D11" s="960"/>
      <c r="E11" s="955"/>
      <c r="F11" s="959"/>
      <c r="G11" s="2523" t="str">
        <f>COVER!T19</f>
        <v>Joliet</v>
      </c>
      <c r="H11" s="2524"/>
      <c r="I11" s="2524"/>
      <c r="J11" s="2524"/>
      <c r="K11" s="2524"/>
      <c r="L11" s="2525"/>
    </row>
    <row r="12" spans="1:29" ht="13.5" customHeight="1">
      <c r="A12" s="2532" t="s">
        <v>1502</v>
      </c>
      <c r="B12" s="2533"/>
      <c r="C12" s="2533"/>
      <c r="D12" s="2533"/>
      <c r="E12" s="2533"/>
      <c r="F12" s="2534"/>
      <c r="G12" s="2526"/>
      <c r="H12" s="2527"/>
      <c r="I12" s="2527"/>
      <c r="J12" s="2527"/>
      <c r="K12" s="2527"/>
      <c r="L12" s="2528"/>
    </row>
    <row r="13" spans="1:29" ht="13.5" customHeight="1">
      <c r="A13" s="2523"/>
      <c r="B13" s="2524"/>
      <c r="C13" s="2524"/>
      <c r="D13" s="2524"/>
      <c r="E13" s="2524"/>
      <c r="F13" s="2525"/>
      <c r="G13" s="2518" t="s">
        <v>1504</v>
      </c>
      <c r="H13" s="2519"/>
      <c r="I13" s="2535" t="str">
        <f>COVER!T25</f>
        <v>kan@wrdr.com</v>
      </c>
      <c r="J13" s="2536"/>
      <c r="K13" s="2536"/>
      <c r="L13" s="2537"/>
    </row>
    <row r="14" spans="1:29" ht="13.5" customHeight="1">
      <c r="A14" s="2523" t="str">
        <f>COVER!A19</f>
        <v>15100 S 94th Avenue</v>
      </c>
      <c r="B14" s="2524"/>
      <c r="C14" s="2524"/>
      <c r="D14" s="2524"/>
      <c r="E14" s="2524"/>
      <c r="F14" s="2525"/>
      <c r="G14" s="964" t="s">
        <v>1177</v>
      </c>
      <c r="H14" s="962"/>
      <c r="I14" s="962"/>
      <c r="J14" s="962"/>
      <c r="K14" s="962"/>
      <c r="L14" s="963"/>
    </row>
    <row r="15" spans="1:29" ht="13.5" customHeight="1">
      <c r="A15" s="2523" t="str">
        <f>COVER!A21</f>
        <v>Orland Park</v>
      </c>
      <c r="B15" s="2524"/>
      <c r="C15" s="2524"/>
      <c r="D15" s="2524"/>
      <c r="E15" s="2524"/>
      <c r="F15" s="2525"/>
      <c r="G15" s="2520" t="str">
        <f>COVER!T15</f>
        <v>Katie Napier</v>
      </c>
      <c r="H15" s="2521"/>
      <c r="I15" s="2521"/>
      <c r="J15" s="2521"/>
      <c r="K15" s="2521"/>
      <c r="L15" s="2522"/>
    </row>
    <row r="16" spans="1:29" ht="12.2" customHeight="1">
      <c r="A16" s="2546">
        <f>COVER!A25</f>
        <v>60462</v>
      </c>
      <c r="B16" s="2547"/>
      <c r="C16" s="2547"/>
      <c r="D16" s="2547"/>
      <c r="E16" s="2547"/>
      <c r="F16" s="2548"/>
      <c r="G16" s="2558"/>
      <c r="H16" s="2559"/>
      <c r="I16" s="2559"/>
      <c r="J16" s="2559"/>
      <c r="K16" s="2559"/>
      <c r="L16" s="2560"/>
    </row>
    <row r="17" spans="1:13" ht="12.2" customHeight="1">
      <c r="A17" s="2561"/>
      <c r="B17" s="2547"/>
      <c r="C17" s="2547"/>
      <c r="D17" s="2547"/>
      <c r="E17" s="2547"/>
      <c r="F17" s="2548"/>
      <c r="G17" s="964" t="s">
        <v>1176</v>
      </c>
      <c r="H17" s="962"/>
      <c r="I17" s="962"/>
      <c r="J17" s="962"/>
      <c r="K17" s="966" t="s">
        <v>1175</v>
      </c>
      <c r="L17" s="959"/>
      <c r="M17" s="952"/>
    </row>
    <row r="18" spans="1:13" ht="12.2" customHeight="1">
      <c r="A18" s="2529"/>
      <c r="B18" s="2530"/>
      <c r="C18" s="2530"/>
      <c r="D18" s="2530"/>
      <c r="E18" s="2530"/>
      <c r="F18" s="2531"/>
      <c r="G18" s="2540" t="str">
        <f>COVER!T21</f>
        <v>(815)730-6250</v>
      </c>
      <c r="H18" s="2541"/>
      <c r="I18" s="2541"/>
      <c r="J18" s="2541"/>
      <c r="K18" s="2540" t="str">
        <f>COVER!X21</f>
        <v>(815)730-6257</v>
      </c>
      <c r="L18" s="2545"/>
    </row>
    <row r="19" spans="1:13" ht="12.2" customHeight="1">
      <c r="A19" s="967"/>
      <c r="C19" s="967"/>
      <c r="D19" s="967"/>
      <c r="E19" s="967"/>
      <c r="F19" s="967"/>
      <c r="G19" s="967"/>
      <c r="H19" s="967"/>
      <c r="I19" s="967"/>
      <c r="J19" s="967"/>
      <c r="K19" s="967"/>
      <c r="L19" s="967"/>
    </row>
    <row r="20" spans="1:13" ht="12.2" customHeight="1">
      <c r="A20" s="967"/>
      <c r="C20" s="967"/>
      <c r="D20" s="967"/>
      <c r="E20" s="967"/>
      <c r="F20" s="967"/>
      <c r="G20" s="967"/>
      <c r="H20" s="967"/>
      <c r="I20" s="967"/>
      <c r="J20" s="967" t="s">
        <v>1161</v>
      </c>
      <c r="K20" s="945" t="s">
        <v>1161</v>
      </c>
    </row>
    <row r="21" spans="1:13" ht="12.2" customHeight="1">
      <c r="A21" s="968" t="s">
        <v>1673</v>
      </c>
    </row>
    <row r="22" spans="1:13" ht="12.2" customHeight="1">
      <c r="A22" s="969"/>
    </row>
    <row r="23" spans="1:13" ht="12.2" customHeight="1">
      <c r="A23" s="969"/>
      <c r="B23" s="970" t="s">
        <v>1994</v>
      </c>
      <c r="C23" s="971" t="s">
        <v>1174</v>
      </c>
    </row>
    <row r="24" spans="1:13" ht="10.15" customHeight="1">
      <c r="A24" s="969"/>
      <c r="C24" s="971" t="s">
        <v>1173</v>
      </c>
    </row>
    <row r="25" spans="1:13" ht="9" customHeight="1">
      <c r="B25" s="972" t="s">
        <v>1161</v>
      </c>
      <c r="C25" s="973"/>
    </row>
    <row r="26" spans="1:13" s="967" customFormat="1" ht="12.2" customHeight="1">
      <c r="B26" s="970" t="s">
        <v>1994</v>
      </c>
      <c r="C26" s="971" t="s">
        <v>1674</v>
      </c>
    </row>
    <row r="27" spans="1:13" s="967" customFormat="1" ht="9" customHeight="1">
      <c r="B27" s="972"/>
      <c r="C27" s="971"/>
    </row>
    <row r="28" spans="1:13" s="967" customFormat="1" ht="12.2" customHeight="1">
      <c r="A28" s="974"/>
      <c r="B28" s="970" t="s">
        <v>1994</v>
      </c>
      <c r="C28" s="971" t="s">
        <v>1675</v>
      </c>
    </row>
    <row r="29" spans="1:13" s="967" customFormat="1" ht="9" customHeight="1">
      <c r="A29" s="974"/>
      <c r="B29" s="972"/>
      <c r="C29" s="971"/>
    </row>
    <row r="30" spans="1:13" s="967" customFormat="1" ht="12.2" customHeight="1">
      <c r="B30" s="970" t="s">
        <v>1994</v>
      </c>
      <c r="C30" s="971" t="s">
        <v>1546</v>
      </c>
      <c r="D30" s="965"/>
      <c r="E30" s="965"/>
    </row>
    <row r="31" spans="1:13" s="967" customFormat="1" ht="9" customHeight="1">
      <c r="B31" s="972"/>
      <c r="C31" s="971"/>
      <c r="D31" s="965"/>
      <c r="E31" s="965"/>
    </row>
    <row r="32" spans="1:13" s="967" customFormat="1" ht="12.2" customHeight="1">
      <c r="B32" s="970" t="s">
        <v>1994</v>
      </c>
      <c r="C32" s="971" t="s">
        <v>1547</v>
      </c>
      <c r="D32" s="965"/>
      <c r="E32" s="965"/>
    </row>
    <row r="33" spans="1:8" s="967" customFormat="1" ht="10.9" customHeight="1">
      <c r="B33" s="972"/>
      <c r="C33" s="975" t="s">
        <v>1676</v>
      </c>
      <c r="D33" s="965"/>
      <c r="E33" s="965"/>
    </row>
    <row r="34" spans="1:8" ht="9" customHeight="1">
      <c r="B34" s="972"/>
      <c r="C34" s="975"/>
    </row>
    <row r="35" spans="1:8" s="967" customFormat="1" ht="13.5" customHeight="1">
      <c r="B35" s="970" t="s">
        <v>1994</v>
      </c>
      <c r="C35" s="971" t="s">
        <v>1548</v>
      </c>
    </row>
    <row r="36" spans="1:8" s="967" customFormat="1" ht="10.9" customHeight="1">
      <c r="B36" s="972"/>
      <c r="C36" s="975" t="s">
        <v>1549</v>
      </c>
    </row>
    <row r="37" spans="1:8" ht="9" customHeight="1">
      <c r="B37" s="972"/>
      <c r="C37" s="975"/>
    </row>
    <row r="38" spans="1:8" s="967" customFormat="1" ht="12.2" customHeight="1">
      <c r="B38" s="970" t="s">
        <v>1994</v>
      </c>
      <c r="C38" s="971" t="s">
        <v>1550</v>
      </c>
    </row>
    <row r="39" spans="1:8" ht="9" customHeight="1">
      <c r="B39" s="972"/>
      <c r="C39" s="975"/>
    </row>
    <row r="40" spans="1:8" s="967" customFormat="1" ht="13.5" customHeight="1">
      <c r="B40" s="970" t="s">
        <v>1994</v>
      </c>
      <c r="C40" s="971" t="s">
        <v>1551</v>
      </c>
    </row>
    <row r="41" spans="1:8" ht="9" customHeight="1">
      <c r="A41" s="976"/>
      <c r="B41" s="972"/>
      <c r="C41" s="975"/>
    </row>
    <row r="42" spans="1:8" s="967" customFormat="1" ht="13.5" customHeight="1">
      <c r="B42" s="970" t="s">
        <v>2182</v>
      </c>
      <c r="C42" s="971" t="s">
        <v>1786</v>
      </c>
      <c r="D42" s="965"/>
      <c r="E42" s="965"/>
      <c r="F42" s="965"/>
      <c r="G42" s="965"/>
      <c r="H42" s="965"/>
    </row>
    <row r="43" spans="1:8" s="967" customFormat="1" ht="12.95" customHeight="1">
      <c r="B43" s="972"/>
      <c r="C43" s="962"/>
      <c r="D43" s="965"/>
      <c r="E43" s="965"/>
      <c r="F43" s="965"/>
      <c r="G43" s="965"/>
      <c r="H43" s="965"/>
    </row>
    <row r="44" spans="1:8" s="967" customFormat="1" ht="13.5" customHeight="1">
      <c r="A44" s="968" t="s">
        <v>1172</v>
      </c>
      <c r="B44" s="972"/>
      <c r="D44" s="965"/>
      <c r="E44" s="965"/>
      <c r="F44" s="965"/>
      <c r="G44" s="965"/>
      <c r="H44" s="965"/>
    </row>
    <row r="45" spans="1:8" ht="12" customHeight="1">
      <c r="B45" s="972"/>
      <c r="D45" s="977"/>
      <c r="E45" s="977"/>
      <c r="F45" s="977"/>
      <c r="G45" s="977"/>
      <c r="H45" s="977"/>
    </row>
    <row r="46" spans="1:8" s="967" customFormat="1" ht="12.2" customHeight="1">
      <c r="B46" s="970"/>
      <c r="C46" s="978" t="s">
        <v>1552</v>
      </c>
      <c r="D46" s="965"/>
      <c r="E46" s="965"/>
      <c r="F46" s="965"/>
      <c r="G46" s="965"/>
      <c r="H46" s="965"/>
    </row>
    <row r="47" spans="1:8" ht="9" customHeight="1"/>
    <row r="48" spans="1:8" ht="12.2" customHeight="1">
      <c r="B48" s="1463"/>
      <c r="C48" s="979" t="s">
        <v>1553</v>
      </c>
    </row>
    <row r="49" spans="1:12" ht="9" customHeight="1"/>
    <row r="50" spans="1:12" ht="6" customHeight="1">
      <c r="C50" s="979"/>
    </row>
    <row r="51" spans="1:12" ht="12.2" customHeight="1">
      <c r="A51" s="977"/>
    </row>
    <row r="52" spans="1:12" ht="12.2" customHeight="1"/>
    <row r="53" spans="1:12" ht="12.2" customHeight="1"/>
    <row r="54" spans="1:12" ht="12.2" customHeight="1"/>
    <row r="55" spans="1:12" ht="12.2" customHeight="1">
      <c r="A55" s="980"/>
    </row>
    <row r="58" spans="1:12" ht="12.75" customHeight="1"/>
    <row r="59" spans="1:12" ht="36" customHeight="1">
      <c r="L59" s="94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7"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00B050"/>
    <pageSetUpPr fitToPage="1"/>
  </sheetPr>
  <dimension ref="A1:K127"/>
  <sheetViews>
    <sheetView showGridLines="0" topLeftCell="A16" zoomScale="125" zoomScaleNormal="125" workbookViewId="0">
      <selection activeCell="F59" sqref="F59"/>
    </sheetView>
  </sheetViews>
  <sheetFormatPr defaultColWidth="10.7109375" defaultRowHeight="11.25"/>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c r="A1" s="2562" t="str">
        <f>'Single Audit Cover'!A7</f>
        <v xml:space="preserve"> Cons HSD - Orland Park 230</v>
      </c>
      <c r="B1" s="2563"/>
      <c r="C1" s="2563"/>
      <c r="D1" s="2563"/>
    </row>
    <row r="2" spans="1:11" s="981" customFormat="1" ht="12.75">
      <c r="A2" s="2564">
        <f>'Single Audit Cover'!E7</f>
        <v>7016230013</v>
      </c>
      <c r="B2" s="2565"/>
      <c r="C2" s="2565"/>
      <c r="D2" s="2565"/>
    </row>
    <row r="3" spans="1:11" s="981" customFormat="1" ht="12.75">
      <c r="A3" s="2562" t="s">
        <v>1497</v>
      </c>
      <c r="B3" s="2563"/>
      <c r="C3" s="2563"/>
      <c r="D3" s="2563"/>
    </row>
    <row r="4" spans="1:11" s="981" customFormat="1" ht="4.5" customHeight="1">
      <c r="A4" s="982"/>
      <c r="B4" s="983"/>
      <c r="C4" s="983"/>
      <c r="D4" s="983"/>
    </row>
    <row r="5" spans="1:11">
      <c r="B5" s="985" t="s">
        <v>1498</v>
      </c>
      <c r="C5" s="986"/>
      <c r="D5" s="987"/>
    </row>
    <row r="6" spans="1:11">
      <c r="B6" s="985" t="s">
        <v>1216</v>
      </c>
      <c r="C6" s="986"/>
      <c r="D6" s="987"/>
    </row>
    <row r="7" spans="1:11">
      <c r="B7" s="985" t="s">
        <v>1499</v>
      </c>
      <c r="C7" s="986"/>
      <c r="D7" s="987"/>
    </row>
    <row r="8" spans="1:11" ht="4.5" customHeight="1">
      <c r="B8" s="985"/>
      <c r="C8" s="986"/>
      <c r="D8" s="987"/>
    </row>
    <row r="9" spans="1:11">
      <c r="B9" s="989" t="s">
        <v>1215</v>
      </c>
      <c r="C9" s="990"/>
      <c r="D9" s="987"/>
    </row>
    <row r="10" spans="1:11" ht="4.5" customHeight="1">
      <c r="B10" s="989"/>
      <c r="C10" s="990"/>
      <c r="D10" s="987"/>
    </row>
    <row r="11" spans="1:11">
      <c r="B11" s="991"/>
      <c r="C11" s="992">
        <v>1</v>
      </c>
      <c r="D11" s="993" t="s">
        <v>1677</v>
      </c>
      <c r="E11" s="994"/>
      <c r="F11" s="994"/>
      <c r="G11" s="994"/>
      <c r="H11" s="994"/>
      <c r="I11" s="994"/>
      <c r="J11" s="994"/>
      <c r="K11" s="994"/>
    </row>
    <row r="12" spans="1:11" ht="3" customHeight="1">
      <c r="B12" s="995"/>
      <c r="C12" s="992"/>
      <c r="D12" s="993"/>
      <c r="E12" s="994"/>
      <c r="F12" s="994"/>
      <c r="G12" s="994"/>
      <c r="H12" s="994"/>
      <c r="I12" s="994"/>
      <c r="J12" s="994"/>
      <c r="K12" s="994"/>
    </row>
    <row r="13" spans="1:11">
      <c r="B13" s="991"/>
      <c r="C13" s="992">
        <f>C11+1</f>
        <v>2</v>
      </c>
      <c r="D13" s="996" t="s">
        <v>1678</v>
      </c>
      <c r="E13" s="994"/>
      <c r="F13" s="994"/>
      <c r="G13" s="994"/>
      <c r="H13" s="994"/>
      <c r="I13" s="994"/>
      <c r="J13" s="994"/>
      <c r="K13" s="994"/>
    </row>
    <row r="14" spans="1:11" ht="3" customHeight="1">
      <c r="B14" s="995"/>
      <c r="C14" s="992"/>
      <c r="D14" s="996"/>
      <c r="E14" s="994"/>
      <c r="F14" s="994"/>
      <c r="G14" s="994"/>
      <c r="H14" s="994"/>
      <c r="I14" s="994"/>
      <c r="J14" s="994"/>
      <c r="K14" s="994"/>
    </row>
    <row r="15" spans="1:11">
      <c r="B15" s="991"/>
      <c r="C15" s="992">
        <f>C13+1</f>
        <v>3</v>
      </c>
      <c r="D15" s="993" t="s">
        <v>1679</v>
      </c>
      <c r="E15" s="994"/>
      <c r="F15" s="994"/>
      <c r="G15" s="994"/>
      <c r="H15" s="994"/>
      <c r="I15" s="994"/>
      <c r="J15" s="994"/>
      <c r="K15" s="994"/>
    </row>
    <row r="16" spans="1:11" ht="10.5" customHeight="1">
      <c r="B16" s="997"/>
      <c r="D16" s="996" t="s">
        <v>1214</v>
      </c>
      <c r="E16" s="994"/>
      <c r="F16" s="994"/>
      <c r="G16" s="994"/>
      <c r="H16" s="994"/>
      <c r="I16" s="994"/>
      <c r="J16" s="994"/>
      <c r="K16" s="994"/>
    </row>
    <row r="17" spans="1:11" ht="3" customHeight="1">
      <c r="B17" s="997"/>
      <c r="D17" s="996"/>
      <c r="E17" s="994"/>
      <c r="F17" s="994"/>
      <c r="G17" s="994"/>
      <c r="H17" s="994"/>
      <c r="I17" s="994"/>
      <c r="J17" s="994"/>
      <c r="K17" s="994"/>
    </row>
    <row r="18" spans="1:11">
      <c r="B18" s="991"/>
      <c r="C18" s="992">
        <f>C15+1</f>
        <v>4</v>
      </c>
      <c r="D18" s="999" t="s">
        <v>1680</v>
      </c>
      <c r="E18" s="994"/>
      <c r="F18" s="994"/>
      <c r="G18" s="994"/>
      <c r="H18" s="994"/>
      <c r="I18" s="994"/>
      <c r="J18" s="994"/>
      <c r="K18" s="994"/>
    </row>
    <row r="19" spans="1:11" ht="9.75" customHeight="1">
      <c r="A19" s="988"/>
      <c r="B19" s="997"/>
      <c r="D19" s="996" t="s">
        <v>1213</v>
      </c>
      <c r="E19" s="994"/>
      <c r="F19" s="994"/>
      <c r="G19" s="994"/>
      <c r="H19" s="994"/>
      <c r="I19" s="994"/>
      <c r="J19" s="994"/>
      <c r="K19" s="994"/>
    </row>
    <row r="20" spans="1:11" ht="3" customHeight="1">
      <c r="A20" s="988"/>
      <c r="B20" s="997"/>
      <c r="D20" s="996"/>
      <c r="E20" s="994"/>
      <c r="F20" s="994"/>
      <c r="G20" s="994"/>
      <c r="H20" s="994"/>
      <c r="I20" s="994"/>
      <c r="J20" s="994"/>
      <c r="K20" s="994"/>
    </row>
    <row r="21" spans="1:11">
      <c r="A21" s="988"/>
      <c r="B21" s="991"/>
      <c r="C21" s="992">
        <f>C18+1</f>
        <v>5</v>
      </c>
      <c r="D21" s="996" t="s">
        <v>1212</v>
      </c>
      <c r="E21" s="994"/>
      <c r="F21" s="994"/>
      <c r="G21" s="994"/>
      <c r="H21" s="994"/>
      <c r="I21" s="994"/>
      <c r="J21" s="994"/>
      <c r="K21" s="994"/>
    </row>
    <row r="22" spans="1:11" ht="10.5" customHeight="1">
      <c r="A22" s="988"/>
      <c r="B22" s="997"/>
      <c r="D22" s="996" t="s">
        <v>1211</v>
      </c>
      <c r="E22" s="994"/>
      <c r="F22" s="994"/>
      <c r="G22" s="994"/>
      <c r="H22" s="994"/>
      <c r="I22" s="994"/>
      <c r="J22" s="994"/>
      <c r="K22" s="994"/>
    </row>
    <row r="23" spans="1:11" ht="3" customHeight="1">
      <c r="A23" s="988"/>
      <c r="B23" s="997"/>
      <c r="D23" s="996"/>
      <c r="E23" s="994"/>
      <c r="F23" s="994"/>
      <c r="G23" s="994"/>
      <c r="H23" s="994"/>
      <c r="I23" s="994"/>
      <c r="J23" s="994"/>
      <c r="K23" s="994"/>
    </row>
    <row r="24" spans="1:11">
      <c r="A24" s="988"/>
      <c r="B24" s="991"/>
      <c r="C24" s="992">
        <f>C21+1</f>
        <v>6</v>
      </c>
      <c r="D24" s="1000" t="s">
        <v>1701</v>
      </c>
      <c r="E24" s="994"/>
      <c r="F24" s="994"/>
      <c r="G24" s="994"/>
      <c r="H24" s="994"/>
      <c r="I24" s="994"/>
      <c r="J24" s="994"/>
      <c r="K24" s="994"/>
    </row>
    <row r="25" spans="1:11">
      <c r="A25" s="988"/>
      <c r="B25" s="997"/>
      <c r="D25" s="996" t="s">
        <v>1681</v>
      </c>
      <c r="E25" s="994"/>
      <c r="F25" s="994"/>
      <c r="G25" s="994"/>
      <c r="H25" s="994"/>
      <c r="I25" s="994"/>
      <c r="J25" s="994"/>
      <c r="K25" s="994"/>
    </row>
    <row r="26" spans="1:11">
      <c r="A26" s="988"/>
      <c r="B26" s="997"/>
      <c r="D26" s="1001" t="s">
        <v>1682</v>
      </c>
      <c r="E26" s="994"/>
      <c r="F26" s="994"/>
      <c r="G26" s="994"/>
      <c r="H26" s="994"/>
      <c r="I26" s="994"/>
      <c r="J26" s="994"/>
      <c r="K26" s="994"/>
    </row>
    <row r="27" spans="1:11" ht="3" customHeight="1">
      <c r="A27" s="988"/>
      <c r="B27" s="997"/>
      <c r="D27" s="1001"/>
      <c r="E27" s="994"/>
      <c r="F27" s="994"/>
      <c r="G27" s="994"/>
      <c r="H27" s="994"/>
      <c r="I27" s="994"/>
      <c r="J27" s="994"/>
      <c r="K27" s="994"/>
    </row>
    <row r="28" spans="1:11">
      <c r="A28" s="988"/>
      <c r="B28" s="991"/>
      <c r="C28" s="998">
        <f>C24+1</f>
        <v>7</v>
      </c>
      <c r="D28" s="1001" t="s">
        <v>1554</v>
      </c>
      <c r="E28" s="994"/>
      <c r="F28" s="994"/>
      <c r="G28" s="994"/>
      <c r="H28" s="994"/>
      <c r="I28" s="994"/>
      <c r="J28" s="994"/>
      <c r="K28" s="994"/>
    </row>
    <row r="29" spans="1:11" ht="10.5" customHeight="1">
      <c r="A29" s="988"/>
      <c r="D29" s="1002" t="s">
        <v>1555</v>
      </c>
    </row>
    <row r="30" spans="1:11" ht="6" customHeight="1">
      <c r="A30" s="988"/>
      <c r="D30" s="987"/>
    </row>
    <row r="31" spans="1:11">
      <c r="A31" s="988"/>
      <c r="B31" s="989" t="s">
        <v>1210</v>
      </c>
      <c r="C31" s="990"/>
      <c r="D31" s="987"/>
    </row>
    <row r="32" spans="1:11" ht="4.5" customHeight="1">
      <c r="A32" s="988"/>
      <c r="B32" s="989"/>
      <c r="C32" s="990"/>
      <c r="D32" s="987"/>
    </row>
    <row r="33" spans="1:5">
      <c r="A33" s="988"/>
      <c r="B33" s="991"/>
      <c r="C33" s="992">
        <v>8</v>
      </c>
      <c r="D33" s="1003" t="s">
        <v>1209</v>
      </c>
    </row>
    <row r="34" spans="1:5" ht="10.5" customHeight="1">
      <c r="A34" s="988"/>
      <c r="B34" s="1004"/>
      <c r="C34" s="992"/>
      <c r="D34" s="1003" t="s">
        <v>1556</v>
      </c>
    </row>
    <row r="35" spans="1:5" ht="3" customHeight="1">
      <c r="A35" s="988"/>
      <c r="B35" s="997"/>
      <c r="D35" s="987"/>
    </row>
    <row r="36" spans="1:5">
      <c r="A36" s="988"/>
      <c r="B36" s="991"/>
      <c r="C36" s="992">
        <f>C33+1</f>
        <v>9</v>
      </c>
      <c r="D36" s="1003" t="s">
        <v>1208</v>
      </c>
    </row>
    <row r="37" spans="1:5" ht="10.5" customHeight="1">
      <c r="A37" s="988"/>
      <c r="B37" s="997"/>
      <c r="D37" s="1003" t="s">
        <v>1556</v>
      </c>
    </row>
    <row r="38" spans="1:5" ht="3" customHeight="1">
      <c r="A38" s="988"/>
      <c r="B38" s="1005"/>
      <c r="C38" s="1006"/>
      <c r="D38" s="987"/>
    </row>
    <row r="39" spans="1:5">
      <c r="A39" s="988"/>
      <c r="B39" s="1007"/>
      <c r="C39" s="998">
        <f>C36+1</f>
        <v>10</v>
      </c>
      <c r="D39" s="987" t="s">
        <v>1207</v>
      </c>
    </row>
    <row r="40" spans="1:5" ht="10.5" customHeight="1">
      <c r="A40" s="988"/>
      <c r="B40" s="1008"/>
      <c r="C40" s="1006"/>
      <c r="D40" s="987" t="s">
        <v>1557</v>
      </c>
    </row>
    <row r="41" spans="1:5" ht="3" customHeight="1">
      <c r="A41" s="988"/>
      <c r="B41" s="1005"/>
      <c r="C41" s="1006"/>
      <c r="D41" s="987"/>
    </row>
    <row r="42" spans="1:5" ht="10.5" customHeight="1">
      <c r="A42" s="988"/>
      <c r="B42" s="1007"/>
      <c r="C42" s="998">
        <v>11</v>
      </c>
      <c r="D42" s="1009" t="s">
        <v>1558</v>
      </c>
      <c r="E42" s="290"/>
    </row>
    <row r="43" spans="1:5" ht="3" customHeight="1">
      <c r="A43" s="988"/>
      <c r="B43" s="1005"/>
      <c r="C43" s="1006"/>
      <c r="D43" s="987"/>
    </row>
    <row r="44" spans="1:5">
      <c r="A44" s="988"/>
      <c r="B44" s="991"/>
      <c r="C44" s="992">
        <f>C42+1</f>
        <v>12</v>
      </c>
      <c r="D44" s="1003" t="s">
        <v>1206</v>
      </c>
    </row>
    <row r="45" spans="1:5" ht="10.5" customHeight="1">
      <c r="A45" s="988"/>
      <c r="B45" s="1004"/>
      <c r="C45" s="992"/>
      <c r="D45" s="1003" t="s">
        <v>1945</v>
      </c>
    </row>
    <row r="46" spans="1:5" ht="10.5" customHeight="1">
      <c r="A46" s="988"/>
      <c r="B46" s="1005"/>
      <c r="C46" s="1006"/>
      <c r="D46" s="1003" t="s">
        <v>1205</v>
      </c>
    </row>
    <row r="47" spans="1:5" ht="3" customHeight="1">
      <c r="A47" s="988"/>
      <c r="B47" s="1005"/>
      <c r="C47" s="1006"/>
      <c r="D47" s="1003"/>
    </row>
    <row r="48" spans="1:5">
      <c r="A48" s="988"/>
      <c r="B48" s="991"/>
      <c r="C48" s="992">
        <f>C44+1</f>
        <v>13</v>
      </c>
      <c r="D48" s="1003" t="s">
        <v>1559</v>
      </c>
    </row>
    <row r="49" spans="1:4" ht="3" customHeight="1">
      <c r="A49" s="988"/>
      <c r="B49" s="995"/>
      <c r="C49" s="992"/>
      <c r="D49" s="1003"/>
    </row>
    <row r="50" spans="1:4">
      <c r="A50" s="988"/>
      <c r="B50" s="991"/>
      <c r="C50" s="992">
        <f>C48+1</f>
        <v>14</v>
      </c>
      <c r="D50" s="1003" t="s">
        <v>1204</v>
      </c>
    </row>
    <row r="51" spans="1:4" ht="3" customHeight="1">
      <c r="A51" s="988"/>
      <c r="B51" s="995"/>
      <c r="C51" s="992"/>
      <c r="D51" s="1003"/>
    </row>
    <row r="52" spans="1:4">
      <c r="A52" s="988"/>
      <c r="B52" s="991"/>
      <c r="C52" s="992">
        <f>C50+1</f>
        <v>15</v>
      </c>
      <c r="D52" s="1003" t="s">
        <v>1203</v>
      </c>
    </row>
    <row r="53" spans="1:4" ht="3" customHeight="1">
      <c r="A53" s="988"/>
      <c r="B53" s="995"/>
      <c r="C53" s="992"/>
      <c r="D53" s="1003"/>
    </row>
    <row r="54" spans="1:4">
      <c r="A54" s="988"/>
      <c r="B54" s="991"/>
      <c r="C54" s="992">
        <f>C52+1</f>
        <v>16</v>
      </c>
      <c r="D54" s="1003" t="s">
        <v>1202</v>
      </c>
    </row>
    <row r="55" spans="1:4" ht="3" customHeight="1">
      <c r="A55" s="988"/>
      <c r="B55" s="995"/>
      <c r="C55" s="992"/>
      <c r="D55" s="1003"/>
    </row>
    <row r="56" spans="1:4">
      <c r="A56" s="988"/>
      <c r="B56" s="991"/>
      <c r="C56" s="992">
        <f>C54+1</f>
        <v>17</v>
      </c>
      <c r="D56" s="987" t="s">
        <v>1683</v>
      </c>
    </row>
    <row r="57" spans="1:4" ht="10.5" customHeight="1">
      <c r="A57" s="988"/>
      <c r="D57" s="1003" t="s">
        <v>1684</v>
      </c>
    </row>
    <row r="58" spans="1:4">
      <c r="A58" s="988"/>
      <c r="C58" s="1010"/>
      <c r="D58" s="1003" t="s">
        <v>1685</v>
      </c>
    </row>
    <row r="59" spans="1:4" ht="10.5" customHeight="1">
      <c r="A59" s="988"/>
      <c r="D59" s="987" t="s">
        <v>1201</v>
      </c>
    </row>
    <row r="60" spans="1:4" ht="10.5" customHeight="1">
      <c r="A60" s="988"/>
      <c r="D60" s="1011" t="s">
        <v>1579</v>
      </c>
    </row>
    <row r="61" spans="1:4" ht="10.5" customHeight="1">
      <c r="A61" s="988"/>
      <c r="C61" s="1010"/>
      <c r="D61" s="1003" t="s">
        <v>1686</v>
      </c>
    </row>
    <row r="62" spans="1:4" ht="10.5" customHeight="1">
      <c r="A62" s="988"/>
      <c r="D62" s="1012" t="s">
        <v>1200</v>
      </c>
    </row>
    <row r="63" spans="1:4" ht="10.5" customHeight="1">
      <c r="A63" s="988"/>
      <c r="D63" s="987" t="s">
        <v>1560</v>
      </c>
    </row>
    <row r="64" spans="1:4" ht="10.5" customHeight="1">
      <c r="A64" s="988"/>
      <c r="D64" s="1011" t="s">
        <v>1578</v>
      </c>
    </row>
    <row r="65" spans="1:4">
      <c r="A65" s="988"/>
      <c r="C65" s="1010"/>
      <c r="D65" s="1003" t="s">
        <v>1687</v>
      </c>
    </row>
    <row r="66" spans="1:4" ht="10.5" customHeight="1">
      <c r="A66" s="988"/>
      <c r="D66" s="1013" t="s">
        <v>1199</v>
      </c>
    </row>
    <row r="67" spans="1:4" ht="10.5" customHeight="1">
      <c r="A67" s="988"/>
      <c r="D67" s="987" t="s">
        <v>1561</v>
      </c>
    </row>
    <row r="68" spans="1:4" ht="10.5" customHeight="1">
      <c r="A68" s="988"/>
      <c r="D68" s="1011" t="s">
        <v>1578</v>
      </c>
    </row>
    <row r="69" spans="1:4" ht="10.5" customHeight="1">
      <c r="A69" s="988"/>
      <c r="C69" s="1010"/>
      <c r="D69" s="1003" t="s">
        <v>1688</v>
      </c>
    </row>
    <row r="70" spans="1:4">
      <c r="A70" s="988"/>
      <c r="D70" s="1012" t="s">
        <v>1198</v>
      </c>
    </row>
    <row r="71" spans="1:4" ht="3" customHeight="1">
      <c r="A71" s="988"/>
      <c r="D71" s="987"/>
    </row>
    <row r="72" spans="1:4">
      <c r="A72" s="988"/>
      <c r="B72" s="991"/>
      <c r="C72" s="992">
        <f>C56+1</f>
        <v>18</v>
      </c>
      <c r="D72" s="1013" t="s">
        <v>1689</v>
      </c>
    </row>
    <row r="73" spans="1:4" ht="3" customHeight="1">
      <c r="A73" s="988"/>
      <c r="B73" s="995"/>
      <c r="C73" s="992"/>
      <c r="D73" s="1013"/>
    </row>
    <row r="74" spans="1:4">
      <c r="A74" s="988"/>
      <c r="B74" s="991"/>
      <c r="C74" s="992">
        <f>C72+1</f>
        <v>19</v>
      </c>
      <c r="D74" s="1003" t="s">
        <v>1197</v>
      </c>
    </row>
    <row r="75" spans="1:4" ht="3" customHeight="1">
      <c r="A75" s="988"/>
      <c r="B75" s="995"/>
      <c r="C75" s="992"/>
      <c r="D75" s="1003"/>
    </row>
    <row r="76" spans="1:4">
      <c r="A76" s="988"/>
      <c r="B76" s="991"/>
      <c r="C76" s="992">
        <f>C74+1</f>
        <v>20</v>
      </c>
      <c r="D76" s="1014" t="s">
        <v>1690</v>
      </c>
    </row>
    <row r="77" spans="1:4" ht="3" customHeight="1">
      <c r="A77" s="988"/>
      <c r="B77" s="995"/>
      <c r="C77" s="992"/>
      <c r="D77" s="1014"/>
    </row>
    <row r="78" spans="1:4">
      <c r="A78" s="988"/>
      <c r="B78" s="991"/>
      <c r="C78" s="992">
        <f>C76+1</f>
        <v>21</v>
      </c>
      <c r="D78" s="987" t="s">
        <v>1691</v>
      </c>
    </row>
    <row r="79" spans="1:4" ht="3" customHeight="1">
      <c r="A79" s="988"/>
      <c r="B79" s="995"/>
      <c r="C79" s="992"/>
      <c r="D79" s="987"/>
    </row>
    <row r="80" spans="1:4">
      <c r="A80" s="988"/>
      <c r="B80" s="991"/>
      <c r="C80" s="992">
        <f>C78+1</f>
        <v>22</v>
      </c>
      <c r="D80" s="1015" t="s">
        <v>1692</v>
      </c>
    </row>
    <row r="81" spans="1:4" ht="3" customHeight="1">
      <c r="A81" s="988"/>
      <c r="B81" s="995"/>
      <c r="C81" s="992"/>
      <c r="D81" s="1015"/>
    </row>
    <row r="82" spans="1:4">
      <c r="A82" s="988"/>
      <c r="B82" s="991"/>
      <c r="C82" s="992">
        <f>C80+1</f>
        <v>23</v>
      </c>
      <c r="D82" s="1014" t="s">
        <v>1693</v>
      </c>
    </row>
    <row r="83" spans="1:4" ht="10.5" customHeight="1">
      <c r="A83" s="988"/>
      <c r="B83" s="997"/>
      <c r="D83" s="1003" t="s">
        <v>1196</v>
      </c>
    </row>
    <row r="84" spans="1:4" ht="3" customHeight="1">
      <c r="A84" s="988"/>
      <c r="B84" s="997"/>
      <c r="D84" s="1003"/>
    </row>
    <row r="85" spans="1:4">
      <c r="A85" s="988"/>
      <c r="B85" s="991"/>
      <c r="C85" s="992">
        <f>C82+1</f>
        <v>24</v>
      </c>
      <c r="D85" s="1003" t="s">
        <v>1195</v>
      </c>
    </row>
    <row r="86" spans="1:4" ht="3" customHeight="1">
      <c r="A86" s="988"/>
      <c r="B86" s="995"/>
      <c r="C86" s="992"/>
      <c r="D86" s="1003"/>
    </row>
    <row r="87" spans="1:4">
      <c r="A87" s="988"/>
      <c r="B87" s="991"/>
      <c r="C87" s="992">
        <f>C85+1</f>
        <v>25</v>
      </c>
      <c r="D87" s="1003" t="s">
        <v>1194</v>
      </c>
    </row>
    <row r="88" spans="1:4" ht="3" customHeight="1">
      <c r="A88" s="988"/>
      <c r="B88" s="995"/>
      <c r="C88" s="992"/>
      <c r="D88" s="1003"/>
    </row>
    <row r="89" spans="1:4">
      <c r="A89" s="988"/>
      <c r="B89" s="991"/>
      <c r="C89" s="992">
        <f>C87+1</f>
        <v>26</v>
      </c>
      <c r="D89" s="1003" t="s">
        <v>1193</v>
      </c>
    </row>
    <row r="90" spans="1:4" ht="3" customHeight="1">
      <c r="A90" s="988"/>
      <c r="B90" s="995"/>
      <c r="C90" s="992"/>
      <c r="D90" s="1003"/>
    </row>
    <row r="91" spans="1:4">
      <c r="A91" s="988"/>
      <c r="B91" s="991"/>
      <c r="C91" s="992">
        <f>C89+1</f>
        <v>27</v>
      </c>
      <c r="D91" s="1003" t="s">
        <v>1694</v>
      </c>
    </row>
    <row r="92" spans="1:4">
      <c r="A92" s="988"/>
      <c r="B92" s="1016"/>
      <c r="C92" s="1010"/>
      <c r="D92" s="1003" t="s">
        <v>1192</v>
      </c>
    </row>
    <row r="93" spans="1:4" ht="4.5" customHeight="1">
      <c r="A93" s="988"/>
      <c r="D93" s="987"/>
    </row>
    <row r="94" spans="1:4">
      <c r="A94" s="988"/>
      <c r="B94" s="989" t="s">
        <v>1562</v>
      </c>
      <c r="C94" s="990"/>
      <c r="D94" s="987"/>
    </row>
    <row r="95" spans="1:4" ht="4.5" customHeight="1">
      <c r="A95" s="988"/>
      <c r="B95" s="989"/>
      <c r="C95" s="990"/>
      <c r="D95" s="987"/>
    </row>
    <row r="96" spans="1:4">
      <c r="A96" s="988"/>
      <c r="B96" s="991"/>
      <c r="C96" s="992">
        <f>C91+1</f>
        <v>28</v>
      </c>
      <c r="D96" s="1003" t="s">
        <v>1695</v>
      </c>
    </row>
    <row r="97" spans="1:4" ht="3" customHeight="1">
      <c r="A97" s="988"/>
      <c r="B97" s="995"/>
      <c r="C97" s="992"/>
      <c r="D97" s="1003"/>
    </row>
    <row r="98" spans="1:4">
      <c r="A98" s="988"/>
      <c r="B98" s="991"/>
      <c r="C98" s="992">
        <f>C96+1</f>
        <v>29</v>
      </c>
      <c r="D98" s="1017" t="s">
        <v>1696</v>
      </c>
    </row>
    <row r="99" spans="1:4" ht="3" customHeight="1">
      <c r="A99" s="988"/>
      <c r="B99" s="995"/>
      <c r="C99" s="992"/>
      <c r="D99" s="1017"/>
    </row>
    <row r="100" spans="1:4">
      <c r="A100" s="988"/>
      <c r="B100" s="991"/>
      <c r="C100" s="992">
        <f>C98+1</f>
        <v>30</v>
      </c>
      <c r="D100" s="1003" t="s">
        <v>1697</v>
      </c>
    </row>
    <row r="101" spans="1:4" ht="3" customHeight="1">
      <c r="A101" s="988"/>
      <c r="B101" s="995"/>
      <c r="C101" s="992"/>
      <c r="D101" s="1018"/>
    </row>
    <row r="102" spans="1:4">
      <c r="A102" s="988"/>
      <c r="B102" s="991"/>
      <c r="C102" s="992">
        <f>C100+1</f>
        <v>31</v>
      </c>
      <c r="D102" s="1003" t="s">
        <v>1563</v>
      </c>
    </row>
    <row r="103" spans="1:4" ht="4.5" customHeight="1">
      <c r="A103" s="988"/>
      <c r="B103" s="290"/>
      <c r="C103" s="992"/>
      <c r="D103" s="1003"/>
    </row>
    <row r="104" spans="1:4" ht="14.1" customHeight="1">
      <c r="A104" s="988"/>
      <c r="B104" s="1019" t="s">
        <v>1191</v>
      </c>
    </row>
    <row r="105" spans="1:4" ht="4.5" customHeight="1">
      <c r="A105" s="988"/>
      <c r="B105" s="1019"/>
    </row>
    <row r="106" spans="1:4">
      <c r="A106" s="988"/>
      <c r="B106" s="991"/>
      <c r="C106" s="992">
        <f>C102+1</f>
        <v>32</v>
      </c>
      <c r="D106" s="987" t="s">
        <v>1564</v>
      </c>
    </row>
    <row r="107" spans="1:4" ht="3" customHeight="1">
      <c r="A107" s="988"/>
      <c r="B107" s="995"/>
      <c r="C107" s="992"/>
      <c r="D107" s="987"/>
    </row>
    <row r="108" spans="1:4">
      <c r="A108" s="988"/>
      <c r="B108" s="991"/>
      <c r="C108" s="992">
        <v>33</v>
      </c>
      <c r="D108" s="987" t="s">
        <v>1698</v>
      </c>
    </row>
    <row r="109" spans="1:4" ht="3" customHeight="1">
      <c r="A109" s="988"/>
      <c r="B109" s="995"/>
      <c r="C109" s="992"/>
      <c r="D109" s="987"/>
    </row>
    <row r="110" spans="1:4">
      <c r="A110" s="988"/>
      <c r="B110" s="991"/>
      <c r="C110" s="992">
        <f>C108+1</f>
        <v>34</v>
      </c>
      <c r="D110" s="987" t="s">
        <v>1190</v>
      </c>
    </row>
    <row r="111" spans="1:4" ht="3" customHeight="1">
      <c r="A111" s="988"/>
      <c r="B111" s="995"/>
      <c r="C111" s="992"/>
      <c r="D111" s="987"/>
    </row>
    <row r="112" spans="1:4">
      <c r="A112" s="988"/>
      <c r="B112" s="991"/>
      <c r="C112" s="992">
        <f>C110+1</f>
        <v>35</v>
      </c>
      <c r="D112" s="987" t="s">
        <v>1189</v>
      </c>
    </row>
    <row r="113" spans="1:4" ht="11.25" customHeight="1">
      <c r="A113" s="988"/>
      <c r="B113" s="1020"/>
      <c r="C113" s="992"/>
      <c r="D113" s="1021" t="s">
        <v>1188</v>
      </c>
    </row>
    <row r="114" spans="1:4" ht="3" customHeight="1">
      <c r="A114" s="988"/>
      <c r="B114" s="1022"/>
      <c r="C114" s="992"/>
      <c r="D114" s="1021"/>
    </row>
    <row r="115" spans="1:4">
      <c r="A115" s="988"/>
      <c r="B115" s="991"/>
      <c r="C115" s="992">
        <f>C112+1</f>
        <v>36</v>
      </c>
      <c r="D115" s="1003" t="s">
        <v>1187</v>
      </c>
    </row>
    <row r="116" spans="1:4" ht="3" customHeight="1">
      <c r="A116" s="988"/>
      <c r="B116" s="995"/>
      <c r="C116" s="992"/>
      <c r="D116" s="1003"/>
    </row>
    <row r="117" spans="1:4">
      <c r="A117" s="988"/>
      <c r="B117" s="991"/>
      <c r="C117" s="992">
        <f>C115+1</f>
        <v>37</v>
      </c>
      <c r="D117" s="1003" t="s">
        <v>1699</v>
      </c>
    </row>
    <row r="118" spans="1:4" ht="3" customHeight="1">
      <c r="A118" s="988"/>
      <c r="B118" s="995"/>
      <c r="C118" s="992"/>
      <c r="D118" s="1003"/>
    </row>
    <row r="119" spans="1:4">
      <c r="A119" s="988"/>
      <c r="B119" s="991"/>
      <c r="C119" s="992">
        <f>C117+1</f>
        <v>38</v>
      </c>
      <c r="D119" s="1003" t="s">
        <v>1700</v>
      </c>
    </row>
    <row r="120" spans="1:4" ht="10.5" customHeight="1">
      <c r="A120" s="988"/>
      <c r="B120" s="1016"/>
      <c r="C120" s="992"/>
      <c r="D120" s="1003" t="s">
        <v>1186</v>
      </c>
    </row>
    <row r="121" spans="1:4" ht="10.5" customHeight="1">
      <c r="A121" s="988"/>
      <c r="B121" s="1016"/>
      <c r="C121" s="992"/>
      <c r="D121" s="1003" t="s">
        <v>1185</v>
      </c>
    </row>
    <row r="122" spans="1:4" ht="3" customHeight="1">
      <c r="A122" s="988"/>
      <c r="B122" s="1016"/>
      <c r="C122" s="992"/>
      <c r="D122" s="1003"/>
    </row>
    <row r="123" spans="1:4">
      <c r="A123" s="988"/>
      <c r="B123" s="991"/>
      <c r="C123" s="992">
        <f>C119+1</f>
        <v>39</v>
      </c>
      <c r="D123" s="1013" t="s">
        <v>1787</v>
      </c>
    </row>
    <row r="124" spans="1:4">
      <c r="A124" s="988"/>
      <c r="B124" s="290"/>
      <c r="C124" s="992"/>
      <c r="D124" s="1003" t="s">
        <v>1184</v>
      </c>
    </row>
    <row r="125" spans="1:4" ht="4.5" customHeight="1">
      <c r="A125" s="988"/>
      <c r="D125" s="987"/>
    </row>
    <row r="126" spans="1:4">
      <c r="A126" s="988"/>
      <c r="B126" s="1023"/>
      <c r="C126" s="992"/>
      <c r="D126" s="1003"/>
    </row>
    <row r="127" spans="1:4">
      <c r="A127" s="988"/>
      <c r="D127" s="100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B050"/>
  </sheetPr>
  <dimension ref="A1:E49"/>
  <sheetViews>
    <sheetView showGridLines="0" zoomScale="110" zoomScaleNormal="110" zoomScaleSheetLayoutView="100" workbookViewId="0">
      <selection activeCell="K41" sqref="K41"/>
    </sheetView>
  </sheetViews>
  <sheetFormatPr defaultColWidth="15.7109375" defaultRowHeight="12.75"/>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c r="A1" s="2567" t="str">
        <f>'Single Audit Cover'!A7</f>
        <v xml:space="preserve"> Cons HSD - Orland Park 230</v>
      </c>
      <c r="B1" s="2567"/>
      <c r="C1" s="2567"/>
      <c r="D1" s="2567"/>
      <c r="E1" s="2567"/>
    </row>
    <row r="2" spans="1:5">
      <c r="A2" s="2568">
        <f>'Single Audit Cover'!E7</f>
        <v>7016230013</v>
      </c>
      <c r="B2" s="2568"/>
      <c r="C2" s="2568"/>
      <c r="D2" s="2568"/>
      <c r="E2" s="2568"/>
    </row>
    <row r="3" spans="1:5" ht="4.5" customHeight="1"/>
    <row r="4" spans="1:5">
      <c r="A4" s="2567" t="s">
        <v>1236</v>
      </c>
      <c r="B4" s="2567"/>
      <c r="C4" s="2567"/>
      <c r="D4" s="2567"/>
      <c r="E4" s="2567"/>
    </row>
    <row r="5" spans="1:5">
      <c r="A5" s="2570" t="str">
        <f>'Single Audit Cover'!A4</f>
        <v>Year Ending June 30, 2020</v>
      </c>
      <c r="B5" s="2570"/>
      <c r="C5" s="2570"/>
      <c r="D5" s="2570"/>
      <c r="E5" s="2570"/>
    </row>
    <row r="6" spans="1:5">
      <c r="A6" s="2567" t="s">
        <v>1235</v>
      </c>
      <c r="B6" s="2567"/>
      <c r="C6" s="2567"/>
      <c r="D6" s="2567"/>
      <c r="E6" s="2567"/>
    </row>
    <row r="8" spans="1:5">
      <c r="A8" s="1026" t="s">
        <v>1234</v>
      </c>
    </row>
    <row r="10" spans="1:5">
      <c r="A10" s="1027" t="s">
        <v>1233</v>
      </c>
      <c r="B10" s="1028" t="s">
        <v>1232</v>
      </c>
      <c r="C10" s="1028"/>
      <c r="D10" s="1029">
        <f>SUM('Acct Summary 7-8'!C7:K7)</f>
        <v>3906894</v>
      </c>
    </row>
    <row r="11" spans="1:5" ht="18" customHeight="1">
      <c r="A11" s="1027" t="s">
        <v>1231</v>
      </c>
      <c r="B11" s="1028"/>
      <c r="C11" s="1028"/>
    </row>
    <row r="12" spans="1:5">
      <c r="A12" s="1027" t="s">
        <v>1230</v>
      </c>
      <c r="B12" s="1028" t="s">
        <v>1229</v>
      </c>
      <c r="C12" s="1028"/>
      <c r="D12" s="1030">
        <f>SUM('Revenues 9-14'!C112:D112,'Revenues 9-14'!F112:G112)</f>
        <v>0</v>
      </c>
    </row>
    <row r="13" spans="1:5">
      <c r="A13" s="1027" t="s">
        <v>1228</v>
      </c>
      <c r="B13" s="1028"/>
      <c r="C13" s="1028"/>
    </row>
    <row r="14" spans="1:5">
      <c r="A14" s="1027" t="s">
        <v>1980</v>
      </c>
      <c r="B14" s="1028"/>
      <c r="C14" s="1028"/>
      <c r="D14" s="1030">
        <f>'ICR Computation 30'!E11</f>
        <v>0</v>
      </c>
    </row>
    <row r="15" spans="1:5">
      <c r="A15" s="1027"/>
      <c r="B15" s="1028"/>
      <c r="C15" s="1028"/>
    </row>
    <row r="16" spans="1:5">
      <c r="A16" s="1027" t="s">
        <v>1791</v>
      </c>
      <c r="B16" s="1028"/>
      <c r="C16" s="1028"/>
    </row>
    <row r="17" spans="1:4">
      <c r="A17" s="1027" t="s">
        <v>1940</v>
      </c>
      <c r="B17" s="1028" t="s">
        <v>1227</v>
      </c>
      <c r="C17" s="1028"/>
      <c r="D17" s="1030">
        <f>-SUM('Revenues 9-14'!C264:D264,'Revenues 9-14'!F264:G264)</f>
        <v>-233413</v>
      </c>
    </row>
    <row r="19" spans="1:4" ht="13.5" thickBot="1">
      <c r="A19" s="1031" t="s">
        <v>1226</v>
      </c>
      <c r="D19" s="1032">
        <f>SUM(D10:D17)</f>
        <v>3673481</v>
      </c>
    </row>
    <row r="20" spans="1:4" ht="21.75" customHeight="1" thickTop="1"/>
    <row r="21" spans="1:4">
      <c r="A21" s="1026" t="s">
        <v>1225</v>
      </c>
    </row>
    <row r="22" spans="1:4" ht="8.25" customHeight="1"/>
    <row r="23" spans="1:4">
      <c r="A23" s="1033" t="s">
        <v>1219</v>
      </c>
    </row>
    <row r="24" spans="1:4">
      <c r="A24" s="2569"/>
      <c r="B24" s="2569"/>
      <c r="D24" s="1034"/>
    </row>
    <row r="25" spans="1:4">
      <c r="A25" s="2566"/>
      <c r="B25" s="2566"/>
      <c r="D25" s="1034"/>
    </row>
    <row r="26" spans="1:4">
      <c r="A26" s="2566"/>
      <c r="B26" s="2566"/>
      <c r="D26" s="1034"/>
    </row>
    <row r="27" spans="1:4">
      <c r="A27" s="2566"/>
      <c r="B27" s="2566"/>
      <c r="D27" s="1034"/>
    </row>
    <row r="28" spans="1:4">
      <c r="A28" s="2566"/>
      <c r="B28" s="2566"/>
      <c r="D28" s="1034"/>
    </row>
    <row r="29" spans="1:4">
      <c r="A29" s="2566"/>
      <c r="B29" s="2566"/>
      <c r="D29" s="1034"/>
    </row>
    <row r="30" spans="1:4">
      <c r="A30" s="2566"/>
      <c r="B30" s="2566"/>
      <c r="D30" s="1034"/>
    </row>
    <row r="32" spans="1:4">
      <c r="A32" s="1026" t="s">
        <v>1224</v>
      </c>
      <c r="D32" s="1029">
        <f>SUM(D19:D30)</f>
        <v>3673481</v>
      </c>
    </row>
    <row r="33" spans="1:4">
      <c r="D33" s="1035"/>
    </row>
    <row r="34" spans="1:4">
      <c r="A34" s="295" t="s">
        <v>1223</v>
      </c>
    </row>
    <row r="35" spans="1:4">
      <c r="A35" s="295" t="s">
        <v>1222</v>
      </c>
      <c r="B35" s="1024" t="s">
        <v>1221</v>
      </c>
      <c r="D35" s="1036">
        <f>SEFA!E57</f>
        <v>3673480.83</v>
      </c>
    </row>
    <row r="37" spans="1:4">
      <c r="A37" s="1026" t="s">
        <v>1220</v>
      </c>
    </row>
    <row r="39" spans="1:4" ht="13.35" customHeight="1">
      <c r="A39" s="1033" t="s">
        <v>1219</v>
      </c>
    </row>
    <row r="40" spans="1:4">
      <c r="A40" s="2566"/>
      <c r="B40" s="2566"/>
      <c r="D40" s="1034"/>
    </row>
    <row r="41" spans="1:4">
      <c r="A41" s="2566"/>
      <c r="B41" s="2566"/>
      <c r="D41" s="1037"/>
    </row>
    <row r="42" spans="1:4">
      <c r="A42" s="2566"/>
      <c r="B42" s="2566"/>
      <c r="D42" s="1037"/>
    </row>
    <row r="43" spans="1:4">
      <c r="A43" s="2566"/>
      <c r="B43" s="2566"/>
      <c r="D43" s="1037"/>
    </row>
    <row r="44" spans="1:4">
      <c r="A44" s="2566"/>
      <c r="B44" s="2566"/>
      <c r="D44" s="1037"/>
    </row>
    <row r="45" spans="1:4">
      <c r="A45" s="2566"/>
      <c r="B45" s="2566"/>
      <c r="D45" s="1037"/>
    </row>
    <row r="47" spans="1:4">
      <c r="B47" s="1038" t="s">
        <v>1218</v>
      </c>
      <c r="C47" s="1038"/>
      <c r="D47" s="1039">
        <f>SUM(D35:D45)</f>
        <v>3673480.83</v>
      </c>
    </row>
    <row r="49" spans="2:4">
      <c r="B49" s="1038" t="s">
        <v>1217</v>
      </c>
      <c r="C49" s="1038"/>
      <c r="D49" s="1039">
        <f>D32-D47</f>
        <v>0.16999999992549419</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00A0-C0BC-42E5-BA9B-E8ED520A7408}">
  <sheetPr>
    <tabColor rgb="FF00B050"/>
  </sheetPr>
  <dimension ref="A1:O67"/>
  <sheetViews>
    <sheetView showGridLines="0" topLeftCell="A19" zoomScaleNormal="100" workbookViewId="0">
      <selection activeCell="E42" sqref="E42"/>
    </sheetView>
  </sheetViews>
  <sheetFormatPr defaultColWidth="33.5703125" defaultRowHeight="12.75" customHeight="1"/>
  <cols>
    <col min="1" max="1" width="48.85546875" style="1974" customWidth="1"/>
    <col min="2" max="2" width="7.85546875" style="1974" bestFit="1" customWidth="1"/>
    <col min="3" max="3" width="13.7109375" style="1974" customWidth="1"/>
    <col min="4" max="6" width="12.85546875" style="1974" bestFit="1" customWidth="1"/>
    <col min="7" max="7" width="14.42578125" style="1974" customWidth="1"/>
    <col min="8" max="8" width="12.85546875" style="1974" bestFit="1" customWidth="1"/>
    <col min="9" max="9" width="14.28515625" style="1974" bestFit="1" customWidth="1"/>
    <col min="10" max="10" width="10.85546875" style="1974" bestFit="1" customWidth="1"/>
    <col min="11" max="11" width="11.28515625" style="1974" customWidth="1"/>
    <col min="12" max="12" width="10.7109375" style="1974" customWidth="1"/>
    <col min="13" max="13" width="2.7109375" style="1974" customWidth="1"/>
    <col min="14" max="58" width="12.7109375" style="1974" customWidth="1"/>
    <col min="59" max="16384" width="33.5703125" style="1974"/>
  </cols>
  <sheetData>
    <row r="1" spans="1:12" ht="12.75" customHeight="1">
      <c r="A1" s="2571" t="s">
        <v>2026</v>
      </c>
      <c r="B1" s="2571"/>
      <c r="C1" s="2571"/>
      <c r="D1" s="2571"/>
      <c r="E1" s="2571"/>
      <c r="F1" s="2571"/>
      <c r="G1" s="2571"/>
      <c r="H1" s="2571"/>
      <c r="I1" s="2571"/>
      <c r="J1" s="2571"/>
      <c r="K1" s="2571"/>
      <c r="L1" s="2571"/>
    </row>
    <row r="2" spans="1:12" ht="12.75" customHeight="1">
      <c r="A2" s="2571" t="s">
        <v>2024</v>
      </c>
      <c r="B2" s="2571"/>
      <c r="C2" s="2571"/>
      <c r="D2" s="2571"/>
      <c r="E2" s="2571"/>
      <c r="F2" s="2571"/>
      <c r="G2" s="2571"/>
      <c r="H2" s="2571"/>
      <c r="I2" s="2571"/>
      <c r="J2" s="2571"/>
      <c r="K2" s="2571"/>
      <c r="L2" s="2571"/>
    </row>
    <row r="3" spans="1:12" ht="12.75" customHeight="1">
      <c r="A3" s="2572" t="s">
        <v>1210</v>
      </c>
      <c r="B3" s="2572"/>
      <c r="C3" s="2572"/>
      <c r="D3" s="2572"/>
      <c r="E3" s="2572"/>
      <c r="F3" s="2572"/>
      <c r="G3" s="2572"/>
      <c r="H3" s="2572"/>
      <c r="I3" s="2572"/>
      <c r="J3" s="2572"/>
      <c r="K3" s="2572"/>
      <c r="L3" s="2572"/>
    </row>
    <row r="4" spans="1:12" ht="12.75" customHeight="1">
      <c r="A4" s="2572" t="s">
        <v>2186</v>
      </c>
      <c r="B4" s="2572"/>
      <c r="C4" s="2572"/>
      <c r="D4" s="2572"/>
      <c r="E4" s="2572"/>
      <c r="F4" s="2572"/>
      <c r="G4" s="2572"/>
      <c r="H4" s="2572"/>
      <c r="I4" s="2572"/>
      <c r="J4" s="2572"/>
      <c r="K4" s="2572"/>
      <c r="L4" s="2572"/>
    </row>
    <row r="5" spans="1:12" ht="12.75" customHeight="1">
      <c r="D5" s="1975"/>
      <c r="E5" s="1975"/>
      <c r="F5" s="1975"/>
      <c r="G5" s="1975"/>
      <c r="H5" s="1975"/>
      <c r="I5" s="1975"/>
      <c r="J5" s="1975"/>
      <c r="K5" s="1975"/>
      <c r="L5" s="1975"/>
    </row>
    <row r="6" spans="1:12" ht="12.75" customHeight="1">
      <c r="A6" s="1976"/>
      <c r="B6" s="1977"/>
      <c r="C6" s="1977"/>
      <c r="D6" s="2573" t="s">
        <v>524</v>
      </c>
      <c r="E6" s="2574"/>
      <c r="F6" s="2573" t="s">
        <v>2187</v>
      </c>
      <c r="G6" s="2575"/>
      <c r="H6" s="2575"/>
      <c r="I6" s="2574"/>
      <c r="J6" s="1978"/>
      <c r="K6" s="1978"/>
      <c r="L6" s="1979"/>
    </row>
    <row r="7" spans="1:12" ht="12.75" customHeight="1">
      <c r="A7" s="1980" t="s">
        <v>2188</v>
      </c>
      <c r="B7" s="1981" t="s">
        <v>1253</v>
      </c>
      <c r="C7" s="1981" t="s">
        <v>1254</v>
      </c>
      <c r="D7" s="1982"/>
      <c r="E7" s="1983"/>
      <c r="F7" s="1982"/>
      <c r="G7" s="1983" t="s">
        <v>1251</v>
      </c>
      <c r="H7" s="1983"/>
      <c r="I7" s="1983" t="s">
        <v>1251</v>
      </c>
      <c r="J7" s="1984" t="s">
        <v>1250</v>
      </c>
      <c r="K7" s="1984" t="s">
        <v>2189</v>
      </c>
      <c r="L7" s="1985" t="s">
        <v>30</v>
      </c>
    </row>
    <row r="8" spans="1:12" ht="12.75" customHeight="1">
      <c r="A8" s="1980" t="s">
        <v>1249</v>
      </c>
      <c r="B8" s="1981" t="s">
        <v>2190</v>
      </c>
      <c r="C8" s="1981" t="s">
        <v>1252</v>
      </c>
      <c r="D8" s="1984" t="s">
        <v>1251</v>
      </c>
      <c r="E8" s="1983" t="s">
        <v>1251</v>
      </c>
      <c r="F8" s="1984" t="s">
        <v>1251</v>
      </c>
      <c r="G8" s="1983" t="s">
        <v>2191</v>
      </c>
      <c r="H8" s="1984" t="s">
        <v>1251</v>
      </c>
      <c r="I8" s="1983" t="s">
        <v>2192</v>
      </c>
      <c r="J8" s="1984" t="s">
        <v>1248</v>
      </c>
      <c r="K8" s="1984" t="s">
        <v>1247</v>
      </c>
      <c r="L8" s="1985"/>
    </row>
    <row r="9" spans="1:12" ht="12.75" customHeight="1">
      <c r="A9" s="1980" t="s">
        <v>1246</v>
      </c>
      <c r="B9" s="1981"/>
      <c r="C9" s="1981" t="s">
        <v>2193</v>
      </c>
      <c r="D9" s="1984" t="s">
        <v>2191</v>
      </c>
      <c r="E9" s="1983" t="s">
        <v>2192</v>
      </c>
      <c r="F9" s="1984" t="s">
        <v>2191</v>
      </c>
      <c r="G9" s="1984" t="s">
        <v>1565</v>
      </c>
      <c r="H9" s="1983" t="s">
        <v>2192</v>
      </c>
      <c r="I9" s="1984" t="s">
        <v>1565</v>
      </c>
      <c r="J9" s="1984"/>
      <c r="K9" s="1984" t="s">
        <v>1566</v>
      </c>
      <c r="L9" s="1985"/>
    </row>
    <row r="10" spans="1:12" ht="12.75" customHeight="1">
      <c r="A10" s="1986"/>
      <c r="B10" s="1987" t="s">
        <v>1245</v>
      </c>
      <c r="C10" s="1987" t="s">
        <v>1244</v>
      </c>
      <c r="D10" s="1988" t="s">
        <v>1243</v>
      </c>
      <c r="E10" s="1989" t="s">
        <v>1242</v>
      </c>
      <c r="F10" s="1988" t="s">
        <v>1241</v>
      </c>
      <c r="G10" s="1989" t="s">
        <v>1255</v>
      </c>
      <c r="H10" s="1988" t="s">
        <v>1240</v>
      </c>
      <c r="I10" s="1989" t="s">
        <v>1255</v>
      </c>
      <c r="J10" s="1988" t="s">
        <v>1239</v>
      </c>
      <c r="K10" s="1988" t="s">
        <v>1238</v>
      </c>
      <c r="L10" s="1990" t="s">
        <v>1237</v>
      </c>
    </row>
    <row r="11" spans="1:12" ht="12.75" customHeight="1">
      <c r="A11" s="1991" t="s">
        <v>2078</v>
      </c>
      <c r="B11" s="1992"/>
      <c r="C11" s="1992"/>
      <c r="D11" s="1993"/>
      <c r="E11" s="1993"/>
      <c r="F11" s="1993"/>
      <c r="G11" s="1993"/>
      <c r="H11" s="1993"/>
      <c r="I11" s="1993"/>
      <c r="J11" s="1993"/>
      <c r="K11" s="1993"/>
      <c r="L11" s="1993"/>
    </row>
    <row r="12" spans="1:12" ht="12.75" customHeight="1">
      <c r="A12" s="1994" t="s">
        <v>2079</v>
      </c>
      <c r="B12" s="1992"/>
      <c r="C12" s="1992"/>
      <c r="D12" s="1993"/>
      <c r="E12" s="1993"/>
      <c r="F12" s="1993"/>
      <c r="G12" s="1993"/>
      <c r="H12" s="1993"/>
      <c r="I12" s="1993"/>
      <c r="J12" s="1993"/>
      <c r="K12" s="1993"/>
      <c r="L12" s="1993"/>
    </row>
    <row r="13" spans="1:12" ht="12.75" customHeight="1">
      <c r="A13" s="1995" t="s">
        <v>1040</v>
      </c>
      <c r="B13" s="1992">
        <v>10.555999999999999</v>
      </c>
      <c r="C13" s="1992" t="s">
        <v>2111</v>
      </c>
      <c r="D13" s="1996">
        <v>0</v>
      </c>
      <c r="E13" s="1996">
        <v>20207.41</v>
      </c>
      <c r="F13" s="1996">
        <v>0</v>
      </c>
      <c r="G13" s="1996">
        <v>0</v>
      </c>
      <c r="H13" s="1996">
        <v>20207</v>
      </c>
      <c r="I13" s="1996">
        <v>0</v>
      </c>
      <c r="J13" s="1996">
        <v>0</v>
      </c>
      <c r="K13" s="1996">
        <f>+J13+H13+F13</f>
        <v>20207</v>
      </c>
      <c r="L13" s="1997" t="s">
        <v>2129</v>
      </c>
    </row>
    <row r="14" spans="1:12" ht="12.75" customHeight="1">
      <c r="A14" s="1995" t="s">
        <v>1040</v>
      </c>
      <c r="B14" s="1992">
        <v>10.555999999999999</v>
      </c>
      <c r="C14" s="1992" t="s">
        <v>2112</v>
      </c>
      <c r="D14" s="1998">
        <v>25266</v>
      </c>
      <c r="E14" s="1998">
        <v>6233.92</v>
      </c>
      <c r="F14" s="1998">
        <v>25266</v>
      </c>
      <c r="G14" s="1998">
        <v>0</v>
      </c>
      <c r="H14" s="1998">
        <v>6234</v>
      </c>
      <c r="I14" s="1998">
        <v>0</v>
      </c>
      <c r="J14" s="1998">
        <v>0</v>
      </c>
      <c r="K14" s="1998">
        <f>+J14+H14+F14</f>
        <v>31500</v>
      </c>
      <c r="L14" s="1997" t="s">
        <v>2129</v>
      </c>
    </row>
    <row r="15" spans="1:12" ht="12.75" customHeight="1">
      <c r="A15" s="1999" t="s">
        <v>2080</v>
      </c>
      <c r="B15" s="1992"/>
      <c r="C15" s="1992"/>
      <c r="D15" s="1998">
        <f>SUBTOTAL(109,D13:D14)</f>
        <v>25266</v>
      </c>
      <c r="E15" s="1998">
        <f t="shared" ref="E15:K15" si="0">SUBTOTAL(109,E13:E14)</f>
        <v>26441.33</v>
      </c>
      <c r="F15" s="1998">
        <f t="shared" si="0"/>
        <v>25266</v>
      </c>
      <c r="G15" s="1998">
        <f t="shared" si="0"/>
        <v>0</v>
      </c>
      <c r="H15" s="1998">
        <f t="shared" si="0"/>
        <v>26441</v>
      </c>
      <c r="I15" s="1998">
        <f t="shared" si="0"/>
        <v>0</v>
      </c>
      <c r="J15" s="1998">
        <f t="shared" si="0"/>
        <v>0</v>
      </c>
      <c r="K15" s="1998">
        <f t="shared" si="0"/>
        <v>51707</v>
      </c>
      <c r="L15" s="1997" t="s">
        <v>2129</v>
      </c>
    </row>
    <row r="16" spans="1:12" ht="12.75" customHeight="1">
      <c r="A16" s="2000"/>
      <c r="B16" s="2001"/>
      <c r="C16" s="2002"/>
      <c r="D16" s="1998"/>
      <c r="E16" s="1998"/>
      <c r="F16" s="1998"/>
      <c r="G16" s="1998"/>
      <c r="H16" s="1998"/>
      <c r="I16" s="1998"/>
      <c r="J16" s="1998"/>
      <c r="K16" s="1998"/>
      <c r="L16" s="1997"/>
    </row>
    <row r="17" spans="1:15" ht="12.75" customHeight="1">
      <c r="A17" s="1991" t="s">
        <v>2081</v>
      </c>
      <c r="B17" s="2001"/>
      <c r="C17" s="1997"/>
      <c r="D17" s="1998"/>
      <c r="E17" s="1998"/>
      <c r="F17" s="1998"/>
      <c r="G17" s="1998"/>
      <c r="H17" s="1998"/>
      <c r="I17" s="1998"/>
      <c r="J17" s="1998"/>
      <c r="K17" s="1998"/>
      <c r="L17" s="1997"/>
    </row>
    <row r="18" spans="1:15" ht="12.75" customHeight="1">
      <c r="A18" s="1994" t="s">
        <v>2079</v>
      </c>
      <c r="B18" s="2001"/>
      <c r="C18" s="1997"/>
      <c r="D18" s="1998"/>
      <c r="E18" s="1998"/>
      <c r="F18" s="1998"/>
      <c r="G18" s="1998"/>
      <c r="H18" s="1998"/>
      <c r="I18" s="1998"/>
      <c r="J18" s="1998"/>
      <c r="K18" s="1998"/>
      <c r="L18" s="1997"/>
    </row>
    <row r="19" spans="1:15" ht="12.75" customHeight="1">
      <c r="A19" s="1995" t="s">
        <v>2082</v>
      </c>
      <c r="B19" s="2001" t="s">
        <v>2083</v>
      </c>
      <c r="C19" s="1997" t="s">
        <v>2113</v>
      </c>
      <c r="D19" s="1998">
        <v>0</v>
      </c>
      <c r="E19" s="1998">
        <v>0</v>
      </c>
      <c r="F19" s="1998">
        <v>0</v>
      </c>
      <c r="G19" s="1998">
        <v>0</v>
      </c>
      <c r="H19" s="1998">
        <v>1700</v>
      </c>
      <c r="I19" s="1998">
        <v>0</v>
      </c>
      <c r="J19" s="1998">
        <v>0</v>
      </c>
      <c r="K19" s="1998">
        <f>+J19+H19+F19</f>
        <v>1700</v>
      </c>
      <c r="L19" s="1997">
        <v>18768</v>
      </c>
    </row>
    <row r="20" spans="1:15" ht="12.75" customHeight="1">
      <c r="A20" s="1995" t="s">
        <v>2082</v>
      </c>
      <c r="B20" s="2001" t="s">
        <v>2083</v>
      </c>
      <c r="C20" s="1997" t="s">
        <v>2114</v>
      </c>
      <c r="D20" s="1998">
        <v>121</v>
      </c>
      <c r="E20" s="1998">
        <v>4661</v>
      </c>
      <c r="F20" s="1998">
        <v>4782</v>
      </c>
      <c r="G20" s="1998">
        <v>0</v>
      </c>
      <c r="H20" s="1998">
        <v>0</v>
      </c>
      <c r="I20" s="1998">
        <v>0</v>
      </c>
      <c r="J20" s="1998">
        <v>0</v>
      </c>
      <c r="K20" s="1998">
        <f>+J20+H20+F20</f>
        <v>4782</v>
      </c>
      <c r="L20" s="1997">
        <v>23550</v>
      </c>
    </row>
    <row r="21" spans="1:15" ht="12.75" customHeight="1">
      <c r="A21" s="1995" t="s">
        <v>2084</v>
      </c>
      <c r="B21" s="2001" t="s">
        <v>2083</v>
      </c>
      <c r="C21" s="1997" t="s">
        <v>2115</v>
      </c>
      <c r="D21" s="1998">
        <v>0</v>
      </c>
      <c r="E21" s="1998">
        <v>34291</v>
      </c>
      <c r="F21" s="1998">
        <v>0</v>
      </c>
      <c r="G21" s="1998">
        <v>0</v>
      </c>
      <c r="H21" s="1998">
        <v>29580</v>
      </c>
      <c r="I21" s="1998">
        <v>0</v>
      </c>
      <c r="J21" s="1998">
        <v>0</v>
      </c>
      <c r="K21" s="1998">
        <f>+J21+H21+F21</f>
        <v>29580</v>
      </c>
      <c r="L21" s="1997">
        <v>55301</v>
      </c>
    </row>
    <row r="22" spans="1:15" ht="12.75" customHeight="1">
      <c r="A22" s="1995" t="s">
        <v>2084</v>
      </c>
      <c r="B22" s="2001" t="s">
        <v>2083</v>
      </c>
      <c r="C22" s="1997" t="s">
        <v>2116</v>
      </c>
      <c r="D22" s="1998">
        <v>24315</v>
      </c>
      <c r="E22" s="1998">
        <v>11516</v>
      </c>
      <c r="F22" s="1998">
        <v>35831</v>
      </c>
      <c r="G22" s="1998">
        <v>0</v>
      </c>
      <c r="H22" s="1998">
        <v>0</v>
      </c>
      <c r="I22" s="1998">
        <v>0</v>
      </c>
      <c r="J22" s="1998">
        <v>0</v>
      </c>
      <c r="K22" s="1998">
        <f>+J22+H22+F22</f>
        <v>35831</v>
      </c>
      <c r="L22" s="1997">
        <v>57832</v>
      </c>
    </row>
    <row r="23" spans="1:15" ht="12.75" customHeight="1">
      <c r="A23" s="2003" t="s">
        <v>2085</v>
      </c>
      <c r="B23" s="2001"/>
      <c r="C23" s="1997"/>
      <c r="D23" s="1998">
        <f t="shared" ref="D23:K23" si="1">SUBTOTAL(109,D20:D22)</f>
        <v>24436</v>
      </c>
      <c r="E23" s="1998">
        <f t="shared" si="1"/>
        <v>50468</v>
      </c>
      <c r="F23" s="1998">
        <f t="shared" si="1"/>
        <v>40613</v>
      </c>
      <c r="G23" s="1998">
        <f t="shared" si="1"/>
        <v>0</v>
      </c>
      <c r="H23" s="1998">
        <f t="shared" si="1"/>
        <v>29580</v>
      </c>
      <c r="I23" s="1998">
        <f t="shared" si="1"/>
        <v>0</v>
      </c>
      <c r="J23" s="1998">
        <f t="shared" si="1"/>
        <v>0</v>
      </c>
      <c r="K23" s="1998">
        <f t="shared" si="1"/>
        <v>70193</v>
      </c>
      <c r="L23" s="1998">
        <f>SUBTOTAL(109,L19:L22)</f>
        <v>155451</v>
      </c>
    </row>
    <row r="24" spans="1:15" ht="12.75" customHeight="1">
      <c r="A24" s="1995" t="s">
        <v>753</v>
      </c>
      <c r="B24" s="2001" t="s">
        <v>2086</v>
      </c>
      <c r="C24" s="1997" t="s">
        <v>2117</v>
      </c>
      <c r="D24" s="1998">
        <v>0</v>
      </c>
      <c r="E24" s="1998">
        <v>229086</v>
      </c>
      <c r="F24" s="1998">
        <v>0</v>
      </c>
      <c r="G24" s="1998">
        <v>0</v>
      </c>
      <c r="H24" s="1998">
        <v>262669</v>
      </c>
      <c r="I24" s="1998">
        <v>0</v>
      </c>
      <c r="J24" s="1998">
        <v>0</v>
      </c>
      <c r="K24" s="1998">
        <f>+J24+H24+F24</f>
        <v>262669</v>
      </c>
      <c r="L24" s="1997">
        <v>348367</v>
      </c>
    </row>
    <row r="25" spans="1:15" ht="12.75" customHeight="1">
      <c r="A25" s="1995" t="s">
        <v>753</v>
      </c>
      <c r="B25" s="2001" t="s">
        <v>2086</v>
      </c>
      <c r="C25" s="1997" t="s">
        <v>2118</v>
      </c>
      <c r="D25" s="1998">
        <v>82324</v>
      </c>
      <c r="E25" s="1998">
        <v>119500</v>
      </c>
      <c r="F25" s="1998">
        <v>201824</v>
      </c>
      <c r="G25" s="1998">
        <v>0</v>
      </c>
      <c r="H25" s="1998">
        <v>0</v>
      </c>
      <c r="I25" s="1998">
        <v>0</v>
      </c>
      <c r="J25" s="1998">
        <v>0</v>
      </c>
      <c r="K25" s="1998">
        <f>+J25+H25+F25</f>
        <v>201824</v>
      </c>
      <c r="L25" s="1997">
        <v>308607</v>
      </c>
    </row>
    <row r="26" spans="1:15" ht="12.75" customHeight="1">
      <c r="A26" s="2003" t="s">
        <v>2087</v>
      </c>
      <c r="B26" s="2001"/>
      <c r="C26" s="1997"/>
      <c r="D26" s="1998">
        <f>SUBTOTAL(109,D24:D25)</f>
        <v>82324</v>
      </c>
      <c r="E26" s="1998">
        <f t="shared" ref="E26:L26" si="2">SUBTOTAL(109,E24:E25)</f>
        <v>348586</v>
      </c>
      <c r="F26" s="1998">
        <f t="shared" si="2"/>
        <v>201824</v>
      </c>
      <c r="G26" s="1998">
        <f t="shared" si="2"/>
        <v>0</v>
      </c>
      <c r="H26" s="1998">
        <f t="shared" si="2"/>
        <v>262669</v>
      </c>
      <c r="I26" s="1998">
        <f t="shared" si="2"/>
        <v>0</v>
      </c>
      <c r="J26" s="1998">
        <f t="shared" si="2"/>
        <v>0</v>
      </c>
      <c r="K26" s="1998">
        <f t="shared" si="2"/>
        <v>464493</v>
      </c>
      <c r="L26" s="1998">
        <f t="shared" si="2"/>
        <v>656974</v>
      </c>
    </row>
    <row r="27" spans="1:15" ht="12.75" customHeight="1">
      <c r="A27" s="1995" t="s">
        <v>2088</v>
      </c>
      <c r="B27" s="2001" t="s">
        <v>2089</v>
      </c>
      <c r="C27" s="1992" t="s">
        <v>2119</v>
      </c>
      <c r="D27" s="1998">
        <v>0</v>
      </c>
      <c r="E27" s="1998">
        <v>632898</v>
      </c>
      <c r="F27" s="1998">
        <v>0</v>
      </c>
      <c r="G27" s="1998">
        <v>0</v>
      </c>
      <c r="H27" s="1998">
        <v>1175486</v>
      </c>
      <c r="I27" s="1998">
        <v>0</v>
      </c>
      <c r="J27" s="1998">
        <v>0</v>
      </c>
      <c r="K27" s="1998">
        <f>+J27+H27+F27</f>
        <v>1175486</v>
      </c>
      <c r="L27" s="1997">
        <v>1388415</v>
      </c>
    </row>
    <row r="28" spans="1:15" ht="12.75" customHeight="1">
      <c r="A28" s="1995" t="s">
        <v>2088</v>
      </c>
      <c r="B28" s="2001" t="s">
        <v>2089</v>
      </c>
      <c r="C28" s="1992" t="s">
        <v>2120</v>
      </c>
      <c r="D28" s="1998">
        <v>618443</v>
      </c>
      <c r="E28" s="1998">
        <v>331738</v>
      </c>
      <c r="F28" s="1998">
        <v>950181</v>
      </c>
      <c r="G28" s="1998">
        <v>0</v>
      </c>
      <c r="H28" s="1998">
        <v>0</v>
      </c>
      <c r="I28" s="1998">
        <v>0</v>
      </c>
      <c r="J28" s="1998">
        <v>0</v>
      </c>
      <c r="K28" s="1998">
        <f>+J28+H28+F28</f>
        <v>950181</v>
      </c>
      <c r="L28" s="1997">
        <v>1206582</v>
      </c>
      <c r="O28" s="2004"/>
    </row>
    <row r="29" spans="1:15" ht="12.75" customHeight="1">
      <c r="A29" s="2003" t="s">
        <v>2090</v>
      </c>
      <c r="B29" s="2001"/>
      <c r="C29" s="1997"/>
      <c r="D29" s="1998">
        <f>SUBTOTAL(109,D27:D28)</f>
        <v>618443</v>
      </c>
      <c r="E29" s="1998">
        <f t="shared" ref="E29:L29" si="3">SUBTOTAL(109,E27:E28)</f>
        <v>964636</v>
      </c>
      <c r="F29" s="1998">
        <f t="shared" si="3"/>
        <v>950181</v>
      </c>
      <c r="G29" s="1998">
        <f t="shared" si="3"/>
        <v>0</v>
      </c>
      <c r="H29" s="1998">
        <f t="shared" si="3"/>
        <v>1175486</v>
      </c>
      <c r="I29" s="1998">
        <f t="shared" si="3"/>
        <v>0</v>
      </c>
      <c r="J29" s="1998">
        <f t="shared" si="3"/>
        <v>0</v>
      </c>
      <c r="K29" s="1998">
        <f t="shared" si="3"/>
        <v>2125667</v>
      </c>
      <c r="L29" s="1998">
        <f t="shared" si="3"/>
        <v>2594997</v>
      </c>
    </row>
    <row r="30" spans="1:15" ht="12.75" customHeight="1">
      <c r="A30" s="2005" t="s">
        <v>2194</v>
      </c>
      <c r="B30" s="2006" t="s">
        <v>2195</v>
      </c>
      <c r="C30" s="2007" t="s">
        <v>2196</v>
      </c>
      <c r="D30" s="2008">
        <v>0</v>
      </c>
      <c r="E30" s="2008">
        <v>0</v>
      </c>
      <c r="F30" s="2009">
        <v>0</v>
      </c>
      <c r="G30" s="2008">
        <v>0</v>
      </c>
      <c r="H30" s="2009">
        <v>15525</v>
      </c>
      <c r="I30" s="2009">
        <v>0</v>
      </c>
      <c r="J30" s="2008">
        <f t="shared" ref="J30" si="4">+I30+G30+E30</f>
        <v>0</v>
      </c>
      <c r="K30" s="2010">
        <f>+J30+H30+F30</f>
        <v>15525</v>
      </c>
      <c r="L30" s="2010">
        <v>895292</v>
      </c>
    </row>
    <row r="31" spans="1:15" ht="12.75" customHeight="1">
      <c r="A31" s="2011" t="s">
        <v>2091</v>
      </c>
      <c r="B31" s="1992"/>
      <c r="C31" s="1992"/>
      <c r="D31" s="1998"/>
      <c r="E31" s="1998"/>
      <c r="F31" s="1998"/>
      <c r="G31" s="1998"/>
      <c r="H31" s="1998"/>
      <c r="I31" s="1998"/>
      <c r="J31" s="1998"/>
      <c r="K31" s="1998"/>
      <c r="L31" s="1997"/>
    </row>
    <row r="32" spans="1:15" ht="12.75" customHeight="1">
      <c r="A32" s="2012" t="s">
        <v>2092</v>
      </c>
      <c r="B32" s="2001" t="s">
        <v>2093</v>
      </c>
      <c r="C32" s="2001" t="s">
        <v>2121</v>
      </c>
      <c r="D32" s="1998">
        <v>0</v>
      </c>
      <c r="E32" s="1998">
        <f>1180617+39452</f>
        <v>1220069</v>
      </c>
      <c r="F32" s="1998">
        <v>0</v>
      </c>
      <c r="G32" s="1998">
        <v>0</v>
      </c>
      <c r="H32" s="1998">
        <v>1811608</v>
      </c>
      <c r="I32" s="1998">
        <v>0</v>
      </c>
      <c r="J32" s="1998">
        <v>0</v>
      </c>
      <c r="K32" s="1998">
        <f>+J32+H32+F32</f>
        <v>1811608</v>
      </c>
      <c r="L32" s="1997">
        <v>2426597</v>
      </c>
    </row>
    <row r="33" spans="1:15" ht="12.75" customHeight="1">
      <c r="A33" s="2012" t="s">
        <v>2200</v>
      </c>
      <c r="B33" s="2001" t="s">
        <v>2093</v>
      </c>
      <c r="C33" s="2013" t="s">
        <v>2122</v>
      </c>
      <c r="D33" s="1998">
        <v>3705</v>
      </c>
      <c r="E33" s="1998">
        <v>0</v>
      </c>
      <c r="F33" s="1998">
        <v>3705</v>
      </c>
      <c r="G33" s="1998">
        <v>0</v>
      </c>
      <c r="H33" s="1998">
        <v>0</v>
      </c>
      <c r="I33" s="1998">
        <v>0</v>
      </c>
      <c r="J33" s="1998">
        <v>0</v>
      </c>
      <c r="K33" s="1998">
        <f>+J33+H33+F33</f>
        <v>3705</v>
      </c>
      <c r="L33" s="1997" t="s">
        <v>2129</v>
      </c>
    </row>
    <row r="34" spans="1:15" ht="12.75" customHeight="1">
      <c r="A34" s="2012" t="s">
        <v>2094</v>
      </c>
      <c r="B34" s="1992" t="s">
        <v>2093</v>
      </c>
      <c r="C34" s="1992" t="s">
        <v>2123</v>
      </c>
      <c r="D34" s="1998">
        <v>0</v>
      </c>
      <c r="E34" s="1998">
        <v>383028.64</v>
      </c>
      <c r="F34" s="1998">
        <v>0</v>
      </c>
      <c r="G34" s="1998">
        <v>0</v>
      </c>
      <c r="H34" s="1998">
        <v>383029</v>
      </c>
      <c r="I34" s="1998">
        <v>0</v>
      </c>
      <c r="J34" s="1998">
        <v>0</v>
      </c>
      <c r="K34" s="1998">
        <f>+J34+H34+F34</f>
        <v>383029</v>
      </c>
      <c r="L34" s="1997" t="s">
        <v>2129</v>
      </c>
      <c r="N34" s="2004"/>
    </row>
    <row r="35" spans="1:15" ht="12.75" customHeight="1">
      <c r="A35" s="2012" t="s">
        <v>2094</v>
      </c>
      <c r="B35" s="1992" t="s">
        <v>2093</v>
      </c>
      <c r="C35" s="1992" t="s">
        <v>2124</v>
      </c>
      <c r="D35" s="1998">
        <v>270468</v>
      </c>
      <c r="E35" s="1998">
        <v>241509.86</v>
      </c>
      <c r="F35" s="1998">
        <v>270468</v>
      </c>
      <c r="G35" s="1998">
        <v>0</v>
      </c>
      <c r="H35" s="1998">
        <v>241510</v>
      </c>
      <c r="I35" s="1998">
        <v>0</v>
      </c>
      <c r="J35" s="1998">
        <v>0</v>
      </c>
      <c r="K35" s="1998">
        <f>+J35+H35+F35</f>
        <v>511978</v>
      </c>
      <c r="L35" s="1997" t="s">
        <v>2129</v>
      </c>
    </row>
    <row r="36" spans="1:15" ht="12.75" customHeight="1">
      <c r="A36" s="2003" t="s">
        <v>2095</v>
      </c>
      <c r="B36" s="1992"/>
      <c r="C36" s="1992"/>
      <c r="D36" s="1998">
        <f>SUBTOTAL(109,D32:D35)</f>
        <v>274173</v>
      </c>
      <c r="E36" s="1998">
        <f t="shared" ref="E36:K36" si="5">SUBTOTAL(109,E32:E35)</f>
        <v>1844607.5</v>
      </c>
      <c r="F36" s="1998">
        <f t="shared" si="5"/>
        <v>274173</v>
      </c>
      <c r="G36" s="1998">
        <f t="shared" si="5"/>
        <v>0</v>
      </c>
      <c r="H36" s="1998">
        <f>SUBTOTAL(109,H32:H35)</f>
        <v>2436147</v>
      </c>
      <c r="I36" s="1998">
        <f t="shared" si="5"/>
        <v>0</v>
      </c>
      <c r="J36" s="1998">
        <f t="shared" si="5"/>
        <v>0</v>
      </c>
      <c r="K36" s="1998">
        <f t="shared" si="5"/>
        <v>2710320</v>
      </c>
      <c r="L36" s="1997" t="s">
        <v>2129</v>
      </c>
    </row>
    <row r="37" spans="1:15" ht="12.75" customHeight="1">
      <c r="A37" s="2014" t="s">
        <v>2096</v>
      </c>
      <c r="B37" s="2001"/>
      <c r="C37" s="2001"/>
      <c r="D37" s="1998">
        <f>SUBTOTAL(109,D19:D36)</f>
        <v>999376</v>
      </c>
      <c r="E37" s="1998">
        <f t="shared" ref="E37:J37" si="6">SUBTOTAL(109,E19:E36)</f>
        <v>3208297.5</v>
      </c>
      <c r="F37" s="1998">
        <f>SUBTOTAL(109,F19:F36)</f>
        <v>1466791</v>
      </c>
      <c r="G37" s="1998">
        <f t="shared" si="6"/>
        <v>0</v>
      </c>
      <c r="H37" s="1998">
        <f t="shared" si="6"/>
        <v>3921107</v>
      </c>
      <c r="I37" s="1998">
        <f t="shared" si="6"/>
        <v>0</v>
      </c>
      <c r="J37" s="1998">
        <f t="shared" si="6"/>
        <v>0</v>
      </c>
      <c r="K37" s="1998">
        <f>SUBTOTAL(109,K19:K36)</f>
        <v>5387898</v>
      </c>
      <c r="L37" s="1997" t="s">
        <v>2129</v>
      </c>
    </row>
    <row r="38" spans="1:15" ht="12.75" customHeight="1">
      <c r="A38" s="2014"/>
      <c r="B38" s="2001"/>
      <c r="C38" s="2001"/>
      <c r="D38" s="1998"/>
      <c r="E38" s="1998"/>
      <c r="F38" s="1998"/>
      <c r="G38" s="1998"/>
      <c r="H38" s="1998"/>
      <c r="I38" s="1998"/>
      <c r="J38" s="1998"/>
      <c r="K38" s="1998"/>
      <c r="L38" s="1993"/>
    </row>
    <row r="39" spans="1:15" ht="12.75" customHeight="1">
      <c r="A39" s="1994" t="s">
        <v>2097</v>
      </c>
      <c r="B39" s="2001"/>
      <c r="C39" s="1997"/>
      <c r="D39" s="1998"/>
      <c r="E39" s="1998"/>
      <c r="F39" s="1998"/>
      <c r="G39" s="1998"/>
      <c r="H39" s="1998"/>
      <c r="I39" s="1998"/>
      <c r="J39" s="1998"/>
      <c r="K39" s="1998"/>
      <c r="L39" s="1998"/>
    </row>
    <row r="40" spans="1:15" ht="12.75" customHeight="1">
      <c r="A40" s="2011" t="s">
        <v>2098</v>
      </c>
      <c r="B40" s="2001"/>
      <c r="C40" s="2013"/>
      <c r="D40" s="1998"/>
      <c r="E40" s="1998"/>
      <c r="F40" s="1998"/>
      <c r="G40" s="1998"/>
      <c r="H40" s="1998"/>
      <c r="I40" s="1998"/>
      <c r="J40" s="1998"/>
      <c r="K40" s="1998"/>
      <c r="L40" s="1998"/>
    </row>
    <row r="41" spans="1:15" ht="12.75" customHeight="1">
      <c r="A41" s="2012" t="s">
        <v>2200</v>
      </c>
      <c r="B41" s="2001" t="s">
        <v>2093</v>
      </c>
      <c r="C41" s="2002" t="s">
        <v>2122</v>
      </c>
      <c r="D41" s="1998">
        <v>722435</v>
      </c>
      <c r="E41" s="1998">
        <v>211399</v>
      </c>
      <c r="F41" s="1998">
        <v>933833</v>
      </c>
      <c r="G41" s="1998">
        <v>0</v>
      </c>
      <c r="H41" s="1998">
        <v>0</v>
      </c>
      <c r="I41" s="1998">
        <v>0</v>
      </c>
      <c r="J41" s="1998">
        <v>0</v>
      </c>
      <c r="K41" s="1998">
        <f>+J41+H41+F41</f>
        <v>933833</v>
      </c>
      <c r="L41" s="1998">
        <v>1944127</v>
      </c>
    </row>
    <row r="42" spans="1:15" ht="12.75" customHeight="1">
      <c r="A42" s="2012" t="s">
        <v>2099</v>
      </c>
      <c r="B42" s="2001"/>
      <c r="C42" s="2002"/>
      <c r="D42" s="1998">
        <f t="shared" ref="D42:L42" si="7">SUBTOTAL(109,D41:D41)</f>
        <v>722435</v>
      </c>
      <c r="E42" s="1998">
        <f>SUBTOTAL(109,E41:E41)</f>
        <v>211399</v>
      </c>
      <c r="F42" s="1998">
        <f t="shared" si="7"/>
        <v>933833</v>
      </c>
      <c r="G42" s="1998">
        <f t="shared" si="7"/>
        <v>0</v>
      </c>
      <c r="H42" s="1998">
        <f t="shared" si="7"/>
        <v>0</v>
      </c>
      <c r="I42" s="1998">
        <f t="shared" si="7"/>
        <v>0</v>
      </c>
      <c r="J42" s="1998">
        <f t="shared" si="7"/>
        <v>0</v>
      </c>
      <c r="K42" s="1998">
        <f t="shared" si="7"/>
        <v>933833</v>
      </c>
      <c r="L42" s="1998">
        <f t="shared" si="7"/>
        <v>1944127</v>
      </c>
      <c r="O42" s="2015"/>
    </row>
    <row r="43" spans="1:15" ht="12.75" customHeight="1">
      <c r="A43" s="2003" t="s">
        <v>2100</v>
      </c>
      <c r="B43" s="2001"/>
      <c r="C43" s="1997"/>
      <c r="D43" s="1998">
        <f>SUBTOTAL(109,D32:D42)</f>
        <v>996608</v>
      </c>
      <c r="E43" s="1998">
        <f t="shared" ref="E43:K43" si="8">SUBTOTAL(109,E32:E42)</f>
        <v>2056006.5</v>
      </c>
      <c r="F43" s="1998">
        <f t="shared" si="8"/>
        <v>1208006</v>
      </c>
      <c r="G43" s="1998">
        <f t="shared" si="8"/>
        <v>0</v>
      </c>
      <c r="H43" s="1998">
        <f t="shared" si="8"/>
        <v>2436147</v>
      </c>
      <c r="I43" s="1998">
        <f t="shared" si="8"/>
        <v>0</v>
      </c>
      <c r="J43" s="1998">
        <f t="shared" si="8"/>
        <v>0</v>
      </c>
      <c r="K43" s="1998">
        <f t="shared" si="8"/>
        <v>3644153</v>
      </c>
      <c r="L43" s="1997" t="s">
        <v>2129</v>
      </c>
      <c r="O43" s="2015"/>
    </row>
    <row r="44" spans="1:15" ht="12.75" customHeight="1">
      <c r="A44" s="2014"/>
      <c r="B44" s="1992"/>
      <c r="C44" s="1992"/>
      <c r="D44" s="1998"/>
      <c r="E44" s="1998"/>
      <c r="F44" s="1998"/>
      <c r="G44" s="1998"/>
      <c r="H44" s="1998"/>
      <c r="I44" s="1998"/>
      <c r="J44" s="1998"/>
      <c r="K44" s="1998"/>
      <c r="L44" s="1998"/>
      <c r="N44" s="2004"/>
      <c r="O44" s="2015"/>
    </row>
    <row r="45" spans="1:15" ht="12.75" customHeight="1">
      <c r="A45" s="1994" t="s">
        <v>2101</v>
      </c>
      <c r="B45" s="1992"/>
      <c r="C45" s="1992"/>
      <c r="D45" s="1998"/>
      <c r="E45" s="1998"/>
      <c r="F45" s="1998"/>
      <c r="G45" s="1998"/>
      <c r="H45" s="1998"/>
      <c r="I45" s="1998"/>
      <c r="J45" s="1998"/>
      <c r="K45" s="1998"/>
      <c r="L45" s="1998"/>
      <c r="O45" s="2015"/>
    </row>
    <row r="46" spans="1:15" ht="12.75" customHeight="1">
      <c r="A46" s="1995" t="s">
        <v>2102</v>
      </c>
      <c r="B46" s="2001" t="s">
        <v>2103</v>
      </c>
      <c r="C46" s="2002" t="s">
        <v>2125</v>
      </c>
      <c r="D46" s="1998">
        <v>0</v>
      </c>
      <c r="E46" s="1998">
        <v>134021</v>
      </c>
      <c r="F46" s="1998">
        <v>0</v>
      </c>
      <c r="G46" s="1998">
        <v>0</v>
      </c>
      <c r="H46" s="1998">
        <v>134021</v>
      </c>
      <c r="I46" s="1998">
        <v>0</v>
      </c>
      <c r="J46" s="1998">
        <v>0</v>
      </c>
      <c r="K46" s="1998">
        <f>+J46+H46+F46</f>
        <v>134021</v>
      </c>
      <c r="L46" s="2016">
        <v>181615</v>
      </c>
      <c r="O46" s="2015"/>
    </row>
    <row r="47" spans="1:15" ht="12.75" customHeight="1">
      <c r="A47" s="1995" t="s">
        <v>2102</v>
      </c>
      <c r="B47" s="2001" t="s">
        <v>2103</v>
      </c>
      <c r="C47" s="2002" t="s">
        <v>2126</v>
      </c>
      <c r="D47" s="1998">
        <v>123960</v>
      </c>
      <c r="E47" s="1998">
        <v>63729</v>
      </c>
      <c r="F47" s="1998">
        <v>123960</v>
      </c>
      <c r="G47" s="1998">
        <v>0</v>
      </c>
      <c r="H47" s="1998">
        <v>63729</v>
      </c>
      <c r="I47" s="1998">
        <v>0</v>
      </c>
      <c r="J47" s="1998">
        <v>0</v>
      </c>
      <c r="K47" s="1998">
        <f>+J47+H47+F47</f>
        <v>187689</v>
      </c>
      <c r="L47" s="1998">
        <v>187689</v>
      </c>
      <c r="O47" s="2015"/>
    </row>
    <row r="48" spans="1:15" ht="12.75" customHeight="1">
      <c r="A48" s="2012" t="s">
        <v>2104</v>
      </c>
      <c r="B48" s="2001"/>
      <c r="C48" s="2002"/>
      <c r="D48" s="1998">
        <f>SUBTOTAL(109,D46:D47)</f>
        <v>123960</v>
      </c>
      <c r="E48" s="1998">
        <f t="shared" ref="E48:L48" si="9">SUBTOTAL(109,E46:E47)</f>
        <v>197750</v>
      </c>
      <c r="F48" s="1998">
        <f t="shared" si="9"/>
        <v>123960</v>
      </c>
      <c r="G48" s="1998">
        <f t="shared" si="9"/>
        <v>0</v>
      </c>
      <c r="H48" s="1998">
        <f t="shared" si="9"/>
        <v>197750</v>
      </c>
      <c r="I48" s="1998">
        <f t="shared" si="9"/>
        <v>0</v>
      </c>
      <c r="J48" s="1998">
        <f t="shared" si="9"/>
        <v>0</v>
      </c>
      <c r="K48" s="1998">
        <f t="shared" si="9"/>
        <v>321710</v>
      </c>
      <c r="L48" s="1998">
        <f t="shared" si="9"/>
        <v>369304</v>
      </c>
      <c r="O48" s="2015"/>
    </row>
    <row r="49" spans="1:15" ht="12.75" customHeight="1">
      <c r="A49" s="1999" t="s">
        <v>2105</v>
      </c>
      <c r="B49" s="2001"/>
      <c r="C49" s="2002"/>
      <c r="D49" s="1998">
        <f>SUBTOTAL(109,D19:D48)</f>
        <v>1845771</v>
      </c>
      <c r="E49" s="1998">
        <f t="shared" ref="E49:K49" si="10">SUBTOTAL(109,E19:E48)</f>
        <v>3617446.5</v>
      </c>
      <c r="F49" s="1998">
        <f t="shared" si="10"/>
        <v>2524584</v>
      </c>
      <c r="G49" s="1998">
        <f t="shared" si="10"/>
        <v>0</v>
      </c>
      <c r="H49" s="1998">
        <f t="shared" si="10"/>
        <v>4118857</v>
      </c>
      <c r="I49" s="1998">
        <f t="shared" si="10"/>
        <v>0</v>
      </c>
      <c r="J49" s="1998">
        <f t="shared" si="10"/>
        <v>0</v>
      </c>
      <c r="K49" s="1998">
        <f t="shared" si="10"/>
        <v>6643441</v>
      </c>
      <c r="L49" s="2016" t="s">
        <v>2129</v>
      </c>
      <c r="O49" s="2015"/>
    </row>
    <row r="50" spans="1:15" ht="12.75" customHeight="1">
      <c r="A50" s="1991"/>
      <c r="B50" s="1992"/>
      <c r="C50" s="1992"/>
      <c r="D50" s="1998"/>
      <c r="E50" s="1998"/>
      <c r="F50" s="1998"/>
      <c r="G50" s="1998"/>
      <c r="H50" s="1998"/>
      <c r="I50" s="1998"/>
      <c r="J50" s="1998"/>
      <c r="K50" s="1998"/>
      <c r="L50" s="2016"/>
      <c r="O50" s="2015"/>
    </row>
    <row r="51" spans="1:15" ht="12.75" customHeight="1">
      <c r="A51" s="2017" t="s">
        <v>2106</v>
      </c>
      <c r="B51" s="2018"/>
      <c r="C51" s="2018"/>
      <c r="D51" s="1998"/>
      <c r="E51" s="1998"/>
      <c r="F51" s="1998"/>
      <c r="G51" s="1998"/>
      <c r="H51" s="1998"/>
      <c r="I51" s="1998"/>
      <c r="J51" s="1998"/>
      <c r="K51" s="1998"/>
      <c r="L51" s="2019"/>
      <c r="O51" s="2015"/>
    </row>
    <row r="52" spans="1:15" ht="12.75" customHeight="1">
      <c r="A52" s="1994" t="s">
        <v>2107</v>
      </c>
      <c r="B52" s="2018"/>
      <c r="C52" s="2020"/>
      <c r="D52" s="1998"/>
      <c r="E52" s="1998"/>
      <c r="F52" s="1998"/>
      <c r="G52" s="1998"/>
      <c r="H52" s="1998"/>
      <c r="I52" s="1998"/>
      <c r="J52" s="1998"/>
      <c r="K52" s="1998"/>
      <c r="L52" s="2016"/>
    </row>
    <row r="53" spans="1:15" ht="12.75" customHeight="1">
      <c r="A53" s="1995" t="s">
        <v>2108</v>
      </c>
      <c r="B53" s="2018">
        <v>93.778000000000006</v>
      </c>
      <c r="C53" s="2020" t="s">
        <v>2127</v>
      </c>
      <c r="D53" s="1998">
        <v>0</v>
      </c>
      <c r="E53" s="1998">
        <v>29593</v>
      </c>
      <c r="F53" s="1998">
        <v>0</v>
      </c>
      <c r="G53" s="1998">
        <v>0</v>
      </c>
      <c r="H53" s="1998">
        <v>29593</v>
      </c>
      <c r="I53" s="1998">
        <v>0</v>
      </c>
      <c r="J53" s="1998">
        <v>0</v>
      </c>
      <c r="K53" s="1998">
        <f>+J53+H53+F53</f>
        <v>29593</v>
      </c>
      <c r="L53" s="2016" t="s">
        <v>2129</v>
      </c>
    </row>
    <row r="54" spans="1:15" ht="12.75" customHeight="1">
      <c r="A54" s="1995" t="s">
        <v>2108</v>
      </c>
      <c r="B54" s="2018">
        <v>93.778000000000006</v>
      </c>
      <c r="C54" s="2020" t="s">
        <v>2128</v>
      </c>
      <c r="D54" s="1998">
        <v>16724</v>
      </c>
      <c r="E54" s="1998">
        <v>0</v>
      </c>
      <c r="F54" s="1998">
        <v>16724</v>
      </c>
      <c r="G54" s="1998">
        <v>0</v>
      </c>
      <c r="H54" s="1998">
        <v>0</v>
      </c>
      <c r="I54" s="1998">
        <v>0</v>
      </c>
      <c r="J54" s="1998">
        <v>0</v>
      </c>
      <c r="K54" s="1998">
        <f>+J54+H54+F54</f>
        <v>16724</v>
      </c>
      <c r="L54" s="2016" t="s">
        <v>2129</v>
      </c>
    </row>
    <row r="55" spans="1:15" ht="12.75" customHeight="1">
      <c r="A55" s="1999" t="s">
        <v>2109</v>
      </c>
      <c r="B55" s="2018"/>
      <c r="C55" s="2020"/>
      <c r="D55" s="1998">
        <f>SUBTOTAL(109,D53:D54)</f>
        <v>16724</v>
      </c>
      <c r="E55" s="1998">
        <f t="shared" ref="E55:K55" si="11">SUBTOTAL(109,E53:E54)</f>
        <v>29593</v>
      </c>
      <c r="F55" s="1998">
        <f t="shared" si="11"/>
        <v>16724</v>
      </c>
      <c r="G55" s="1998">
        <f t="shared" si="11"/>
        <v>0</v>
      </c>
      <c r="H55" s="1998">
        <f t="shared" si="11"/>
        <v>29593</v>
      </c>
      <c r="I55" s="1998">
        <f t="shared" si="11"/>
        <v>0</v>
      </c>
      <c r="J55" s="1998">
        <f t="shared" si="11"/>
        <v>0</v>
      </c>
      <c r="K55" s="1998">
        <f t="shared" si="11"/>
        <v>46317</v>
      </c>
      <c r="L55" s="1997" t="s">
        <v>2129</v>
      </c>
    </row>
    <row r="56" spans="1:15" ht="12.75" customHeight="1">
      <c r="A56" s="2017"/>
      <c r="B56" s="2018"/>
      <c r="C56" s="2020"/>
      <c r="D56" s="1998"/>
      <c r="E56" s="1998"/>
      <c r="F56" s="1998"/>
      <c r="G56" s="1998"/>
      <c r="H56" s="1998"/>
      <c r="I56" s="1998"/>
      <c r="J56" s="1998"/>
      <c r="K56" s="1998"/>
      <c r="L56" s="1988"/>
    </row>
    <row r="57" spans="1:15" ht="12.75" customHeight="1">
      <c r="A57" s="2017" t="s">
        <v>2110</v>
      </c>
      <c r="B57" s="2018"/>
      <c r="C57" s="2020"/>
      <c r="D57" s="1996">
        <f>SUBTOTAL(109,D13:D55)</f>
        <v>1887761</v>
      </c>
      <c r="E57" s="1996">
        <f t="shared" ref="E57:K57" si="12">SUBTOTAL(109,E13:E55)</f>
        <v>3673480.83</v>
      </c>
      <c r="F57" s="1996">
        <f t="shared" si="12"/>
        <v>2566574</v>
      </c>
      <c r="G57" s="1996">
        <f t="shared" si="12"/>
        <v>0</v>
      </c>
      <c r="H57" s="1996">
        <f t="shared" si="12"/>
        <v>4174891</v>
      </c>
      <c r="I57" s="1996">
        <f t="shared" si="12"/>
        <v>0</v>
      </c>
      <c r="J57" s="1996">
        <f t="shared" si="12"/>
        <v>0</v>
      </c>
      <c r="K57" s="1996">
        <f t="shared" si="12"/>
        <v>6741465</v>
      </c>
      <c r="L57" s="1997" t="s">
        <v>2129</v>
      </c>
    </row>
    <row r="58" spans="1:15" ht="12.75" customHeight="1">
      <c r="A58" s="2021"/>
      <c r="B58" s="2022"/>
      <c r="C58" s="2023"/>
      <c r="D58" s="2024"/>
      <c r="E58" s="2024"/>
      <c r="F58" s="2024"/>
      <c r="G58" s="2024"/>
      <c r="H58" s="2024"/>
      <c r="I58" s="2024"/>
      <c r="J58" s="2024"/>
      <c r="K58" s="2024"/>
      <c r="L58" s="1983"/>
    </row>
    <row r="59" spans="1:15" ht="12.75" customHeight="1">
      <c r="A59" s="1974" t="s">
        <v>2197</v>
      </c>
      <c r="D59" s="1975"/>
      <c r="E59" s="1975"/>
      <c r="F59" s="1975"/>
      <c r="G59" s="1975"/>
      <c r="H59" s="1975"/>
      <c r="I59" s="1975"/>
      <c r="J59" s="1975"/>
      <c r="K59" s="1975"/>
      <c r="L59" s="2025" t="s">
        <v>2198</v>
      </c>
    </row>
    <row r="60" spans="1:15" ht="12.75" customHeight="1">
      <c r="F60" s="2004"/>
    </row>
    <row r="61" spans="1:15" ht="12.75" customHeight="1">
      <c r="H61" s="2026"/>
    </row>
    <row r="62" spans="1:15" ht="12.75" customHeight="1">
      <c r="F62" s="2027"/>
    </row>
    <row r="67" spans="7:7" ht="12.75" customHeight="1">
      <c r="G67" s="2004"/>
    </row>
  </sheetData>
  <mergeCells count="6">
    <mergeCell ref="A1:L1"/>
    <mergeCell ref="A2:L2"/>
    <mergeCell ref="A3:L3"/>
    <mergeCell ref="A4:L4"/>
    <mergeCell ref="D6:E6"/>
    <mergeCell ref="F6:I6"/>
  </mergeCells>
  <printOptions horizontalCentered="1"/>
  <pageMargins left="0.34" right="0.15" top="0.5" bottom="0.65" header="0.4" footer="0.4"/>
  <pageSetup scale="70" firstPageNumber="6"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G52"/>
  <sheetViews>
    <sheetView showGridLines="0" topLeftCell="A31" zoomScale="120" zoomScaleNormal="120" workbookViewId="0">
      <selection activeCell="T51" sqref="T51"/>
    </sheetView>
  </sheetViews>
  <sheetFormatPr defaultColWidth="8" defaultRowHeight="12.75"/>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c r="A1" s="2585" t="str">
        <f>'Single Audit Cover'!A7</f>
        <v xml:space="preserve"> Cons HSD - Orland Park 230</v>
      </c>
      <c r="B1" s="2585"/>
      <c r="C1" s="2585"/>
      <c r="D1" s="2585"/>
      <c r="E1" s="2585"/>
      <c r="F1" s="2585"/>
    </row>
    <row r="2" spans="1:7" ht="13.5" customHeight="1">
      <c r="A2" s="2586">
        <f>'Single Audit Cover'!E7</f>
        <v>7016230013</v>
      </c>
      <c r="B2" s="2586"/>
      <c r="C2" s="2586"/>
      <c r="D2" s="2586"/>
      <c r="E2" s="2586"/>
      <c r="F2" s="2586"/>
      <c r="G2" s="1041"/>
    </row>
    <row r="3" spans="1:7" ht="15.75" customHeight="1">
      <c r="A3" s="2587" t="s">
        <v>1260</v>
      </c>
      <c r="B3" s="2587"/>
      <c r="C3" s="2587"/>
      <c r="D3" s="2587"/>
      <c r="E3" s="2587"/>
      <c r="F3" s="2587"/>
    </row>
    <row r="4" spans="1:7" ht="13.5" customHeight="1">
      <c r="A4" s="2588" t="str">
        <f>'Single Audit Cover'!A4</f>
        <v>Year Ending June 30, 2020</v>
      </c>
      <c r="B4" s="2588"/>
      <c r="C4" s="2588"/>
      <c r="D4" s="2588"/>
      <c r="E4" s="2588"/>
      <c r="F4" s="2588"/>
    </row>
    <row r="5" spans="1:7" ht="8.25" customHeight="1">
      <c r="C5" s="295"/>
      <c r="D5" s="295"/>
    </row>
    <row r="6" spans="1:7" ht="13.5" customHeight="1">
      <c r="A6" s="1042" t="s">
        <v>1702</v>
      </c>
      <c r="C6" s="295"/>
      <c r="D6" s="295"/>
    </row>
    <row r="7" spans="1:7" ht="60.95" customHeight="1">
      <c r="A7" s="2584" t="s">
        <v>2013</v>
      </c>
      <c r="B7" s="2584"/>
      <c r="C7" s="2584"/>
      <c r="D7" s="2584"/>
      <c r="E7" s="2584"/>
      <c r="F7" s="2584"/>
    </row>
    <row r="8" spans="1:7" ht="12" customHeight="1">
      <c r="A8" s="1042"/>
      <c r="B8" s="1048"/>
      <c r="C8" s="1048"/>
      <c r="D8" s="1048"/>
    </row>
    <row r="9" spans="1:7" ht="15" customHeight="1">
      <c r="A9" s="1043" t="s">
        <v>1703</v>
      </c>
      <c r="B9" s="1046"/>
      <c r="C9" s="1046"/>
      <c r="D9" s="1046"/>
      <c r="E9" s="1044"/>
      <c r="F9" s="1044"/>
      <c r="G9" s="1044"/>
    </row>
    <row r="10" spans="1:7" ht="15" customHeight="1">
      <c r="A10" s="1045" t="s">
        <v>1531</v>
      </c>
      <c r="B10" s="1046"/>
      <c r="C10" s="1047"/>
      <c r="D10" s="1046" t="s">
        <v>1532</v>
      </c>
      <c r="E10" s="1047" t="s">
        <v>1994</v>
      </c>
      <c r="F10" s="1046" t="s">
        <v>99</v>
      </c>
      <c r="G10" s="1044"/>
    </row>
    <row r="11" spans="1:7" ht="12" customHeight="1">
      <c r="A11" s="1045"/>
      <c r="B11" s="1046"/>
      <c r="C11" s="1447"/>
      <c r="D11" s="1046"/>
      <c r="E11" s="1447"/>
      <c r="F11" s="1046"/>
      <c r="G11" s="1044"/>
    </row>
    <row r="12" spans="1:7">
      <c r="A12" s="1042" t="s">
        <v>1567</v>
      </c>
      <c r="C12" s="1026"/>
      <c r="D12" s="1026"/>
    </row>
    <row r="13" spans="1:7" ht="15" customHeight="1">
      <c r="A13" s="2584" t="s">
        <v>2011</v>
      </c>
      <c r="B13" s="2584"/>
      <c r="C13" s="2584"/>
      <c r="D13" s="2584"/>
      <c r="E13" s="2584"/>
      <c r="F13" s="2584"/>
    </row>
    <row r="14" spans="1:7" ht="9.75" customHeight="1">
      <c r="C14" s="1026"/>
      <c r="D14" s="1026"/>
    </row>
    <row r="15" spans="1:7" ht="13.5" customHeight="1">
      <c r="C15" s="1402" t="s">
        <v>1259</v>
      </c>
      <c r="D15" s="2582" t="s">
        <v>1258</v>
      </c>
      <c r="E15" s="2582"/>
      <c r="F15" s="2582"/>
    </row>
    <row r="16" spans="1:7" ht="13.5" customHeight="1">
      <c r="A16" s="1048"/>
      <c r="B16" s="1042" t="s">
        <v>1257</v>
      </c>
      <c r="C16" s="1402" t="s">
        <v>1256</v>
      </c>
      <c r="D16" s="2583" t="s">
        <v>1568</v>
      </c>
      <c r="E16" s="2583"/>
      <c r="F16" s="2583"/>
    </row>
    <row r="17" spans="1:6" ht="20.45" customHeight="1">
      <c r="A17" s="1049"/>
      <c r="B17" s="1050" t="s">
        <v>2183</v>
      </c>
      <c r="C17" s="1051"/>
      <c r="D17" s="2577"/>
      <c r="E17" s="2577"/>
      <c r="F17" s="2577"/>
    </row>
    <row r="18" spans="1:6" ht="20.65" customHeight="1">
      <c r="A18" s="1049"/>
      <c r="B18" s="1050"/>
      <c r="C18" s="1051"/>
      <c r="D18" s="2577"/>
      <c r="E18" s="2577"/>
      <c r="F18" s="2577"/>
    </row>
    <row r="19" spans="1:6" ht="20.65" customHeight="1">
      <c r="A19" s="1049"/>
      <c r="B19" s="1050"/>
      <c r="C19" s="1051"/>
      <c r="D19" s="2577"/>
      <c r="E19" s="2577"/>
      <c r="F19" s="2577"/>
    </row>
    <row r="20" spans="1:6" ht="20.65" customHeight="1">
      <c r="A20" s="1049"/>
      <c r="B20" s="1050"/>
      <c r="C20" s="1051"/>
      <c r="D20" s="2577"/>
      <c r="E20" s="2577"/>
      <c r="F20" s="2577"/>
    </row>
    <row r="21" spans="1:6" ht="20.65" customHeight="1">
      <c r="A21" s="1049"/>
      <c r="B21" s="1050"/>
      <c r="C21" s="1051"/>
      <c r="D21" s="2577"/>
      <c r="E21" s="2577"/>
      <c r="F21" s="2577"/>
    </row>
    <row r="22" spans="1:6" ht="20.65" customHeight="1">
      <c r="A22" s="1049"/>
      <c r="B22" s="1050"/>
      <c r="C22" s="1051"/>
      <c r="D22" s="2577"/>
      <c r="E22" s="2577"/>
      <c r="F22" s="2577"/>
    </row>
    <row r="23" spans="1:6" ht="20.65" customHeight="1">
      <c r="A23" s="1049"/>
      <c r="B23" s="1050"/>
      <c r="C23" s="1051"/>
      <c r="D23" s="2577"/>
      <c r="E23" s="2577"/>
      <c r="F23" s="2577"/>
    </row>
    <row r="24" spans="1:6" ht="20.65" customHeight="1">
      <c r="A24" s="1049"/>
      <c r="B24" s="1050"/>
      <c r="C24" s="1051"/>
      <c r="D24" s="2577"/>
      <c r="E24" s="2577"/>
      <c r="F24" s="2577"/>
    </row>
    <row r="25" spans="1:6" ht="20.65" customHeight="1">
      <c r="A25" s="1049"/>
      <c r="B25" s="1050"/>
      <c r="C25" s="1051"/>
      <c r="D25" s="2577"/>
      <c r="E25" s="2577"/>
      <c r="F25" s="2577"/>
    </row>
    <row r="26" spans="1:6" ht="20.65" customHeight="1">
      <c r="A26" s="1049"/>
      <c r="B26" s="1050"/>
      <c r="C26" s="1051"/>
      <c r="D26" s="2577"/>
      <c r="E26" s="2577"/>
      <c r="F26" s="2577"/>
    </row>
    <row r="27" spans="1:6" ht="20.65" customHeight="1">
      <c r="A27" s="1049"/>
      <c r="B27" s="1050"/>
      <c r="C27" s="1051"/>
      <c r="D27" s="2577"/>
      <c r="E27" s="2577"/>
      <c r="F27" s="2577"/>
    </row>
    <row r="28" spans="1:6" ht="20.65" customHeight="1">
      <c r="A28" s="1049"/>
      <c r="B28" s="1050"/>
      <c r="C28" s="1051"/>
      <c r="D28" s="2577"/>
      <c r="E28" s="2577"/>
      <c r="F28" s="2577"/>
    </row>
    <row r="29" spans="1:6" ht="20.65" customHeight="1">
      <c r="A29" s="1049"/>
      <c r="B29" s="1050"/>
      <c r="C29" s="1051"/>
      <c r="D29" s="2577"/>
      <c r="E29" s="2577"/>
      <c r="F29" s="2577"/>
    </row>
    <row r="30" spans="1:6" ht="12" customHeight="1">
      <c r="A30" s="306"/>
      <c r="B30" s="306"/>
      <c r="C30" s="1162"/>
      <c r="D30" s="1448"/>
      <c r="E30" s="1052"/>
    </row>
    <row r="31" spans="1:6" ht="12" customHeight="1">
      <c r="A31" s="1053" t="s">
        <v>1533</v>
      </c>
      <c r="B31" s="306"/>
      <c r="C31" s="1162"/>
      <c r="D31" s="1448"/>
      <c r="E31" s="1052"/>
    </row>
    <row r="32" spans="1:6" ht="30" customHeight="1">
      <c r="A32" s="2578" t="s">
        <v>2014</v>
      </c>
      <c r="B32" s="2578"/>
      <c r="C32" s="2578"/>
      <c r="D32" s="2578"/>
      <c r="E32" s="2578"/>
      <c r="F32" s="2578"/>
    </row>
    <row r="33" spans="1:6" ht="13.5" customHeight="1">
      <c r="A33" s="306" t="s">
        <v>1418</v>
      </c>
      <c r="B33" s="306"/>
      <c r="C33" s="1054">
        <v>0</v>
      </c>
      <c r="D33" s="1448"/>
      <c r="E33" s="1052"/>
    </row>
    <row r="34" spans="1:6" ht="13.5" customHeight="1">
      <c r="A34" s="306" t="s">
        <v>1788</v>
      </c>
      <c r="B34" s="306"/>
      <c r="C34" s="1055">
        <v>0</v>
      </c>
      <c r="D34" s="1448" t="s">
        <v>1569</v>
      </c>
      <c r="E34" s="2579">
        <f>+C33+C34</f>
        <v>0</v>
      </c>
      <c r="F34" s="2580"/>
    </row>
    <row r="35" spans="1:6" ht="12" customHeight="1">
      <c r="A35" s="306"/>
      <c r="B35" s="306"/>
      <c r="C35" s="1449"/>
      <c r="D35" s="1448"/>
      <c r="E35" s="1056"/>
      <c r="F35" s="1057"/>
    </row>
    <row r="36" spans="1:6" ht="13.5" customHeight="1">
      <c r="A36" s="1053" t="s">
        <v>1534</v>
      </c>
      <c r="B36" s="306"/>
      <c r="C36" s="1162"/>
      <c r="D36" s="1448"/>
      <c r="E36" s="1052"/>
    </row>
    <row r="37" spans="1:6" ht="14.25" customHeight="1">
      <c r="A37" s="306" t="s">
        <v>1468</v>
      </c>
      <c r="B37" s="306"/>
      <c r="C37" s="1450"/>
      <c r="D37" s="1448"/>
      <c r="E37" s="1052"/>
    </row>
    <row r="38" spans="1:6" ht="14.25" customHeight="1">
      <c r="A38" s="306"/>
      <c r="B38" s="306" t="s">
        <v>1419</v>
      </c>
      <c r="C38" s="1058">
        <v>0</v>
      </c>
      <c r="D38" s="1448"/>
      <c r="E38" s="1052"/>
    </row>
    <row r="39" spans="1:6" ht="14.25" customHeight="1">
      <c r="A39" s="306"/>
      <c r="B39" s="306" t="s">
        <v>1420</v>
      </c>
      <c r="C39" s="1058">
        <v>0</v>
      </c>
      <c r="D39" s="1448"/>
      <c r="E39" s="1052"/>
    </row>
    <row r="40" spans="1:6" ht="14.25" customHeight="1">
      <c r="A40" s="306"/>
      <c r="B40" s="306" t="s">
        <v>1421</v>
      </c>
      <c r="C40" s="1058">
        <v>0</v>
      </c>
      <c r="D40" s="1448"/>
      <c r="E40" s="1052"/>
    </row>
    <row r="41" spans="1:6" ht="14.25" customHeight="1">
      <c r="A41" s="306"/>
      <c r="B41" s="306" t="s">
        <v>1422</v>
      </c>
      <c r="C41" s="1058">
        <v>0</v>
      </c>
      <c r="D41" s="1448"/>
      <c r="E41" s="1052"/>
    </row>
    <row r="42" spans="1:6" ht="14.25" customHeight="1">
      <c r="A42" s="306" t="s">
        <v>1423</v>
      </c>
      <c r="B42" s="306"/>
      <c r="C42" s="1446">
        <v>0</v>
      </c>
      <c r="D42" s="1448"/>
      <c r="E42" s="1052"/>
    </row>
    <row r="43" spans="1:6" ht="14.25" customHeight="1">
      <c r="A43" s="306" t="s">
        <v>1424</v>
      </c>
      <c r="B43" s="306"/>
      <c r="C43" s="1059" t="s">
        <v>380</v>
      </c>
      <c r="D43" s="1448"/>
      <c r="E43" s="1052"/>
    </row>
    <row r="44" spans="1:6" ht="14.25" customHeight="1">
      <c r="A44" s="306"/>
      <c r="B44" s="306"/>
      <c r="C44" s="1450" t="s">
        <v>1425</v>
      </c>
      <c r="D44" s="1448"/>
      <c r="E44" s="1052"/>
    </row>
    <row r="45" spans="1:6" ht="13.5" customHeight="1">
      <c r="B45" s="300"/>
      <c r="C45" s="1060"/>
      <c r="D45" s="1060"/>
    </row>
    <row r="46" spans="1:6">
      <c r="A46" s="1061" t="s">
        <v>1704</v>
      </c>
      <c r="C46" s="295"/>
      <c r="D46" s="295"/>
    </row>
    <row r="47" spans="1:6" s="300" customFormat="1" ht="11.25" customHeight="1">
      <c r="A47" s="1062"/>
      <c r="B47" s="1063"/>
      <c r="C47" s="1063"/>
      <c r="D47" s="1063"/>
      <c r="E47" s="1063"/>
      <c r="F47" s="1063"/>
    </row>
    <row r="48" spans="1:6" s="300" customFormat="1" ht="6" customHeight="1">
      <c r="A48" s="1064"/>
    </row>
    <row r="49" spans="1:5" s="1066" customFormat="1" ht="23.25" customHeight="1">
      <c r="A49" s="1065">
        <v>5</v>
      </c>
      <c r="B49" s="2581" t="s">
        <v>1570</v>
      </c>
      <c r="C49" s="2581"/>
      <c r="D49" s="2581"/>
      <c r="E49" s="1097"/>
    </row>
    <row r="50" spans="1:5" s="1066" customFormat="1" ht="3.75" customHeight="1">
      <c r="A50" s="1065"/>
      <c r="B50" s="1401"/>
      <c r="C50" s="1401"/>
      <c r="D50" s="1401"/>
      <c r="E50" s="1097"/>
    </row>
    <row r="51" spans="1:5" s="1066" customFormat="1" ht="20.25" customHeight="1">
      <c r="A51" s="1067">
        <v>6</v>
      </c>
      <c r="B51" s="2576" t="s">
        <v>1535</v>
      </c>
      <c r="C51" s="2576"/>
      <c r="D51" s="2576"/>
    </row>
    <row r="52" spans="1:5" ht="14.25" customHeight="1">
      <c r="A52" s="1067"/>
      <c r="B52" s="2576"/>
      <c r="C52" s="2576"/>
      <c r="D52" s="257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Normal="100" workbookViewId="0">
      <selection activeCell="I116" sqref="I116"/>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55" t="s">
        <v>1160</v>
      </c>
      <c r="B2" s="2155"/>
      <c r="C2" s="2155"/>
      <c r="D2" s="2155"/>
      <c r="E2" s="2155"/>
      <c r="F2" s="2155"/>
      <c r="G2" s="2155"/>
      <c r="H2" s="2155"/>
      <c r="I2" s="2155"/>
      <c r="J2" s="2155"/>
    </row>
    <row r="3" spans="1:11" s="176" customFormat="1" ht="17.25" customHeight="1">
      <c r="A3" s="202"/>
      <c r="B3" s="202"/>
      <c r="C3" s="203"/>
      <c r="D3" s="204"/>
      <c r="E3" s="205"/>
    </row>
    <row r="4" spans="1:11">
      <c r="A4" s="322" t="s">
        <v>1617</v>
      </c>
      <c r="B4" s="322"/>
      <c r="C4" s="322"/>
      <c r="D4" s="322"/>
      <c r="E4" s="322"/>
      <c r="F4" s="322"/>
      <c r="G4" s="322"/>
      <c r="H4" s="322"/>
      <c r="I4" s="322"/>
      <c r="J4" s="322"/>
      <c r="K4" s="322"/>
    </row>
    <row r="5" spans="1:11">
      <c r="A5" s="232" t="s">
        <v>1618</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1542</v>
      </c>
    </row>
    <row r="10" spans="1:11" s="176" customFormat="1">
      <c r="A10" s="217"/>
      <c r="B10" s="218"/>
      <c r="C10" s="219"/>
      <c r="D10" s="220" t="s">
        <v>1604</v>
      </c>
    </row>
    <row r="11" spans="1:11" s="176" customFormat="1">
      <c r="A11" s="214"/>
      <c r="B11" s="221"/>
      <c r="C11" s="222">
        <v>2</v>
      </c>
      <c r="D11" s="223" t="s">
        <v>1605</v>
      </c>
    </row>
    <row r="12" spans="1:11" s="176" customFormat="1" hidden="1">
      <c r="A12" s="214"/>
      <c r="B12" s="224"/>
      <c r="C12" s="222"/>
      <c r="D12" s="225"/>
    </row>
    <row r="13" spans="1:11" s="176" customFormat="1">
      <c r="A13" s="214"/>
      <c r="B13" s="221"/>
      <c r="C13" s="222">
        <v>3</v>
      </c>
      <c r="D13" s="223" t="s">
        <v>1606</v>
      </c>
    </row>
    <row r="14" spans="1:11" s="176" customFormat="1">
      <c r="A14" s="214"/>
      <c r="B14" s="221"/>
      <c r="C14" s="222">
        <v>4</v>
      </c>
      <c r="D14" s="223" t="s">
        <v>1607</v>
      </c>
    </row>
    <row r="15" spans="1:11" s="176" customFormat="1">
      <c r="A15" s="214"/>
      <c r="B15" s="221"/>
      <c r="C15" s="222">
        <v>5</v>
      </c>
      <c r="D15" s="226" t="s">
        <v>963</v>
      </c>
    </row>
    <row r="16" spans="1:11" s="176" customFormat="1">
      <c r="A16" s="214"/>
      <c r="B16" s="221"/>
      <c r="C16" s="222">
        <v>6</v>
      </c>
      <c r="D16" s="226" t="s">
        <v>1443</v>
      </c>
    </row>
    <row r="17" spans="1:10" s="176" customFormat="1" ht="6" hidden="1" customHeight="1">
      <c r="A17" s="214"/>
      <c r="B17" s="224"/>
      <c r="C17" s="222"/>
      <c r="D17" s="227"/>
    </row>
    <row r="18" spans="1:10" s="176" customFormat="1" ht="12" customHeight="1">
      <c r="A18" s="214"/>
      <c r="B18" s="221"/>
      <c r="C18" s="222">
        <v>7</v>
      </c>
      <c r="D18" s="226" t="s">
        <v>1442</v>
      </c>
    </row>
    <row r="19" spans="1:10" s="176" customFormat="1" hidden="1">
      <c r="A19" s="214"/>
      <c r="B19" s="224"/>
      <c r="C19" s="222"/>
      <c r="D19" s="227"/>
    </row>
    <row r="20" spans="1:10" s="176" customFormat="1">
      <c r="A20" s="214"/>
      <c r="B20" s="221"/>
      <c r="C20" s="222">
        <v>8</v>
      </c>
      <c r="D20" s="226" t="s">
        <v>1608</v>
      </c>
    </row>
    <row r="21" spans="1:10" s="176" customFormat="1">
      <c r="A21" s="214"/>
      <c r="B21" s="224"/>
      <c r="C21" s="222"/>
      <c r="D21" s="228" t="s">
        <v>1539</v>
      </c>
    </row>
    <row r="22" spans="1:10" s="176" customFormat="1">
      <c r="A22" s="214"/>
      <c r="B22" s="221"/>
      <c r="C22" s="222">
        <v>9</v>
      </c>
      <c r="D22" s="226" t="s">
        <v>1609</v>
      </c>
    </row>
    <row r="23" spans="1:10" s="176" customFormat="1">
      <c r="A23" s="214"/>
      <c r="B23" s="229"/>
      <c r="C23" s="222"/>
      <c r="D23" s="230" t="s">
        <v>1540</v>
      </c>
    </row>
    <row r="24" spans="1:10" s="176" customFormat="1">
      <c r="A24" s="214"/>
      <c r="B24" s="221"/>
      <c r="C24" s="222">
        <v>10</v>
      </c>
      <c r="D24" s="226" t="s">
        <v>1610</v>
      </c>
    </row>
    <row r="25" spans="1:10" s="176" customFormat="1">
      <c r="A25" s="214"/>
      <c r="B25" s="221"/>
      <c r="C25" s="222">
        <v>11</v>
      </c>
      <c r="D25" s="226" t="s">
        <v>1611</v>
      </c>
    </row>
    <row r="26" spans="1:10" s="176" customFormat="1">
      <c r="A26" s="214"/>
      <c r="B26" s="229"/>
      <c r="C26" s="222"/>
      <c r="D26" s="230" t="s">
        <v>1541</v>
      </c>
    </row>
    <row r="27" spans="1:10" s="176" customFormat="1">
      <c r="A27" s="214"/>
      <c r="B27" s="221"/>
      <c r="C27" s="222">
        <v>12</v>
      </c>
      <c r="D27" s="226" t="s">
        <v>1543</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1612</v>
      </c>
    </row>
    <row r="31" spans="1:10" s="176" customFormat="1">
      <c r="A31" s="214"/>
      <c r="B31" s="221"/>
      <c r="C31" s="222">
        <v>14</v>
      </c>
      <c r="D31" s="17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0"/>
      <c r="F31" s="1730"/>
      <c r="G31" s="1730"/>
      <c r="H31" s="1730"/>
      <c r="I31" s="1730"/>
      <c r="J31" s="1730"/>
    </row>
    <row r="32" spans="1:10" s="176" customFormat="1">
      <c r="A32" s="214"/>
      <c r="B32" s="231"/>
      <c r="C32" s="222"/>
      <c r="D32" s="232" t="s">
        <v>1747</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169" t="s">
        <v>1613</v>
      </c>
      <c r="B35" s="2170"/>
      <c r="C35" s="2170"/>
      <c r="D35" s="2170"/>
      <c r="E35" s="2171"/>
      <c r="F35" s="2171"/>
      <c r="G35" s="2171"/>
      <c r="H35" s="2171"/>
      <c r="I35" s="2171"/>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1614</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1615</v>
      </c>
    </row>
    <row r="43" spans="1:9" s="176" customFormat="1">
      <c r="A43" s="214"/>
      <c r="B43" s="224"/>
      <c r="C43" s="222"/>
      <c r="D43" s="235" t="s">
        <v>1616</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69" t="s">
        <v>310</v>
      </c>
      <c r="B47" s="2172"/>
      <c r="C47" s="2172"/>
      <c r="D47" s="2172"/>
      <c r="E47" s="2173"/>
      <c r="F47" s="2173"/>
      <c r="G47" s="2173"/>
      <c r="H47" s="2173"/>
      <c r="I47" s="2173"/>
    </row>
    <row r="48" spans="1:9" s="176" customFormat="1">
      <c r="A48" s="214"/>
      <c r="B48" s="224"/>
      <c r="C48" s="222"/>
      <c r="D48" s="234"/>
    </row>
    <row r="49" spans="1:10" s="176" customFormat="1">
      <c r="A49" s="214"/>
      <c r="B49" s="221"/>
      <c r="C49" s="222">
        <v>19</v>
      </c>
      <c r="D49" s="238" t="s">
        <v>360</v>
      </c>
    </row>
    <row r="50" spans="1:10" s="176" customFormat="1">
      <c r="A50" s="214"/>
      <c r="B50" s="221" t="s">
        <v>1994</v>
      </c>
      <c r="C50" s="222">
        <v>20</v>
      </c>
      <c r="D50" s="238" t="s">
        <v>1619</v>
      </c>
    </row>
    <row r="51" spans="1:10">
      <c r="B51" s="239"/>
      <c r="C51" s="240">
        <v>21</v>
      </c>
      <c r="D51" s="213" t="s">
        <v>1042</v>
      </c>
    </row>
    <row r="52" spans="1:10">
      <c r="B52" s="241"/>
      <c r="C52" s="240"/>
      <c r="D52" s="235" t="s">
        <v>835</v>
      </c>
    </row>
    <row r="53" spans="1:10" s="176" customFormat="1" ht="15.75" customHeight="1">
      <c r="A53" s="214"/>
      <c r="B53" s="215" t="s">
        <v>1994</v>
      </c>
      <c r="C53" s="174">
        <v>22</v>
      </c>
      <c r="D53" s="242" t="s">
        <v>1446</v>
      </c>
      <c r="E53" s="243"/>
      <c r="F53" s="244"/>
      <c r="G53" s="244" t="s">
        <v>1445</v>
      </c>
      <c r="H53" s="245">
        <v>33239</v>
      </c>
      <c r="I53" s="232" t="s">
        <v>1467</v>
      </c>
    </row>
    <row r="54" spans="1:10" s="176" customFormat="1">
      <c r="A54" s="214"/>
      <c r="B54" s="215"/>
      <c r="C54" s="174">
        <v>23</v>
      </c>
      <c r="D54" s="238" t="s">
        <v>1346</v>
      </c>
      <c r="E54" s="243"/>
      <c r="F54" s="244"/>
    </row>
    <row r="55" spans="1:10" s="176" customFormat="1">
      <c r="A55" s="209"/>
      <c r="B55" s="246"/>
      <c r="C55" s="246"/>
      <c r="D55" s="226" t="s">
        <v>1746</v>
      </c>
      <c r="E55" s="247"/>
      <c r="F55" s="247"/>
      <c r="G55" s="247"/>
      <c r="H55" s="247"/>
      <c r="I55" s="247"/>
    </row>
    <row r="56" spans="1:10" s="176" customFormat="1">
      <c r="A56" s="209"/>
      <c r="B56" s="246"/>
      <c r="E56" s="247"/>
      <c r="F56" s="247"/>
      <c r="G56" s="247"/>
      <c r="H56" s="247"/>
      <c r="I56" s="247"/>
    </row>
    <row r="57" spans="1:10" s="176" customFormat="1" ht="12.75" customHeight="1">
      <c r="A57" s="248"/>
      <c r="B57" s="2176" t="s">
        <v>2002</v>
      </c>
      <c r="C57" s="2177"/>
      <c r="D57" s="2177"/>
      <c r="E57" s="2177"/>
      <c r="F57" s="2177"/>
      <c r="G57" s="2177"/>
      <c r="H57" s="2177"/>
      <c r="I57" s="2177"/>
      <c r="J57" s="2178"/>
    </row>
    <row r="58" spans="1:10" s="176" customFormat="1">
      <c r="A58" s="248"/>
      <c r="B58" s="2179"/>
      <c r="C58" s="2180"/>
      <c r="D58" s="2180"/>
      <c r="E58" s="2180"/>
      <c r="F58" s="2180"/>
      <c r="G58" s="2180"/>
      <c r="H58" s="2180"/>
      <c r="I58" s="2180"/>
      <c r="J58" s="2181"/>
    </row>
    <row r="59" spans="1:10" s="176" customFormat="1">
      <c r="A59" s="248"/>
      <c r="B59" s="2179"/>
      <c r="C59" s="2180"/>
      <c r="D59" s="2180"/>
      <c r="E59" s="2180"/>
      <c r="F59" s="2180"/>
      <c r="G59" s="2180"/>
      <c r="H59" s="2180"/>
      <c r="I59" s="2180"/>
      <c r="J59" s="2181"/>
    </row>
    <row r="60" spans="1:10" s="176" customFormat="1">
      <c r="A60" s="248"/>
      <c r="B60" s="2179"/>
      <c r="C60" s="2180"/>
      <c r="D60" s="2180"/>
      <c r="E60" s="2180"/>
      <c r="F60" s="2180"/>
      <c r="G60" s="2180"/>
      <c r="H60" s="2180"/>
      <c r="I60" s="2180"/>
      <c r="J60" s="2181"/>
    </row>
    <row r="61" spans="1:10" s="176" customFormat="1">
      <c r="A61" s="248"/>
      <c r="B61" s="2179"/>
      <c r="C61" s="2180"/>
      <c r="D61" s="2180"/>
      <c r="E61" s="2180"/>
      <c r="F61" s="2180"/>
      <c r="G61" s="2180"/>
      <c r="H61" s="2180"/>
      <c r="I61" s="2180"/>
      <c r="J61" s="2181"/>
    </row>
    <row r="62" spans="1:10" s="176" customFormat="1">
      <c r="A62" s="248"/>
      <c r="B62" s="2179"/>
      <c r="C62" s="2180"/>
      <c r="D62" s="2180"/>
      <c r="E62" s="2180"/>
      <c r="F62" s="2180"/>
      <c r="G62" s="2180"/>
      <c r="H62" s="2180"/>
      <c r="I62" s="2180"/>
      <c r="J62" s="2181"/>
    </row>
    <row r="63" spans="1:10" s="176" customFormat="1">
      <c r="A63" s="248"/>
      <c r="B63" s="2179"/>
      <c r="C63" s="2180"/>
      <c r="D63" s="2180"/>
      <c r="E63" s="2180"/>
      <c r="F63" s="2180"/>
      <c r="G63" s="2180"/>
      <c r="H63" s="2180"/>
      <c r="I63" s="2180"/>
      <c r="J63" s="2181"/>
    </row>
    <row r="64" spans="1:10" s="176" customFormat="1">
      <c r="A64" s="248"/>
      <c r="B64" s="2179"/>
      <c r="C64" s="2180"/>
      <c r="D64" s="2180"/>
      <c r="E64" s="2180"/>
      <c r="F64" s="2180"/>
      <c r="G64" s="2180"/>
      <c r="H64" s="2180"/>
      <c r="I64" s="2180"/>
      <c r="J64" s="2181"/>
    </row>
    <row r="65" spans="1:11" s="176" customFormat="1">
      <c r="A65" s="248"/>
      <c r="B65" s="2179"/>
      <c r="C65" s="2180"/>
      <c r="D65" s="2180"/>
      <c r="E65" s="2180"/>
      <c r="F65" s="2180"/>
      <c r="G65" s="2180"/>
      <c r="H65" s="2180"/>
      <c r="I65" s="2180"/>
      <c r="J65" s="2181"/>
    </row>
    <row r="66" spans="1:11" s="176" customFormat="1">
      <c r="A66" s="248"/>
      <c r="B66" s="2179"/>
      <c r="C66" s="2180"/>
      <c r="D66" s="2180"/>
      <c r="E66" s="2180"/>
      <c r="F66" s="2180"/>
      <c r="G66" s="2180"/>
      <c r="H66" s="2180"/>
      <c r="I66" s="2180"/>
      <c r="J66" s="2181"/>
    </row>
    <row r="67" spans="1:11" s="176" customFormat="1" ht="9" customHeight="1">
      <c r="A67" s="249"/>
      <c r="B67" s="2182"/>
      <c r="C67" s="2183"/>
      <c r="D67" s="2183"/>
      <c r="E67" s="2183"/>
      <c r="F67" s="2183"/>
      <c r="G67" s="2183"/>
      <c r="H67" s="2183"/>
      <c r="I67" s="2183"/>
      <c r="J67" s="2184"/>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69" t="s">
        <v>1312</v>
      </c>
      <c r="B70" s="2172"/>
      <c r="C70" s="2172"/>
      <c r="D70" s="2172"/>
      <c r="E70" s="2173"/>
      <c r="F70" s="2173"/>
      <c r="G70" s="2173"/>
      <c r="H70" s="2173"/>
      <c r="I70" s="2173"/>
    </row>
    <row r="71" spans="1:11" s="176" customFormat="1">
      <c r="A71" s="214"/>
      <c r="C71" s="252"/>
      <c r="D71" s="253" t="s">
        <v>1311</v>
      </c>
      <c r="E71" s="251"/>
      <c r="F71" s="251"/>
      <c r="G71" s="251"/>
      <c r="H71" s="251"/>
    </row>
    <row r="72" spans="1:11" s="176" customFormat="1" ht="5.25" customHeight="1">
      <c r="B72" s="250"/>
      <c r="C72" s="251"/>
      <c r="D72" s="251"/>
      <c r="E72" s="251"/>
      <c r="F72" s="251"/>
      <c r="G72" s="251"/>
      <c r="H72" s="251"/>
    </row>
    <row r="73" spans="1:11" s="176" customFormat="1">
      <c r="A73" s="254" t="s">
        <v>1967</v>
      </c>
      <c r="B73" s="250"/>
      <c r="C73" s="251"/>
      <c r="D73" s="251"/>
      <c r="E73" s="251"/>
      <c r="F73" s="251"/>
      <c r="G73" s="251"/>
      <c r="H73" s="251"/>
    </row>
    <row r="74" spans="1:11" s="176" customFormat="1">
      <c r="A74" s="254" t="s">
        <v>1409</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1"/>
      <c r="C75" s="1732"/>
      <c r="D75" s="1732"/>
      <c r="E75" s="1732"/>
      <c r="F75" s="1732"/>
      <c r="G75" s="1732"/>
      <c r="H75" s="1732"/>
      <c r="I75" s="1730"/>
      <c r="J75" s="1730"/>
      <c r="K75" s="1730"/>
    </row>
    <row r="76" spans="1:11" s="176" customFormat="1" ht="18.75" customHeight="1">
      <c r="A76" s="234" t="s">
        <v>1410</v>
      </c>
      <c r="B76" s="250"/>
      <c r="C76" s="251"/>
      <c r="D76" s="251"/>
      <c r="E76" s="251"/>
      <c r="F76" s="251"/>
      <c r="G76" s="251"/>
      <c r="H76" s="251"/>
    </row>
    <row r="77" spans="1:11" s="176" customFormat="1">
      <c r="C77" s="174">
        <v>24</v>
      </c>
      <c r="D77" s="242" t="s">
        <v>1625</v>
      </c>
      <c r="G77" s="275" t="s">
        <v>1848</v>
      </c>
      <c r="I77" s="1397"/>
      <c r="J77" s="256"/>
    </row>
    <row r="78" spans="1:11" s="176" customFormat="1" ht="6" customHeight="1">
      <c r="A78" s="214"/>
      <c r="B78" s="257"/>
      <c r="C78" s="174"/>
      <c r="D78" s="242"/>
      <c r="E78" s="243"/>
      <c r="F78" s="244"/>
    </row>
    <row r="79" spans="1:11" s="176" customFormat="1">
      <c r="A79" s="214"/>
      <c r="B79" s="257"/>
      <c r="C79" s="174">
        <v>25</v>
      </c>
      <c r="D79" s="242" t="s">
        <v>1966</v>
      </c>
      <c r="E79" s="243"/>
      <c r="F79" s="244"/>
    </row>
    <row r="80" spans="1:11" s="176" customFormat="1">
      <c r="A80" s="214"/>
      <c r="B80" s="257"/>
      <c r="C80" s="174"/>
      <c r="D80" s="242" t="s">
        <v>1624</v>
      </c>
      <c r="E80" s="243"/>
      <c r="F80" s="244"/>
    </row>
    <row r="81" spans="1:10" s="176" customFormat="1">
      <c r="A81" s="214"/>
      <c r="B81" s="257"/>
    </row>
    <row r="82" spans="1:10" s="176" customFormat="1" ht="12.75" customHeight="1">
      <c r="A82" s="214"/>
      <c r="B82" s="257"/>
      <c r="C82" s="242"/>
    </row>
    <row r="83" spans="1:10" s="176" customFormat="1" ht="12.75" customHeight="1" thickBot="1">
      <c r="A83" s="2174" t="s">
        <v>1309</v>
      </c>
      <c r="B83" s="2174"/>
      <c r="C83" s="2174"/>
      <c r="D83" s="2175"/>
      <c r="E83" s="258">
        <v>3100</v>
      </c>
      <c r="F83" s="258">
        <v>3120</v>
      </c>
      <c r="G83" s="258">
        <v>3500</v>
      </c>
      <c r="H83" s="258">
        <v>3510</v>
      </c>
      <c r="I83" s="259">
        <v>3950</v>
      </c>
      <c r="J83" s="259" t="s">
        <v>155</v>
      </c>
    </row>
    <row r="84" spans="1:10" s="176" customFormat="1" ht="13.5" customHeight="1" thickTop="1">
      <c r="A84" s="260" t="s">
        <v>1428</v>
      </c>
      <c r="B84" s="261"/>
      <c r="C84" s="262"/>
      <c r="D84" s="263"/>
      <c r="E84" s="264"/>
      <c r="F84" s="264"/>
      <c r="G84" s="264"/>
      <c r="H84" s="264"/>
      <c r="I84" s="265"/>
      <c r="J84" s="265"/>
    </row>
    <row r="85" spans="1:10" s="176" customFormat="1" ht="13.5" customHeight="1">
      <c r="A85" s="2185" t="s">
        <v>1965</v>
      </c>
      <c r="B85" s="2185"/>
      <c r="C85" s="2185"/>
      <c r="D85" s="2186"/>
      <c r="E85" s="1466"/>
      <c r="F85" s="1466"/>
      <c r="G85" s="1466"/>
      <c r="H85" s="1466"/>
      <c r="I85" s="1789"/>
      <c r="J85" s="1627">
        <f>SUM(E85:I85)</f>
        <v>0</v>
      </c>
    </row>
    <row r="86" spans="1:10" s="176" customFormat="1" ht="13.5" customHeight="1">
      <c r="A86" s="266"/>
      <c r="B86" s="267"/>
      <c r="C86" s="268"/>
      <c r="D86" s="269"/>
      <c r="E86" s="264"/>
      <c r="F86" s="264"/>
      <c r="G86" s="264"/>
      <c r="H86" s="264"/>
      <c r="I86" s="265"/>
      <c r="J86" s="1628"/>
    </row>
    <row r="87" spans="1:10" s="176" customFormat="1" ht="13.5" customHeight="1">
      <c r="A87" s="270" t="s">
        <v>1310</v>
      </c>
      <c r="B87" s="271"/>
      <c r="C87" s="272"/>
      <c r="D87" s="269"/>
      <c r="E87" s="264"/>
      <c r="F87" s="264"/>
      <c r="G87" s="264"/>
      <c r="H87" s="264"/>
      <c r="I87" s="265"/>
      <c r="J87" s="1628"/>
    </row>
    <row r="88" spans="1:10" s="176" customFormat="1" ht="13.5" customHeight="1">
      <c r="A88" s="2187" t="s">
        <v>1965</v>
      </c>
      <c r="B88" s="2188"/>
      <c r="C88" s="2188"/>
      <c r="D88" s="2189"/>
      <c r="E88" s="1466"/>
      <c r="F88" s="1466"/>
      <c r="G88" s="1466"/>
      <c r="H88" s="1466"/>
      <c r="I88" s="1789"/>
      <c r="J88" s="1627">
        <f>SUM(E88:I88)</f>
        <v>0</v>
      </c>
    </row>
    <row r="89" spans="1:10" s="176" customFormat="1" ht="13.5" customHeight="1">
      <c r="A89" s="266"/>
      <c r="B89" s="267"/>
      <c r="C89" s="268"/>
      <c r="D89" s="269"/>
      <c r="E89" s="264"/>
      <c r="F89" s="264"/>
      <c r="G89" s="264"/>
      <c r="H89" s="264"/>
      <c r="I89" s="265"/>
      <c r="J89" s="1628"/>
    </row>
    <row r="90" spans="1:10" s="176" customFormat="1" ht="13.5" customHeight="1">
      <c r="A90" s="270" t="s">
        <v>155</v>
      </c>
      <c r="B90" s="271"/>
      <c r="C90" s="272"/>
      <c r="D90" s="273"/>
      <c r="E90" s="1467"/>
      <c r="F90" s="1467"/>
      <c r="G90" s="1467"/>
      <c r="H90" s="1467"/>
      <c r="I90" s="1790"/>
      <c r="J90" s="1629">
        <f>SUM(J85:J89)</f>
        <v>0</v>
      </c>
    </row>
    <row r="91" spans="1:10" s="176" customFormat="1">
      <c r="A91" s="214"/>
      <c r="B91" s="257"/>
      <c r="C91" s="174"/>
      <c r="E91" s="255"/>
      <c r="F91" s="274"/>
      <c r="H91" s="275"/>
    </row>
    <row r="92" spans="1:10" s="176" customFormat="1">
      <c r="A92" s="214"/>
      <c r="B92" s="242" t="s">
        <v>1969</v>
      </c>
      <c r="C92" s="174"/>
      <c r="E92" s="255"/>
      <c r="F92" s="274"/>
      <c r="H92" s="275"/>
    </row>
    <row r="93" spans="1:10" s="176" customFormat="1" ht="16.5" customHeight="1">
      <c r="A93" s="214"/>
      <c r="B93" s="276"/>
      <c r="C93" s="242" t="s">
        <v>1968</v>
      </c>
      <c r="E93" s="255"/>
      <c r="F93" s="274"/>
      <c r="H93" s="275"/>
    </row>
    <row r="94" spans="1:10" s="176" customFormat="1">
      <c r="A94" s="277" t="s">
        <v>1320</v>
      </c>
      <c r="B94" s="278"/>
      <c r="C94" s="278"/>
      <c r="D94" s="279"/>
      <c r="E94" s="280"/>
      <c r="F94" s="281"/>
      <c r="G94" s="282"/>
      <c r="H94" s="283"/>
      <c r="I94" s="284"/>
    </row>
    <row r="95" spans="1:10" s="176" customFormat="1">
      <c r="A95" s="285"/>
      <c r="B95" s="286" t="s">
        <v>1620</v>
      </c>
      <c r="C95" s="287"/>
      <c r="D95" s="288"/>
      <c r="E95" s="282"/>
      <c r="F95" s="282"/>
      <c r="G95" s="282"/>
      <c r="H95" s="282"/>
      <c r="I95" s="282"/>
    </row>
    <row r="96" spans="1:10" s="176" customFormat="1">
      <c r="A96" s="285" t="s">
        <v>1161</v>
      </c>
      <c r="B96" s="323" t="s">
        <v>1622</v>
      </c>
      <c r="C96" s="287"/>
      <c r="D96" s="289"/>
      <c r="E96" s="289"/>
      <c r="F96" s="289"/>
      <c r="G96" s="289"/>
      <c r="H96" s="289"/>
      <c r="I96" s="282"/>
    </row>
    <row r="97" spans="1:9" s="176" customFormat="1">
      <c r="A97" s="285"/>
      <c r="B97" s="286" t="s">
        <v>1621</v>
      </c>
      <c r="C97" s="287"/>
      <c r="D97" s="289"/>
      <c r="E97" s="289"/>
      <c r="F97" s="289"/>
      <c r="G97" s="289"/>
      <c r="H97" s="289"/>
      <c r="I97" s="282"/>
    </row>
    <row r="98" spans="1:9" s="176" customFormat="1">
      <c r="A98" s="286"/>
      <c r="B98" s="290" t="s">
        <v>1623</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156"/>
      <c r="C102" s="2157"/>
      <c r="D102" s="2157"/>
      <c r="E102" s="2157"/>
      <c r="F102" s="2157"/>
      <c r="G102" s="2157"/>
      <c r="H102" s="2157"/>
      <c r="I102" s="2158"/>
    </row>
    <row r="103" spans="1:9" s="176" customFormat="1" ht="11.25" customHeight="1">
      <c r="A103" s="294"/>
      <c r="B103" s="2159"/>
      <c r="C103" s="2160"/>
      <c r="D103" s="2160"/>
      <c r="E103" s="2160"/>
      <c r="F103" s="2160"/>
      <c r="G103" s="2160"/>
      <c r="H103" s="2160"/>
      <c r="I103" s="2161"/>
    </row>
    <row r="104" spans="1:9" s="176" customFormat="1" ht="11.25" customHeight="1">
      <c r="A104" s="294"/>
      <c r="B104" s="2159"/>
      <c r="C104" s="2160"/>
      <c r="D104" s="2160"/>
      <c r="E104" s="2160"/>
      <c r="F104" s="2160"/>
      <c r="G104" s="2160"/>
      <c r="H104" s="2160"/>
      <c r="I104" s="2161"/>
    </row>
    <row r="105" spans="1:9" s="176" customFormat="1">
      <c r="A105" s="294"/>
      <c r="B105" s="2159"/>
      <c r="C105" s="2160"/>
      <c r="D105" s="2160"/>
      <c r="E105" s="2160"/>
      <c r="F105" s="2160"/>
      <c r="G105" s="2160"/>
      <c r="H105" s="2160"/>
      <c r="I105" s="2161"/>
    </row>
    <row r="106" spans="1:9" s="176" customFormat="1" ht="11.25" customHeight="1">
      <c r="A106" s="294"/>
      <c r="B106" s="2159"/>
      <c r="C106" s="2160"/>
      <c r="D106" s="2160"/>
      <c r="E106" s="2160"/>
      <c r="F106" s="2160"/>
      <c r="G106" s="2160"/>
      <c r="H106" s="2160"/>
      <c r="I106" s="2161"/>
    </row>
    <row r="107" spans="1:9" s="176" customFormat="1" ht="11.25" customHeight="1">
      <c r="A107" s="294"/>
      <c r="B107" s="2159"/>
      <c r="C107" s="2160"/>
      <c r="D107" s="2160"/>
      <c r="E107" s="2160"/>
      <c r="F107" s="2160"/>
      <c r="G107" s="2160"/>
      <c r="H107" s="2160"/>
      <c r="I107" s="2161"/>
    </row>
    <row r="108" spans="1:9" s="176" customFormat="1" ht="11.25" customHeight="1">
      <c r="A108" s="294"/>
      <c r="B108" s="2159"/>
      <c r="C108" s="2160"/>
      <c r="D108" s="2160"/>
      <c r="E108" s="2160"/>
      <c r="F108" s="2160"/>
      <c r="G108" s="2160"/>
      <c r="H108" s="2160"/>
      <c r="I108" s="2161"/>
    </row>
    <row r="109" spans="1:9" s="176" customFormat="1" ht="11.25" customHeight="1">
      <c r="A109" s="294"/>
      <c r="B109" s="2159"/>
      <c r="C109" s="2160"/>
      <c r="D109" s="2160"/>
      <c r="E109" s="2160"/>
      <c r="F109" s="2160"/>
      <c r="G109" s="2160"/>
      <c r="H109" s="2160"/>
      <c r="I109" s="2161"/>
    </row>
    <row r="110" spans="1:9" s="176" customFormat="1" ht="11.25" customHeight="1">
      <c r="A110" s="294"/>
      <c r="B110" s="2159"/>
      <c r="C110" s="2160"/>
      <c r="D110" s="2160"/>
      <c r="E110" s="2160"/>
      <c r="F110" s="2160"/>
      <c r="G110" s="2160"/>
      <c r="H110" s="2160"/>
      <c r="I110" s="2161"/>
    </row>
    <row r="111" spans="1:9" s="176" customFormat="1" ht="11.25" customHeight="1">
      <c r="A111" s="294"/>
      <c r="B111" s="2159"/>
      <c r="C111" s="2160"/>
      <c r="D111" s="2160"/>
      <c r="E111" s="2160"/>
      <c r="F111" s="2160"/>
      <c r="G111" s="2160"/>
      <c r="H111" s="2160"/>
      <c r="I111" s="2161"/>
    </row>
    <row r="112" spans="1:9" s="176" customFormat="1" ht="11.25" customHeight="1">
      <c r="A112" s="294"/>
      <c r="B112" s="2162"/>
      <c r="C112" s="2163"/>
      <c r="D112" s="2163"/>
      <c r="E112" s="2163"/>
      <c r="F112" s="2163"/>
      <c r="G112" s="2163"/>
      <c r="H112" s="2163"/>
      <c r="I112" s="2164"/>
    </row>
    <row r="113" spans="1:9" s="176" customFormat="1" ht="11.25" customHeight="1">
      <c r="A113" s="295"/>
      <c r="B113" s="289"/>
      <c r="C113" s="289"/>
      <c r="D113" s="289"/>
      <c r="E113" s="282"/>
      <c r="F113" s="282"/>
      <c r="G113" s="282"/>
      <c r="H113" s="282"/>
      <c r="I113" s="282"/>
    </row>
    <row r="114" spans="1:9" s="176" customFormat="1" ht="18" customHeight="1">
      <c r="A114" s="294"/>
      <c r="B114" s="295"/>
      <c r="C114" s="2165" t="s">
        <v>1995</v>
      </c>
      <c r="D114" s="2165"/>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66" t="s">
        <v>1319</v>
      </c>
      <c r="D117" s="2167"/>
      <c r="E117" s="2168"/>
      <c r="F117" s="2168"/>
      <c r="G117" s="2168"/>
      <c r="H117" s="2168"/>
      <c r="I117" s="282"/>
    </row>
    <row r="118" spans="1:9" s="176" customFormat="1" ht="24" customHeight="1">
      <c r="A118" s="294"/>
      <c r="B118" s="294"/>
      <c r="C118" s="294"/>
      <c r="D118" s="301" t="s">
        <v>2201</v>
      </c>
      <c r="E118" s="300"/>
      <c r="F118" s="2037"/>
      <c r="G118" s="1399"/>
      <c r="H118" s="300"/>
      <c r="I118" s="282"/>
    </row>
    <row r="119" spans="1:9" s="176" customFormat="1" ht="11.25" customHeight="1">
      <c r="A119" s="303"/>
      <c r="B119" s="303"/>
      <c r="C119" s="304"/>
      <c r="D119" s="305" t="s">
        <v>358</v>
      </c>
      <c r="E119" s="288"/>
      <c r="F119" s="1398" t="s">
        <v>1849</v>
      </c>
      <c r="G119" s="306"/>
      <c r="H119" s="306"/>
      <c r="I119" s="282"/>
    </row>
    <row r="120" spans="1:9">
      <c r="A120" s="307"/>
      <c r="B120" s="175"/>
      <c r="C120" s="308"/>
      <c r="D120" s="251"/>
      <c r="E120" s="251"/>
      <c r="F120" s="251"/>
      <c r="G120" s="251"/>
      <c r="H120" s="251"/>
      <c r="I120" s="282"/>
    </row>
    <row r="121" spans="1:9">
      <c r="A121" s="307"/>
      <c r="B121" s="1188" t="s">
        <v>1581</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00B050"/>
  </sheetPr>
  <dimension ref="A1:J63"/>
  <sheetViews>
    <sheetView showGridLines="0" topLeftCell="A7" zoomScale="110" zoomScaleNormal="110" workbookViewId="0">
      <selection activeCell="R33" sqref="R33"/>
    </sheetView>
  </sheetViews>
  <sheetFormatPr defaultColWidth="9.140625" defaultRowHeight="12.75"/>
  <cols>
    <col min="1" max="1" width="1.42578125" style="1066" customWidth="1"/>
    <col min="2" max="2" width="24.42578125" style="1069"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00" t="str">
        <f>'Single Audit Cover'!A7</f>
        <v xml:space="preserve"> Cons HSD - Orland Park 230</v>
      </c>
      <c r="C1" s="2601"/>
      <c r="D1" s="2601"/>
      <c r="E1" s="2601"/>
      <c r="F1" s="2601"/>
      <c r="G1" s="2601"/>
      <c r="H1" s="2601"/>
      <c r="I1" s="2601"/>
      <c r="J1" s="1107"/>
    </row>
    <row r="2" spans="2:10" s="295" customFormat="1" ht="12.75" customHeight="1">
      <c r="B2" s="2602">
        <f>'Single Audit Cover'!E7</f>
        <v>7016230013</v>
      </c>
      <c r="C2" s="2603"/>
      <c r="D2" s="2603"/>
      <c r="E2" s="2603"/>
      <c r="F2" s="2603"/>
      <c r="G2" s="2603"/>
      <c r="H2" s="2603"/>
      <c r="I2" s="2603"/>
      <c r="J2" s="1107"/>
    </row>
    <row r="3" spans="2:10" s="295" customFormat="1" ht="12.75" customHeight="1">
      <c r="B3" s="2604" t="s">
        <v>1274</v>
      </c>
      <c r="C3" s="2605"/>
      <c r="D3" s="2605"/>
      <c r="E3" s="2605"/>
      <c r="F3" s="2605"/>
      <c r="G3" s="2605"/>
      <c r="H3" s="2605"/>
      <c r="I3" s="2605"/>
      <c r="J3" s="1108"/>
    </row>
    <row r="4" spans="2:10" s="295" customFormat="1" ht="12.75" customHeight="1">
      <c r="B4" s="2604" t="str">
        <f>'Single Audit Cover'!A4</f>
        <v>Year Ending June 30, 2020</v>
      </c>
      <c r="C4" s="2605"/>
      <c r="D4" s="2605"/>
      <c r="E4" s="2605"/>
      <c r="F4" s="2605"/>
      <c r="G4" s="2605"/>
      <c r="H4" s="2605"/>
      <c r="I4" s="2605"/>
    </row>
    <row r="5" spans="2:10" s="295" customFormat="1" ht="6.2" customHeight="1">
      <c r="B5" s="1109" t="s">
        <v>1161</v>
      </c>
      <c r="C5" s="1060"/>
      <c r="D5" s="1060"/>
      <c r="E5" s="1082"/>
      <c r="F5" s="300"/>
      <c r="G5" s="300"/>
      <c r="H5" s="300"/>
      <c r="I5" s="300"/>
    </row>
    <row r="6" spans="2:10" s="295" customFormat="1" ht="6.2" customHeight="1">
      <c r="B6" s="1110"/>
      <c r="C6" s="1078"/>
      <c r="D6" s="1078"/>
      <c r="E6" s="1079"/>
      <c r="F6" s="1078"/>
      <c r="G6" s="1078"/>
      <c r="H6" s="1078"/>
      <c r="I6" s="1078"/>
    </row>
    <row r="7" spans="2:10" s="295" customFormat="1" ht="13.5" customHeight="1">
      <c r="B7" s="2604" t="s">
        <v>1273</v>
      </c>
      <c r="C7" s="2605"/>
      <c r="D7" s="2605"/>
      <c r="E7" s="2605"/>
      <c r="F7" s="2605"/>
      <c r="G7" s="2605"/>
      <c r="H7" s="2605"/>
      <c r="I7" s="2605"/>
    </row>
    <row r="8" spans="2:10" s="295" customFormat="1" ht="6.2" customHeight="1">
      <c r="B8" s="1111" t="s">
        <v>1161</v>
      </c>
      <c r="C8" s="1112"/>
      <c r="D8" s="1112"/>
      <c r="E8" s="1113"/>
      <c r="F8" s="1112"/>
      <c r="G8" s="1112"/>
      <c r="H8" s="1112"/>
      <c r="I8" s="1112"/>
    </row>
    <row r="9" spans="2:10" s="295" customFormat="1" ht="9" customHeight="1">
      <c r="B9" s="1114"/>
      <c r="C9" s="300"/>
      <c r="D9" s="300"/>
      <c r="E9" s="1082"/>
      <c r="F9" s="300"/>
      <c r="G9" s="300"/>
      <c r="H9" s="300"/>
      <c r="I9" s="300"/>
    </row>
    <row r="10" spans="2:10" s="295" customFormat="1" ht="12.75" customHeight="1">
      <c r="B10" s="1115" t="s">
        <v>1272</v>
      </c>
      <c r="C10" s="1116"/>
      <c r="D10" s="1116"/>
      <c r="E10" s="1024"/>
    </row>
    <row r="11" spans="2:10" s="295" customFormat="1" ht="13.5" customHeight="1">
      <c r="B11" s="1068" t="s">
        <v>1271</v>
      </c>
      <c r="C11" s="2606" t="s">
        <v>2184</v>
      </c>
      <c r="D11" s="2606"/>
      <c r="E11" s="1117"/>
      <c r="F11" s="1117"/>
      <c r="G11" s="1117"/>
    </row>
    <row r="12" spans="2:10" s="295" customFormat="1" ht="11.45" customHeight="1">
      <c r="B12" s="1069"/>
      <c r="C12" s="1118" t="s">
        <v>1426</v>
      </c>
      <c r="D12" s="1119"/>
      <c r="E12" s="1024"/>
    </row>
    <row r="13" spans="2:10" s="295" customFormat="1" ht="12.75" customHeight="1">
      <c r="B13" s="1120"/>
      <c r="C13" s="1085"/>
      <c r="D13" s="1085"/>
      <c r="E13" s="1024"/>
    </row>
    <row r="14" spans="2:10" s="295" customFormat="1" ht="12.75" customHeight="1">
      <c r="B14" s="1071" t="s">
        <v>1270</v>
      </c>
      <c r="C14" s="1048"/>
      <c r="E14" s="1024"/>
    </row>
    <row r="15" spans="2:10" s="295" customFormat="1" ht="13.5" customHeight="1">
      <c r="B15" s="1121" t="s">
        <v>1267</v>
      </c>
      <c r="C15" s="1122"/>
      <c r="D15" s="1096"/>
      <c r="E15" s="1123"/>
      <c r="F15" s="1066" t="s">
        <v>879</v>
      </c>
      <c r="G15" s="1123" t="s">
        <v>1994</v>
      </c>
      <c r="H15" s="1066" t="s">
        <v>1265</v>
      </c>
      <c r="I15" s="1066"/>
    </row>
    <row r="16" spans="2:10" s="295" customFormat="1" ht="8.4499999999999993" customHeight="1">
      <c r="B16" s="1071"/>
      <c r="C16" s="1048"/>
      <c r="E16" s="1082"/>
      <c r="F16" s="1066"/>
      <c r="G16" s="300"/>
      <c r="H16" s="1066"/>
      <c r="I16" s="1066"/>
    </row>
    <row r="17" spans="2:9" s="295" customFormat="1" ht="13.5" customHeight="1">
      <c r="B17" s="1121" t="s">
        <v>1266</v>
      </c>
      <c r="C17" s="1122"/>
      <c r="D17" s="1096"/>
      <c r="E17" s="1124"/>
      <c r="F17" s="1023"/>
      <c r="G17" s="1124"/>
      <c r="H17" s="1066"/>
      <c r="I17" s="1066"/>
    </row>
    <row r="18" spans="2:9" s="295" customFormat="1" ht="12.75" customHeight="1">
      <c r="B18" s="1121" t="s">
        <v>1427</v>
      </c>
      <c r="C18" s="1122"/>
      <c r="D18" s="1096"/>
      <c r="E18" s="1123"/>
      <c r="F18" s="1066" t="s">
        <v>879</v>
      </c>
      <c r="G18" s="1123" t="s">
        <v>1994</v>
      </c>
      <c r="H18" s="1066" t="s">
        <v>1265</v>
      </c>
      <c r="I18" s="1066"/>
    </row>
    <row r="19" spans="2:9" s="295" customFormat="1" ht="8.4499999999999993" customHeight="1">
      <c r="B19" s="1071"/>
      <c r="C19" s="1048"/>
      <c r="E19" s="1082"/>
      <c r="F19" s="1066"/>
      <c r="G19" s="300"/>
      <c r="H19" s="1066"/>
      <c r="I19" s="1066"/>
    </row>
    <row r="20" spans="2:9" s="295" customFormat="1" ht="13.5" customHeight="1">
      <c r="B20" s="1121" t="s">
        <v>1571</v>
      </c>
      <c r="C20" s="1122"/>
      <c r="D20" s="1096"/>
      <c r="E20" s="1123"/>
      <c r="F20" s="1066" t="s">
        <v>879</v>
      </c>
      <c r="G20" s="1123" t="s">
        <v>1994</v>
      </c>
      <c r="H20" s="1066" t="s">
        <v>99</v>
      </c>
      <c r="I20" s="1066"/>
    </row>
    <row r="21" spans="2:9" s="295" customFormat="1" ht="12.75" customHeight="1">
      <c r="B21" s="1071"/>
      <c r="C21" s="1048"/>
      <c r="E21" s="1082"/>
      <c r="F21" s="1066"/>
      <c r="G21" s="300"/>
      <c r="H21" s="1066"/>
      <c r="I21" s="1066"/>
    </row>
    <row r="22" spans="2:9" s="295" customFormat="1" ht="12.75" customHeight="1">
      <c r="B22" s="1115" t="s">
        <v>1269</v>
      </c>
      <c r="C22" s="1125"/>
      <c r="D22" s="1116"/>
      <c r="E22" s="1082"/>
      <c r="F22" s="1066"/>
      <c r="G22" s="300"/>
      <c r="H22" s="1066"/>
      <c r="I22" s="1066"/>
    </row>
    <row r="23" spans="2:9" s="295" customFormat="1" ht="12.75" customHeight="1">
      <c r="B23" s="1071" t="s">
        <v>1268</v>
      </c>
      <c r="C23" s="1048"/>
      <c r="E23" s="1082"/>
      <c r="F23" s="1066"/>
      <c r="G23" s="300"/>
      <c r="H23" s="1066"/>
      <c r="I23" s="1066"/>
    </row>
    <row r="24" spans="2:9" s="295" customFormat="1" ht="13.5" customHeight="1">
      <c r="B24" s="1121" t="s">
        <v>1267</v>
      </c>
      <c r="C24" s="1122"/>
      <c r="D24" s="1096"/>
      <c r="E24" s="1123"/>
      <c r="F24" s="1066" t="s">
        <v>879</v>
      </c>
      <c r="G24" s="1123" t="s">
        <v>1994</v>
      </c>
      <c r="H24" s="1066" t="s">
        <v>1265</v>
      </c>
      <c r="I24" s="1066"/>
    </row>
    <row r="25" spans="2:9" s="295" customFormat="1" ht="8.4499999999999993" customHeight="1">
      <c r="B25" s="1071"/>
      <c r="C25" s="1048"/>
      <c r="E25" s="1082"/>
      <c r="F25" s="1066"/>
      <c r="G25" s="300"/>
      <c r="H25" s="1066"/>
      <c r="I25" s="1066"/>
    </row>
    <row r="26" spans="2:9" s="295" customFormat="1" ht="13.5" customHeight="1">
      <c r="B26" s="1121" t="s">
        <v>1266</v>
      </c>
      <c r="C26" s="1122"/>
      <c r="D26" s="1096"/>
      <c r="E26" s="1124"/>
      <c r="F26" s="1023"/>
      <c r="G26" s="1124"/>
      <c r="H26" s="1066"/>
      <c r="I26" s="1066"/>
    </row>
    <row r="27" spans="2:9" s="295" customFormat="1" ht="12.75" customHeight="1">
      <c r="B27" s="1121" t="s">
        <v>1427</v>
      </c>
      <c r="C27" s="1122"/>
      <c r="D27" s="1096"/>
      <c r="E27" s="1123"/>
      <c r="F27" s="1066" t="s">
        <v>879</v>
      </c>
      <c r="G27" s="1123" t="s">
        <v>1994</v>
      </c>
      <c r="H27" s="1066" t="s">
        <v>1265</v>
      </c>
      <c r="I27" s="1066"/>
    </row>
    <row r="28" spans="2:9" s="295" customFormat="1" ht="12.75" customHeight="1">
      <c r="B28" s="1071"/>
      <c r="C28" s="1048"/>
      <c r="E28" s="1024"/>
    </row>
    <row r="29" spans="2:9" s="295" customFormat="1" ht="12.75" customHeight="1">
      <c r="B29" s="1071" t="s">
        <v>1264</v>
      </c>
      <c r="C29" s="1048"/>
      <c r="D29" s="2607"/>
      <c r="E29" s="2607"/>
      <c r="F29" s="2607"/>
      <c r="G29" s="2607"/>
      <c r="H29" s="2607"/>
      <c r="I29" s="2607"/>
    </row>
    <row r="30" spans="2:9" s="295" customFormat="1">
      <c r="B30" s="1071"/>
      <c r="C30" s="300"/>
      <c r="D30" s="1118" t="s">
        <v>1708</v>
      </c>
      <c r="E30" s="1119"/>
      <c r="F30" s="1119"/>
      <c r="G30" s="1119"/>
      <c r="H30" s="1119"/>
      <c r="I30" s="1119"/>
    </row>
    <row r="31" spans="2:9" s="295" customFormat="1" ht="9.9499999999999993" customHeight="1">
      <c r="B31" s="1071"/>
      <c r="E31" s="1024"/>
    </row>
    <row r="32" spans="2:9" s="295" customFormat="1">
      <c r="B32" s="1071" t="s">
        <v>1263</v>
      </c>
      <c r="C32" s="1048"/>
      <c r="E32" s="1024"/>
    </row>
    <row r="33" spans="2:9" ht="13.5" customHeight="1">
      <c r="B33" s="1071" t="s">
        <v>1536</v>
      </c>
      <c r="C33" s="1048"/>
      <c r="E33" s="1123"/>
      <c r="F33" s="1066" t="s">
        <v>879</v>
      </c>
      <c r="G33" s="1123" t="s">
        <v>1994</v>
      </c>
      <c r="H33" s="1066" t="s">
        <v>99</v>
      </c>
    </row>
    <row r="35" spans="2:9">
      <c r="B35" s="1126" t="s">
        <v>1709</v>
      </c>
      <c r="C35" s="1127"/>
      <c r="D35" s="1033"/>
    </row>
    <row r="36" spans="2:9" ht="6" customHeight="1">
      <c r="B36" s="1126"/>
      <c r="C36" s="1127"/>
      <c r="D36" s="1033"/>
    </row>
    <row r="37" spans="2:9" ht="17.25" customHeight="1">
      <c r="B37" s="1128" t="s">
        <v>1710</v>
      </c>
      <c r="C37" s="2608" t="s">
        <v>1711</v>
      </c>
      <c r="D37" s="2609"/>
      <c r="E37" s="2609"/>
      <c r="F37" s="2610"/>
      <c r="G37" s="2608" t="s">
        <v>1572</v>
      </c>
      <c r="H37" s="2609"/>
      <c r="I37" s="2610"/>
    </row>
    <row r="38" spans="2:9" ht="16.5" customHeight="1">
      <c r="B38" s="1129" t="s">
        <v>2093</v>
      </c>
      <c r="C38" s="2596" t="s">
        <v>2185</v>
      </c>
      <c r="D38" s="2597"/>
      <c r="E38" s="2597"/>
      <c r="F38" s="2598"/>
      <c r="G38" s="2611">
        <v>2436147</v>
      </c>
      <c r="H38" s="2612"/>
      <c r="I38" s="2613"/>
    </row>
    <row r="39" spans="2:9" ht="16.5" customHeight="1">
      <c r="B39" s="1129"/>
      <c r="C39" s="2596"/>
      <c r="D39" s="2597"/>
      <c r="E39" s="2597"/>
      <c r="F39" s="2598"/>
      <c r="G39" s="2599"/>
      <c r="H39" s="2599"/>
      <c r="I39" s="2599"/>
    </row>
    <row r="40" spans="2:9" ht="16.5" customHeight="1">
      <c r="B40" s="1129"/>
      <c r="C40" s="2596"/>
      <c r="D40" s="2597"/>
      <c r="E40" s="2597"/>
      <c r="F40" s="2598"/>
      <c r="G40" s="2599"/>
      <c r="H40" s="2599"/>
      <c r="I40" s="2599"/>
    </row>
    <row r="41" spans="2:9" ht="16.5" customHeight="1">
      <c r="B41" s="1129"/>
      <c r="C41" s="2596"/>
      <c r="D41" s="2597"/>
      <c r="E41" s="2597"/>
      <c r="F41" s="2598"/>
      <c r="G41" s="2599"/>
      <c r="H41" s="2599"/>
      <c r="I41" s="2599"/>
    </row>
    <row r="42" spans="2:9" ht="16.5" customHeight="1">
      <c r="B42" s="1129"/>
      <c r="C42" s="2596"/>
      <c r="D42" s="2597"/>
      <c r="E42" s="2597"/>
      <c r="F42" s="2598"/>
      <c r="G42" s="2599"/>
      <c r="H42" s="2599"/>
      <c r="I42" s="2599"/>
    </row>
    <row r="43" spans="2:9" ht="16.5" customHeight="1">
      <c r="B43" s="1129"/>
      <c r="C43" s="2589" t="s">
        <v>1573</v>
      </c>
      <c r="D43" s="2590"/>
      <c r="E43" s="2590"/>
      <c r="F43" s="2591"/>
      <c r="G43" s="2592">
        <f>SUM(G38:I42)</f>
        <v>2436147</v>
      </c>
      <c r="H43" s="2592"/>
      <c r="I43" s="2592"/>
    </row>
    <row r="44" spans="2:9" ht="12.75" customHeight="1"/>
    <row r="45" spans="2:9" ht="12.75" customHeight="1">
      <c r="B45" s="1795" t="str">
        <f>"Total Federal Expenditures for 7/1/"&amp;MID('AFR20'!E2,3,2)-1&amp;"-6/30/"&amp;MID('AFR20'!E2,3,2)</f>
        <v>Total Federal Expenditures for 7/1/19-6/30/20</v>
      </c>
      <c r="C45" s="1796"/>
      <c r="D45" s="2593">
        <f>SEFA!H57</f>
        <v>4174891</v>
      </c>
      <c r="E45" s="2594"/>
    </row>
    <row r="46" spans="2:9" ht="5.25" customHeight="1">
      <c r="B46" s="1130"/>
      <c r="D46" s="1131"/>
      <c r="E46" s="1132"/>
    </row>
    <row r="47" spans="2:9" ht="12.75" customHeight="1">
      <c r="B47" s="1066" t="s">
        <v>1574</v>
      </c>
      <c r="C47" s="1066"/>
      <c r="D47" s="1133">
        <f>+G43/D45</f>
        <v>0.58352349797874958</v>
      </c>
      <c r="E47" s="1134"/>
      <c r="F47" s="1135"/>
      <c r="I47" s="1136"/>
    </row>
    <row r="48" spans="2:9" ht="9.9499999999999993" customHeight="1"/>
    <row r="49" spans="1:9">
      <c r="B49" s="1071" t="s">
        <v>1262</v>
      </c>
      <c r="C49" s="1048"/>
      <c r="D49" s="1048"/>
      <c r="E49" s="2595">
        <v>750000</v>
      </c>
      <c r="F49" s="2595"/>
      <c r="G49" s="2595"/>
      <c r="H49" s="300"/>
    </row>
    <row r="51" spans="1:9" ht="13.5" customHeight="1">
      <c r="B51" s="1071" t="s">
        <v>1261</v>
      </c>
      <c r="C51" s="1048"/>
      <c r="E51" s="1123"/>
      <c r="F51" s="1066" t="s">
        <v>879</v>
      </c>
      <c r="G51" s="1123" t="s">
        <v>1994</v>
      </c>
      <c r="H51" s="1066" t="s">
        <v>99</v>
      </c>
    </row>
    <row r="52" spans="1:9">
      <c r="B52" s="1070"/>
      <c r="C52" s="1063"/>
      <c r="D52" s="1137"/>
      <c r="E52" s="1138"/>
      <c r="F52" s="1139"/>
      <c r="G52" s="1139"/>
      <c r="H52" s="1139"/>
      <c r="I52" s="1139"/>
    </row>
    <row r="53" spans="1:9" ht="6" customHeight="1">
      <c r="B53" s="1114"/>
      <c r="C53" s="300"/>
      <c r="D53" s="1140"/>
      <c r="E53" s="1141"/>
      <c r="F53" s="1142"/>
      <c r="G53" s="1142"/>
      <c r="H53" s="1142"/>
      <c r="I53" s="1142"/>
    </row>
    <row r="54" spans="1:9" s="1146" customFormat="1" ht="14.25">
      <c r="A54" s="1143"/>
      <c r="B54" s="1144" t="s">
        <v>1712</v>
      </c>
      <c r="C54" s="1145"/>
      <c r="D54" s="1145"/>
    </row>
    <row r="55" spans="1:9" s="1146" customFormat="1" ht="12.75" customHeight="1">
      <c r="A55" s="1143"/>
      <c r="B55" s="1147" t="s">
        <v>1575</v>
      </c>
      <c r="C55" s="1143"/>
      <c r="D55" s="1143"/>
    </row>
    <row r="56" spans="1:9" s="1146" customFormat="1" ht="12.75" customHeight="1">
      <c r="A56" s="1143"/>
      <c r="B56" s="1147" t="s">
        <v>1576</v>
      </c>
      <c r="C56" s="1143"/>
      <c r="D56" s="1143"/>
    </row>
    <row r="57" spans="1:9" s="1146" customFormat="1" ht="3.95" customHeight="1">
      <c r="A57" s="1143"/>
      <c r="B57" s="1147"/>
      <c r="C57" s="1143"/>
      <c r="D57" s="1143"/>
    </row>
    <row r="58" spans="1:9" s="1146" customFormat="1" ht="13.5" customHeight="1">
      <c r="A58" s="1143"/>
      <c r="B58" s="1148" t="s">
        <v>1713</v>
      </c>
      <c r="C58" s="1149"/>
      <c r="D58" s="1149"/>
    </row>
    <row r="59" spans="1:9" s="1146" customFormat="1" ht="3.95" customHeight="1">
      <c r="A59" s="1143"/>
      <c r="B59" s="1148"/>
      <c r="C59" s="1149"/>
      <c r="D59" s="1149"/>
    </row>
    <row r="60" spans="1:9" s="1146" customFormat="1" ht="13.5" customHeight="1">
      <c r="A60" s="1143"/>
      <c r="B60" s="1148" t="s">
        <v>1714</v>
      </c>
      <c r="C60" s="1149"/>
      <c r="D60" s="1149"/>
    </row>
    <row r="61" spans="1:9" s="1146" customFormat="1" ht="3.95" customHeight="1">
      <c r="A61" s="1143"/>
      <c r="B61" s="1148"/>
      <c r="C61" s="1149"/>
      <c r="D61" s="1149"/>
    </row>
    <row r="62" spans="1:9" s="1146" customFormat="1" ht="12.75" customHeight="1">
      <c r="A62" s="1143"/>
      <c r="B62" s="1148" t="s">
        <v>1715</v>
      </c>
      <c r="C62" s="1149"/>
      <c r="D62" s="1149"/>
    </row>
    <row r="63" spans="1:9" s="1146" customFormat="1" ht="13.5" customHeight="1">
      <c r="A63" s="1143"/>
      <c r="B63" s="1147" t="s">
        <v>1577</v>
      </c>
      <c r="C63" s="1143"/>
      <c r="D63" s="114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00B050"/>
  </sheetPr>
  <dimension ref="A1:M41"/>
  <sheetViews>
    <sheetView showGridLines="0" zoomScale="110" zoomScaleNormal="110" workbookViewId="0">
      <selection activeCell="P14" sqref="P14"/>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00" t="str">
        <f>'Single Audit Cover'!A7</f>
        <v xml:space="preserve"> Cons HSD - Orland Park 230</v>
      </c>
      <c r="C1" s="2600"/>
      <c r="D1" s="2600"/>
      <c r="E1" s="2600"/>
      <c r="F1" s="2600"/>
      <c r="G1" s="2600"/>
      <c r="H1" s="2600"/>
      <c r="I1" s="2600"/>
      <c r="J1" s="2600"/>
      <c r="K1" s="2600"/>
      <c r="L1" s="1073"/>
      <c r="M1" s="1073"/>
    </row>
    <row r="2" spans="1:13" ht="12" customHeight="1">
      <c r="B2" s="2602">
        <f>'Single Audit Cover'!E7</f>
        <v>7016230013</v>
      </c>
      <c r="C2" s="2602"/>
      <c r="D2" s="2602"/>
      <c r="E2" s="2602"/>
      <c r="F2" s="2602"/>
      <c r="G2" s="2602"/>
      <c r="H2" s="2602"/>
      <c r="I2" s="2602"/>
      <c r="J2" s="2602"/>
      <c r="K2" s="2602"/>
      <c r="L2" s="1074"/>
      <c r="M2" s="1075"/>
    </row>
    <row r="3" spans="1:13" ht="10.35" customHeight="1">
      <c r="B3" s="2616" t="s">
        <v>1274</v>
      </c>
      <c r="C3" s="2616"/>
      <c r="D3" s="2616"/>
      <c r="E3" s="2616"/>
      <c r="F3" s="2616"/>
      <c r="G3" s="2616"/>
      <c r="H3" s="2616"/>
      <c r="I3" s="2616"/>
      <c r="J3" s="2616"/>
      <c r="K3" s="2616"/>
      <c r="L3" s="1076"/>
      <c r="M3" s="1076"/>
    </row>
    <row r="4" spans="1:13" ht="14.25" customHeight="1">
      <c r="B4" s="2617" t="str">
        <f>'Single Audit Cover'!A4</f>
        <v>Year Ending June 30, 2020</v>
      </c>
      <c r="C4" s="2617"/>
      <c r="D4" s="2617"/>
      <c r="E4" s="2617"/>
      <c r="F4" s="2617"/>
      <c r="G4" s="2617"/>
      <c r="H4" s="2617"/>
      <c r="I4" s="2617"/>
      <c r="J4" s="2617"/>
      <c r="K4" s="2617"/>
      <c r="L4" s="291"/>
      <c r="M4" s="291"/>
    </row>
    <row r="5" spans="1:13" ht="7.5" customHeight="1">
      <c r="B5" s="1026" t="s">
        <v>1161</v>
      </c>
      <c r="C5" s="1026"/>
    </row>
    <row r="6" spans="1:13" ht="7.5" customHeight="1">
      <c r="B6" s="1077"/>
      <c r="C6" s="1077"/>
      <c r="D6" s="1078"/>
      <c r="E6" s="1078"/>
      <c r="F6" s="1078"/>
      <c r="G6" s="1079"/>
      <c r="H6" s="1078"/>
      <c r="I6" s="1079"/>
      <c r="J6" s="1078"/>
      <c r="K6" s="1078"/>
      <c r="L6" s="1080"/>
    </row>
    <row r="7" spans="1:13" ht="12.75" customHeight="1">
      <c r="A7" s="1048"/>
      <c r="B7" s="2617" t="s">
        <v>1285</v>
      </c>
      <c r="C7" s="2617"/>
      <c r="D7" s="2618"/>
      <c r="E7" s="2618"/>
      <c r="F7" s="2618"/>
      <c r="G7" s="2618"/>
      <c r="H7" s="2618"/>
      <c r="I7" s="2618"/>
      <c r="J7" s="2618"/>
      <c r="K7" s="2618"/>
      <c r="L7" s="1081"/>
    </row>
    <row r="8" spans="1:13" ht="7.5" customHeight="1">
      <c r="B8" s="300"/>
      <c r="C8" s="300"/>
      <c r="D8" s="300"/>
      <c r="E8" s="300"/>
      <c r="F8" s="300"/>
      <c r="G8" s="1082"/>
      <c r="H8" s="300"/>
      <c r="I8" s="1082"/>
      <c r="J8" s="300"/>
      <c r="K8" s="300"/>
      <c r="L8" s="1080"/>
    </row>
    <row r="9" spans="1:13" ht="9.6" customHeight="1">
      <c r="B9" s="1078"/>
      <c r="C9" s="1078"/>
      <c r="D9" s="1078"/>
      <c r="E9" s="1078"/>
      <c r="F9" s="1078"/>
      <c r="G9" s="1079"/>
      <c r="H9" s="1078"/>
      <c r="I9" s="1079"/>
      <c r="J9" s="1078"/>
      <c r="K9" s="1078"/>
      <c r="L9" s="1080"/>
    </row>
    <row r="10" spans="1:13" ht="16.5" customHeight="1">
      <c r="B10" s="1083" t="s">
        <v>2015</v>
      </c>
      <c r="C10" s="1797" t="str">
        <f>'AFR20'!$E$2&amp;"-"</f>
        <v>2020-</v>
      </c>
      <c r="D10" s="1084" t="s">
        <v>2012</v>
      </c>
      <c r="E10" s="300"/>
      <c r="F10" s="1085" t="s">
        <v>1284</v>
      </c>
      <c r="G10" s="1086"/>
      <c r="H10" s="1087" t="s">
        <v>1283</v>
      </c>
      <c r="I10" s="1086"/>
      <c r="J10" s="1088" t="s">
        <v>1282</v>
      </c>
      <c r="K10" s="300"/>
      <c r="L10" s="1080"/>
    </row>
    <row r="11" spans="1:13" ht="13.5" customHeight="1">
      <c r="B11" s="300"/>
      <c r="C11" s="300"/>
      <c r="D11" s="300"/>
      <c r="E11" s="300"/>
      <c r="F11" s="300"/>
      <c r="G11" s="1082"/>
      <c r="H11" s="300"/>
      <c r="I11" s="1089" t="s">
        <v>1281</v>
      </c>
      <c r="J11" s="300"/>
      <c r="K11" s="1090"/>
      <c r="L11" s="1080"/>
    </row>
    <row r="12" spans="1:13" ht="13.5" customHeight="1">
      <c r="B12" s="1060"/>
      <c r="C12" s="1060"/>
      <c r="D12" s="300"/>
      <c r="E12" s="300"/>
      <c r="F12" s="300"/>
      <c r="G12" s="1082"/>
      <c r="H12" s="300"/>
      <c r="I12" s="1082"/>
      <c r="J12" s="300"/>
      <c r="L12" s="1080"/>
    </row>
    <row r="13" spans="1:13" s="1048" customFormat="1" ht="13.5" customHeight="1">
      <c r="B13" s="1091" t="s">
        <v>1280</v>
      </c>
      <c r="C13" s="1091"/>
      <c r="D13" s="1092"/>
      <c r="E13" s="1092"/>
      <c r="F13" s="1092"/>
      <c r="G13" s="1093"/>
      <c r="H13" s="1092"/>
      <c r="I13" s="1093"/>
      <c r="J13" s="1092"/>
      <c r="K13" s="1092"/>
      <c r="L13" s="1094"/>
    </row>
    <row r="14" spans="1:13" ht="45.75" customHeight="1">
      <c r="B14" s="2615"/>
      <c r="C14" s="2615"/>
      <c r="D14" s="2615"/>
      <c r="E14" s="2615"/>
      <c r="F14" s="2615"/>
      <c r="G14" s="2615"/>
      <c r="H14" s="2615"/>
      <c r="I14" s="2615"/>
      <c r="J14" s="2615"/>
      <c r="K14" s="2615"/>
      <c r="L14" s="1095"/>
    </row>
    <row r="15" spans="1:13" ht="4.5" customHeight="1">
      <c r="B15" s="1096"/>
      <c r="C15" s="1096"/>
      <c r="D15" s="1097"/>
      <c r="E15" s="1097"/>
      <c r="F15" s="1097"/>
      <c r="H15" s="1097"/>
      <c r="J15" s="1097"/>
      <c r="K15" s="1097"/>
      <c r="L15" s="1095"/>
    </row>
    <row r="16" spans="1:13" s="1048" customFormat="1" ht="13.5" customHeight="1">
      <c r="B16" s="1091" t="s">
        <v>1279</v>
      </c>
      <c r="C16" s="1091"/>
      <c r="D16" s="1092"/>
      <c r="E16" s="1092"/>
      <c r="F16" s="1092"/>
      <c r="G16" s="1093"/>
      <c r="H16" s="1092"/>
      <c r="I16" s="1093"/>
      <c r="J16" s="1092"/>
      <c r="K16" s="1092"/>
      <c r="L16" s="1094"/>
    </row>
    <row r="17" spans="2:12" ht="45.75" customHeight="1">
      <c r="B17" s="2615"/>
      <c r="C17" s="2615"/>
      <c r="D17" s="2615"/>
      <c r="E17" s="2615"/>
      <c r="F17" s="2615"/>
      <c r="G17" s="2615"/>
      <c r="H17" s="2615"/>
      <c r="I17" s="2615"/>
      <c r="J17" s="2615"/>
      <c r="K17" s="2615"/>
      <c r="L17" s="1080"/>
    </row>
    <row r="18" spans="2:12" ht="4.5" customHeight="1">
      <c r="B18" s="1096"/>
      <c r="C18" s="1096"/>
      <c r="L18" s="1080"/>
    </row>
    <row r="19" spans="2:12" s="1048" customFormat="1" ht="13.5" customHeight="1">
      <c r="B19" s="1091" t="s">
        <v>2016</v>
      </c>
      <c r="C19" s="1091"/>
      <c r="D19" s="1092"/>
      <c r="E19" s="1092"/>
      <c r="F19" s="1092"/>
      <c r="G19" s="1093"/>
      <c r="H19" s="1092"/>
      <c r="I19" s="1093"/>
      <c r="J19" s="1092"/>
      <c r="K19" s="1092"/>
      <c r="L19" s="1094"/>
    </row>
    <row r="20" spans="2:12" ht="45.75" customHeight="1">
      <c r="B20" s="2619"/>
      <c r="C20" s="2619"/>
      <c r="D20" s="2615"/>
      <c r="E20" s="2615"/>
      <c r="F20" s="2615"/>
      <c r="G20" s="2615"/>
      <c r="H20" s="2615"/>
      <c r="I20" s="2615"/>
      <c r="J20" s="2615"/>
      <c r="K20" s="2615"/>
      <c r="L20" s="1080"/>
    </row>
    <row r="21" spans="2:12" ht="4.5" customHeight="1">
      <c r="B21" s="1098"/>
      <c r="C21" s="1098"/>
      <c r="L21" s="1080"/>
    </row>
    <row r="22" spans="2:12" ht="13.5" customHeight="1">
      <c r="B22" s="1091" t="s">
        <v>1278</v>
      </c>
      <c r="C22" s="1091"/>
      <c r="D22" s="1078"/>
      <c r="E22" s="1078"/>
      <c r="F22" s="1078"/>
      <c r="G22" s="1079"/>
      <c r="H22" s="1078"/>
      <c r="I22" s="1079"/>
      <c r="J22" s="1078"/>
      <c r="K22" s="1078"/>
      <c r="L22" s="1080"/>
    </row>
    <row r="23" spans="2:12" ht="45" customHeight="1">
      <c r="B23" s="2615"/>
      <c r="C23" s="2615"/>
      <c r="D23" s="2615"/>
      <c r="E23" s="2615"/>
      <c r="F23" s="2615"/>
      <c r="G23" s="2615"/>
      <c r="H23" s="2615"/>
      <c r="I23" s="2615"/>
      <c r="J23" s="2615"/>
      <c r="K23" s="2615"/>
      <c r="L23" s="1080"/>
    </row>
    <row r="24" spans="2:12" ht="4.5" customHeight="1">
      <c r="B24" s="1096"/>
      <c r="C24" s="1096"/>
      <c r="L24" s="1080"/>
    </row>
    <row r="25" spans="2:12" ht="13.5" customHeight="1">
      <c r="B25" s="1091" t="s">
        <v>1277</v>
      </c>
      <c r="C25" s="1091"/>
      <c r="D25" s="1078"/>
      <c r="E25" s="1078"/>
      <c r="F25" s="1078"/>
      <c r="G25" s="1079"/>
      <c r="H25" s="1078"/>
      <c r="I25" s="1079"/>
      <c r="J25" s="1078"/>
      <c r="K25" s="1078"/>
      <c r="L25" s="1080"/>
    </row>
    <row r="26" spans="2:12" ht="45.75" customHeight="1">
      <c r="B26" s="2615"/>
      <c r="C26" s="2615"/>
      <c r="D26" s="2615"/>
      <c r="E26" s="2615"/>
      <c r="F26" s="2615"/>
      <c r="G26" s="2615"/>
      <c r="H26" s="2615"/>
      <c r="I26" s="2615"/>
      <c r="J26" s="2615"/>
      <c r="K26" s="2615"/>
      <c r="L26" s="1080"/>
    </row>
    <row r="27" spans="2:12" ht="4.5" customHeight="1">
      <c r="B27" s="1096"/>
      <c r="C27" s="1096"/>
      <c r="L27" s="1080"/>
    </row>
    <row r="28" spans="2:12" ht="13.5" customHeight="1">
      <c r="B28" s="1099" t="s">
        <v>1276</v>
      </c>
      <c r="C28" s="1099"/>
      <c r="D28" s="1078"/>
      <c r="E28" s="1078"/>
      <c r="F28" s="1078"/>
      <c r="G28" s="1079"/>
      <c r="H28" s="1078"/>
      <c r="I28" s="1079"/>
      <c r="J28" s="1078"/>
      <c r="K28" s="1078"/>
      <c r="L28" s="1080"/>
    </row>
    <row r="29" spans="2:12" ht="45.75" customHeight="1">
      <c r="B29" s="2614"/>
      <c r="C29" s="2614"/>
      <c r="D29" s="2615"/>
      <c r="E29" s="2615"/>
      <c r="F29" s="2615"/>
      <c r="G29" s="2615"/>
      <c r="H29" s="2615"/>
      <c r="I29" s="2615"/>
      <c r="J29" s="2615"/>
      <c r="K29" s="2615"/>
      <c r="L29" s="1080"/>
    </row>
    <row r="30" spans="2:12" ht="4.5" customHeight="1">
      <c r="B30" s="1100"/>
      <c r="C30" s="1100"/>
      <c r="D30" s="300"/>
      <c r="E30" s="300"/>
      <c r="F30" s="300"/>
      <c r="G30" s="1082"/>
      <c r="H30" s="300"/>
      <c r="I30" s="1082"/>
      <c r="J30" s="300"/>
      <c r="K30" s="300"/>
      <c r="L30" s="1080"/>
    </row>
    <row r="31" spans="2:12" s="300" customFormat="1" ht="13.5" customHeight="1">
      <c r="B31" s="1101" t="s">
        <v>2017</v>
      </c>
      <c r="C31" s="1101"/>
      <c r="D31" s="1077"/>
      <c r="E31" s="1078"/>
      <c r="F31" s="1078"/>
      <c r="G31" s="1079"/>
      <c r="H31" s="1078"/>
      <c r="I31" s="1079"/>
      <c r="J31" s="1078"/>
      <c r="K31" s="1078"/>
      <c r="L31" s="1080"/>
    </row>
    <row r="32" spans="2:12" s="300" customFormat="1" ht="44.25" customHeight="1">
      <c r="B32" s="2614"/>
      <c r="C32" s="2614"/>
      <c r="D32" s="2615"/>
      <c r="E32" s="2615"/>
      <c r="F32" s="2615"/>
      <c r="G32" s="2615"/>
      <c r="H32" s="2615"/>
      <c r="I32" s="2615"/>
      <c r="J32" s="2615"/>
      <c r="K32" s="2615"/>
      <c r="L32" s="1080"/>
    </row>
    <row r="33" spans="1:13" s="300" customFormat="1" ht="4.5" customHeight="1">
      <c r="B33" s="1100"/>
      <c r="C33" s="1100"/>
      <c r="G33" s="1082"/>
      <c r="I33" s="1082"/>
      <c r="L33" s="1080"/>
    </row>
    <row r="34" spans="1:13" s="300" customFormat="1">
      <c r="A34" s="1063"/>
      <c r="B34" s="1102"/>
      <c r="C34" s="1102"/>
      <c r="D34" s="1102"/>
      <c r="E34" s="1102"/>
      <c r="F34" s="1102"/>
      <c r="G34" s="1103"/>
      <c r="H34" s="1102"/>
      <c r="I34" s="1103"/>
      <c r="J34" s="1102"/>
      <c r="K34" s="1102"/>
      <c r="L34" s="1080"/>
    </row>
    <row r="35" spans="1:13" ht="11.85" customHeight="1">
      <c r="B35" s="1104" t="s">
        <v>1705</v>
      </c>
      <c r="C35" s="1104"/>
      <c r="D35" s="300"/>
      <c r="E35" s="300"/>
      <c r="F35" s="300"/>
      <c r="L35" s="1080"/>
    </row>
    <row r="36" spans="1:13" ht="9.6" customHeight="1">
      <c r="B36" s="1066" t="s">
        <v>1789</v>
      </c>
      <c r="C36" s="1066"/>
      <c r="L36" s="1080"/>
    </row>
    <row r="37" spans="1:13" ht="9.6" customHeight="1">
      <c r="B37" s="1066" t="s">
        <v>1790</v>
      </c>
      <c r="C37" s="1066"/>
    </row>
    <row r="38" spans="1:13" ht="11.85" customHeight="1">
      <c r="B38" s="1105" t="s">
        <v>1706</v>
      </c>
      <c r="C38" s="1105"/>
    </row>
    <row r="39" spans="1:13" ht="9.6" customHeight="1">
      <c r="B39" s="1066" t="s">
        <v>1275</v>
      </c>
      <c r="C39" s="1066"/>
      <c r="M39" s="1106"/>
    </row>
    <row r="40" spans="1:13" ht="12.6" customHeight="1">
      <c r="B40" s="1105" t="s">
        <v>1707</v>
      </c>
      <c r="C40" s="1105"/>
      <c r="M40" s="1106"/>
    </row>
    <row r="41" spans="1:13" ht="9.6" customHeight="1">
      <c r="B41" s="1066"/>
      <c r="C41" s="1066"/>
      <c r="M41" s="110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00B050"/>
  </sheetPr>
  <dimension ref="A1:L48"/>
  <sheetViews>
    <sheetView showGridLines="0" zoomScale="110" zoomScaleNormal="110" workbookViewId="0">
      <selection activeCell="R19" sqref="R19"/>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23" t="str">
        <f>'Single Audit Cover'!A7</f>
        <v xml:space="preserve"> Cons HSD - Orland Park 230</v>
      </c>
      <c r="C1" s="2623"/>
      <c r="D1" s="2623"/>
      <c r="E1" s="2623"/>
      <c r="F1" s="2623"/>
      <c r="G1" s="2623"/>
      <c r="H1" s="2623"/>
      <c r="I1" s="2623"/>
      <c r="J1" s="2623"/>
      <c r="K1" s="2623"/>
      <c r="L1" s="1150"/>
    </row>
    <row r="2" spans="1:12" ht="12.75" customHeight="1">
      <c r="B2" s="2624">
        <f>'Single Audit Cover'!E7</f>
        <v>7016230013</v>
      </c>
      <c r="C2" s="2624"/>
      <c r="D2" s="2624"/>
      <c r="E2" s="2624"/>
      <c r="F2" s="2624"/>
      <c r="G2" s="2624"/>
      <c r="H2" s="2624"/>
      <c r="I2" s="2624"/>
      <c r="J2" s="2624"/>
      <c r="K2" s="2624"/>
      <c r="L2" s="1151"/>
    </row>
    <row r="3" spans="1:12" ht="12.75" customHeight="1">
      <c r="B3" s="2616" t="s">
        <v>1274</v>
      </c>
      <c r="C3" s="2616"/>
      <c r="D3" s="2616"/>
      <c r="E3" s="2616"/>
      <c r="F3" s="2616"/>
      <c r="G3" s="2616"/>
      <c r="H3" s="2616"/>
      <c r="I3" s="2616"/>
      <c r="J3" s="2616"/>
      <c r="K3" s="2616"/>
      <c r="L3" s="1076"/>
    </row>
    <row r="4" spans="1:12" ht="12.75" customHeight="1">
      <c r="B4" s="2616" t="str">
        <f>'Single Audit Cover'!A4</f>
        <v>Year Ending June 30, 2020</v>
      </c>
      <c r="C4" s="2616"/>
      <c r="D4" s="2616"/>
      <c r="E4" s="2616"/>
      <c r="F4" s="2616"/>
      <c r="G4" s="2616"/>
      <c r="H4" s="2616"/>
      <c r="I4" s="2616"/>
      <c r="J4" s="2616"/>
      <c r="K4" s="2616"/>
      <c r="L4" s="1076"/>
    </row>
    <row r="5" spans="1:12" ht="5.25" customHeight="1">
      <c r="B5" s="1026" t="s">
        <v>1161</v>
      </c>
      <c r="C5" s="1026"/>
      <c r="L5" s="300"/>
    </row>
    <row r="6" spans="1:12" ht="30.75" customHeight="1">
      <c r="A6" s="300"/>
      <c r="B6" s="2625" t="s">
        <v>1297</v>
      </c>
      <c r="C6" s="2625"/>
      <c r="D6" s="2625"/>
      <c r="E6" s="2625"/>
      <c r="F6" s="2625"/>
      <c r="G6" s="2625"/>
      <c r="H6" s="2625"/>
      <c r="I6" s="2625"/>
      <c r="J6" s="2625"/>
      <c r="K6" s="2625"/>
      <c r="L6" s="300"/>
    </row>
    <row r="7" spans="1:12" ht="4.5" customHeight="1">
      <c r="B7" s="1078"/>
      <c r="C7" s="1078"/>
      <c r="D7" s="1078"/>
      <c r="E7" s="1078"/>
      <c r="F7" s="1078"/>
      <c r="G7" s="1079"/>
      <c r="H7" s="1078"/>
      <c r="I7" s="1079"/>
      <c r="J7" s="1078"/>
      <c r="K7" s="1078"/>
      <c r="L7" s="300"/>
    </row>
    <row r="8" spans="1:12" ht="13.5" customHeight="1">
      <c r="B8" s="1085" t="s">
        <v>2018</v>
      </c>
      <c r="C8" s="1797" t="str">
        <f>'AFR20'!$E$2&amp;"-"</f>
        <v>2020-</v>
      </c>
      <c r="D8" s="1152" t="s">
        <v>2012</v>
      </c>
      <c r="E8" s="300"/>
      <c r="F8" s="1083" t="s">
        <v>1284</v>
      </c>
      <c r="G8" s="1153"/>
      <c r="H8" s="1154" t="s">
        <v>1296</v>
      </c>
      <c r="I8" s="1153"/>
      <c r="J8" s="1155" t="s">
        <v>1295</v>
      </c>
      <c r="L8" s="300"/>
    </row>
    <row r="9" spans="1:12" ht="13.5" customHeight="1">
      <c r="D9" s="300"/>
      <c r="E9" s="300"/>
      <c r="F9" s="300"/>
      <c r="G9" s="1082"/>
      <c r="H9" s="300"/>
      <c r="I9" s="1156" t="s">
        <v>1281</v>
      </c>
      <c r="J9" s="300"/>
      <c r="K9" s="1157"/>
      <c r="L9" s="300"/>
    </row>
    <row r="10" spans="1:12" ht="4.5" customHeight="1">
      <c r="B10" s="1158"/>
      <c r="C10" s="1158"/>
      <c r="D10" s="1112"/>
      <c r="E10" s="1112"/>
      <c r="F10" s="1112"/>
      <c r="G10" s="1113"/>
      <c r="H10" s="1112"/>
      <c r="I10" s="1113"/>
      <c r="J10" s="1112"/>
      <c r="K10" s="1112"/>
      <c r="L10" s="300"/>
    </row>
    <row r="11" spans="1:12" ht="5.25" customHeight="1">
      <c r="B11" s="300"/>
      <c r="C11" s="300"/>
      <c r="D11" s="282"/>
      <c r="E11" s="300"/>
      <c r="F11" s="300"/>
      <c r="G11" s="1082"/>
      <c r="H11" s="300"/>
      <c r="I11" s="1082"/>
      <c r="J11" s="300"/>
      <c r="K11" s="1117"/>
      <c r="L11" s="300"/>
    </row>
    <row r="12" spans="1:12" ht="13.5" customHeight="1">
      <c r="B12" s="1083" t="s">
        <v>1294</v>
      </c>
      <c r="C12" s="1083"/>
      <c r="D12" s="282"/>
      <c r="E12" s="300"/>
      <c r="F12" s="2607"/>
      <c r="G12" s="2607"/>
      <c r="H12" s="2607"/>
      <c r="I12" s="2607"/>
      <c r="J12" s="2607"/>
      <c r="K12" s="2607"/>
      <c r="L12" s="300"/>
    </row>
    <row r="13" spans="1:12" ht="9.6" customHeight="1">
      <c r="B13" s="1023"/>
      <c r="C13" s="1023"/>
      <c r="D13" s="282"/>
      <c r="E13" s="300"/>
      <c r="F13" s="300"/>
      <c r="G13" s="1082"/>
      <c r="H13" s="300"/>
      <c r="I13" s="1082"/>
      <c r="J13" s="300"/>
      <c r="K13" s="1117"/>
      <c r="L13" s="300"/>
    </row>
    <row r="14" spans="1:12" ht="13.5" customHeight="1">
      <c r="B14" s="1085" t="s">
        <v>1293</v>
      </c>
      <c r="C14" s="1085"/>
      <c r="D14" s="2620"/>
      <c r="E14" s="2620"/>
      <c r="F14" s="2620"/>
      <c r="H14" s="1159" t="s">
        <v>1292</v>
      </c>
      <c r="I14" s="2621"/>
      <c r="J14" s="2621"/>
      <c r="K14" s="2621"/>
      <c r="L14" s="300"/>
    </row>
    <row r="15" spans="1:12" ht="9.4" customHeight="1">
      <c r="B15" s="1085"/>
      <c r="C15" s="1085"/>
      <c r="D15" s="1072"/>
      <c r="E15" s="1026"/>
      <c r="F15" s="1026"/>
      <c r="G15" s="1052"/>
      <c r="H15" s="1026"/>
      <c r="I15" s="1160"/>
      <c r="J15" s="1060"/>
      <c r="K15" s="1057"/>
      <c r="L15" s="300"/>
    </row>
    <row r="16" spans="1:12" ht="13.5" customHeight="1">
      <c r="B16" s="1085" t="s">
        <v>1291</v>
      </c>
      <c r="C16" s="1085"/>
      <c r="D16" s="2621"/>
      <c r="E16" s="2621"/>
      <c r="F16" s="2621"/>
      <c r="G16" s="2621"/>
      <c r="H16" s="2621"/>
      <c r="I16" s="2621"/>
      <c r="J16" s="2621"/>
      <c r="K16" s="2621"/>
      <c r="L16" s="300"/>
    </row>
    <row r="17" spans="2:12" ht="13.5" customHeight="1">
      <c r="B17" s="1085" t="s">
        <v>1290</v>
      </c>
      <c r="C17" s="1085"/>
      <c r="D17" s="2622"/>
      <c r="E17" s="2622"/>
      <c r="F17" s="2622"/>
      <c r="G17" s="2622"/>
      <c r="H17" s="2622"/>
      <c r="I17" s="2622"/>
      <c r="J17" s="2622"/>
      <c r="K17" s="2622"/>
      <c r="L17" s="300"/>
    </row>
    <row r="18" spans="2:12" ht="9.4" customHeight="1">
      <c r="B18" s="1112"/>
      <c r="C18" s="1112"/>
      <c r="D18" s="1112"/>
      <c r="E18" s="1112"/>
      <c r="F18" s="1112"/>
      <c r="G18" s="1113"/>
      <c r="H18" s="1112"/>
      <c r="I18" s="1113"/>
      <c r="J18" s="1112"/>
      <c r="K18" s="1112"/>
      <c r="L18" s="300"/>
    </row>
    <row r="19" spans="2:12" ht="13.5" customHeight="1">
      <c r="B19" s="1161" t="s">
        <v>1289</v>
      </c>
      <c r="C19" s="1161"/>
      <c r="D19" s="306"/>
      <c r="E19" s="306"/>
      <c r="F19" s="306"/>
      <c r="G19" s="1162"/>
      <c r="H19" s="306"/>
      <c r="I19" s="1162"/>
      <c r="J19" s="300"/>
      <c r="K19" s="300"/>
      <c r="L19" s="300"/>
    </row>
    <row r="20" spans="2:12" ht="35.25" customHeight="1">
      <c r="B20" s="2615"/>
      <c r="C20" s="2615"/>
      <c r="D20" s="2615"/>
      <c r="E20" s="2615"/>
      <c r="F20" s="2615"/>
      <c r="G20" s="2615"/>
      <c r="H20" s="2615"/>
      <c r="I20" s="2615"/>
      <c r="J20" s="2615"/>
      <c r="K20" s="2615"/>
      <c r="L20" s="1117"/>
    </row>
    <row r="21" spans="2:12" ht="4.5" customHeight="1">
      <c r="B21" s="1163"/>
      <c r="C21" s="1163"/>
      <c r="D21" s="1164"/>
      <c r="E21" s="1164"/>
      <c r="F21" s="1164"/>
      <c r="G21" s="1113"/>
      <c r="H21" s="1164"/>
      <c r="I21" s="1113"/>
      <c r="J21" s="1164"/>
      <c r="K21" s="1164"/>
      <c r="L21" s="1117"/>
    </row>
    <row r="22" spans="2:12" ht="13.35" customHeight="1">
      <c r="B22" s="1161" t="s">
        <v>2019</v>
      </c>
      <c r="C22" s="1161"/>
      <c r="D22" s="300"/>
      <c r="E22" s="300"/>
      <c r="F22" s="300"/>
      <c r="G22" s="1082"/>
      <c r="H22" s="300"/>
      <c r="I22" s="1082"/>
      <c r="J22" s="300"/>
      <c r="K22" s="300"/>
      <c r="L22" s="300"/>
    </row>
    <row r="23" spans="2:12" ht="37.5" customHeight="1">
      <c r="B23" s="2615"/>
      <c r="C23" s="2615"/>
      <c r="D23" s="2615"/>
      <c r="E23" s="2615"/>
      <c r="F23" s="2615"/>
      <c r="G23" s="2615"/>
      <c r="H23" s="2615"/>
      <c r="I23" s="2615"/>
      <c r="J23" s="2615"/>
      <c r="K23" s="2615"/>
      <c r="L23" s="300"/>
    </row>
    <row r="24" spans="2:12" ht="4.5" customHeight="1">
      <c r="B24" s="1163"/>
      <c r="C24" s="1163"/>
      <c r="D24" s="1112"/>
      <c r="E24" s="1112"/>
      <c r="F24" s="1112"/>
      <c r="G24" s="1113"/>
      <c r="H24" s="1112"/>
      <c r="I24" s="1113"/>
      <c r="J24" s="1112"/>
      <c r="K24" s="1112"/>
      <c r="L24" s="300"/>
    </row>
    <row r="25" spans="2:12" ht="13.5" customHeight="1">
      <c r="B25" s="1161" t="s">
        <v>2020</v>
      </c>
      <c r="C25" s="1161"/>
      <c r="D25" s="300"/>
      <c r="E25" s="300"/>
      <c r="F25" s="300"/>
      <c r="G25" s="1082"/>
      <c r="H25" s="300"/>
      <c r="I25" s="1082"/>
      <c r="J25" s="300"/>
      <c r="K25" s="300"/>
      <c r="L25" s="300"/>
    </row>
    <row r="26" spans="2:12" ht="37.5" customHeight="1">
      <c r="B26" s="2615"/>
      <c r="C26" s="2615"/>
      <c r="D26" s="2615"/>
      <c r="E26" s="2615"/>
      <c r="F26" s="2615"/>
      <c r="G26" s="2615"/>
      <c r="H26" s="2615"/>
      <c r="I26" s="2615"/>
      <c r="J26" s="2615"/>
      <c r="K26" s="2615"/>
      <c r="L26" s="300"/>
    </row>
    <row r="27" spans="2:12" ht="4.5" customHeight="1">
      <c r="B27" s="1165"/>
      <c r="C27" s="1165"/>
      <c r="D27" s="1165"/>
      <c r="E27" s="1112"/>
      <c r="F27" s="1112"/>
      <c r="G27" s="1113"/>
      <c r="H27" s="1112"/>
      <c r="I27" s="1113"/>
      <c r="J27" s="1112"/>
      <c r="K27" s="1112"/>
      <c r="L27" s="300"/>
    </row>
    <row r="28" spans="2:12" ht="13.5" customHeight="1">
      <c r="B28" s="1161" t="s">
        <v>2021</v>
      </c>
      <c r="C28" s="1161"/>
      <c r="D28" s="300"/>
      <c r="E28" s="300"/>
      <c r="F28" s="300"/>
      <c r="G28" s="1082"/>
      <c r="H28" s="300"/>
      <c r="I28" s="1082"/>
      <c r="J28" s="300"/>
      <c r="K28" s="300"/>
      <c r="L28" s="300"/>
    </row>
    <row r="29" spans="2:12" ht="37.5" customHeight="1">
      <c r="B29" s="2615"/>
      <c r="C29" s="2615"/>
      <c r="D29" s="2615"/>
      <c r="E29" s="2615"/>
      <c r="F29" s="2615"/>
      <c r="G29" s="2615"/>
      <c r="H29" s="2615"/>
      <c r="I29" s="2615"/>
      <c r="J29" s="2615"/>
      <c r="K29" s="2615"/>
      <c r="L29" s="300"/>
    </row>
    <row r="30" spans="2:12" ht="4.5" customHeight="1">
      <c r="B30" s="1163"/>
      <c r="C30" s="1163"/>
      <c r="D30" s="1112"/>
      <c r="E30" s="1112"/>
      <c r="F30" s="1112"/>
      <c r="G30" s="1113"/>
      <c r="H30" s="1112"/>
      <c r="I30" s="1113"/>
      <c r="J30" s="1112"/>
      <c r="K30" s="1112"/>
      <c r="L30" s="300"/>
    </row>
    <row r="31" spans="2:12" ht="13.5" customHeight="1">
      <c r="B31" s="1161" t="s">
        <v>1288</v>
      </c>
      <c r="C31" s="1161"/>
      <c r="D31" s="300"/>
      <c r="E31" s="300"/>
      <c r="F31" s="300"/>
      <c r="G31" s="1082"/>
      <c r="H31" s="300"/>
      <c r="I31" s="1082"/>
      <c r="J31" s="300"/>
      <c r="K31" s="300"/>
      <c r="L31" s="300"/>
    </row>
    <row r="32" spans="2:12" ht="37.5" customHeight="1">
      <c r="B32" s="2615"/>
      <c r="C32" s="2615"/>
      <c r="D32" s="2615"/>
      <c r="E32" s="2615"/>
      <c r="F32" s="2615"/>
      <c r="G32" s="2615"/>
      <c r="H32" s="2615"/>
      <c r="I32" s="2615"/>
      <c r="J32" s="2615"/>
      <c r="K32" s="2615"/>
      <c r="L32" s="300"/>
    </row>
    <row r="33" spans="2:12" ht="4.5" customHeight="1">
      <c r="B33" s="1163"/>
      <c r="C33" s="1163"/>
      <c r="D33" s="1112"/>
      <c r="E33" s="1112"/>
      <c r="F33" s="1112"/>
      <c r="G33" s="1113"/>
      <c r="H33" s="1112"/>
      <c r="I33" s="1113"/>
      <c r="J33" s="1112"/>
      <c r="K33" s="1112"/>
      <c r="L33" s="300"/>
    </row>
    <row r="34" spans="2:12" ht="13.5" customHeight="1">
      <c r="B34" s="1083" t="s">
        <v>1287</v>
      </c>
      <c r="C34" s="1083"/>
      <c r="D34" s="300"/>
      <c r="E34" s="300"/>
      <c r="F34" s="300"/>
      <c r="G34" s="1082"/>
      <c r="H34" s="300"/>
      <c r="I34" s="1082"/>
      <c r="J34" s="300"/>
      <c r="K34" s="300"/>
      <c r="L34" s="300"/>
    </row>
    <row r="35" spans="2:12" ht="37.5" customHeight="1">
      <c r="B35" s="2615"/>
      <c r="C35" s="2615"/>
      <c r="D35" s="2615"/>
      <c r="E35" s="2615"/>
      <c r="F35" s="2615"/>
      <c r="G35" s="2615"/>
      <c r="H35" s="2615"/>
      <c r="I35" s="2615"/>
      <c r="J35" s="2615"/>
      <c r="K35" s="2615"/>
      <c r="L35" s="300"/>
    </row>
    <row r="36" spans="2:12" ht="4.5" customHeight="1">
      <c r="B36" s="1163"/>
      <c r="C36" s="1163"/>
      <c r="D36" s="1112"/>
      <c r="E36" s="1112"/>
      <c r="F36" s="1112"/>
      <c r="G36" s="1113"/>
      <c r="H36" s="1112"/>
      <c r="I36" s="1113"/>
      <c r="J36" s="1112"/>
      <c r="K36" s="1112"/>
      <c r="L36" s="300"/>
    </row>
    <row r="37" spans="2:12" ht="13.5" customHeight="1">
      <c r="B37" s="1083" t="s">
        <v>1286</v>
      </c>
      <c r="C37" s="1083"/>
      <c r="D37" s="300"/>
      <c r="E37" s="300"/>
      <c r="F37" s="300"/>
      <c r="G37" s="1082"/>
      <c r="H37" s="300"/>
      <c r="I37" s="1082"/>
      <c r="J37" s="300"/>
      <c r="K37" s="300"/>
      <c r="L37" s="300"/>
    </row>
    <row r="38" spans="2:12" ht="35.25" customHeight="1">
      <c r="B38" s="2615"/>
      <c r="C38" s="2615"/>
      <c r="D38" s="2615"/>
      <c r="E38" s="2615"/>
      <c r="F38" s="2615"/>
      <c r="G38" s="2615"/>
      <c r="H38" s="2615"/>
      <c r="I38" s="2615"/>
      <c r="J38" s="2615"/>
      <c r="K38" s="2615"/>
      <c r="L38" s="300"/>
    </row>
    <row r="39" spans="2:12" ht="4.5" customHeight="1">
      <c r="B39" s="1100"/>
      <c r="C39" s="1100"/>
      <c r="D39" s="300"/>
      <c r="E39" s="300"/>
      <c r="F39" s="300"/>
      <c r="G39" s="1082"/>
      <c r="H39" s="300"/>
      <c r="I39" s="1082"/>
      <c r="J39" s="300"/>
      <c r="K39" s="300"/>
      <c r="L39" s="300"/>
    </row>
    <row r="40" spans="2:12" s="300" customFormat="1" ht="13.5" customHeight="1">
      <c r="B40" s="1101" t="s">
        <v>2022</v>
      </c>
      <c r="C40" s="1101"/>
      <c r="D40" s="1077"/>
      <c r="E40" s="1078"/>
      <c r="F40" s="1078"/>
      <c r="G40" s="1079"/>
      <c r="H40" s="1078"/>
      <c r="I40" s="1079"/>
      <c r="J40" s="1078"/>
      <c r="K40" s="1078"/>
    </row>
    <row r="41" spans="2:12" s="300" customFormat="1" ht="33.75" customHeight="1">
      <c r="B41" s="2615"/>
      <c r="C41" s="2615"/>
      <c r="D41" s="2615"/>
      <c r="E41" s="2615"/>
      <c r="F41" s="2615"/>
      <c r="G41" s="2615"/>
      <c r="H41" s="2615"/>
      <c r="I41" s="2615"/>
      <c r="J41" s="2615"/>
      <c r="K41" s="2615"/>
    </row>
    <row r="42" spans="2:12" s="300" customFormat="1" ht="4.5" customHeight="1">
      <c r="B42" s="1100"/>
      <c r="C42" s="1100"/>
      <c r="G42" s="1082"/>
      <c r="I42" s="1082"/>
    </row>
    <row r="43" spans="2:12" ht="7.5" customHeight="1">
      <c r="B43" s="1166"/>
      <c r="C43" s="1166"/>
      <c r="D43" s="1167"/>
      <c r="E43" s="1167"/>
      <c r="F43" s="1167"/>
      <c r="G43" s="1168"/>
      <c r="H43" s="1167"/>
      <c r="I43" s="1168"/>
      <c r="J43" s="1167"/>
      <c r="K43" s="1167"/>
    </row>
    <row r="44" spans="2:12" ht="13.5" customHeight="1">
      <c r="B44" s="1104" t="s">
        <v>1716</v>
      </c>
      <c r="C44" s="1104"/>
      <c r="D44" s="300"/>
      <c r="E44" s="300"/>
      <c r="F44" s="300"/>
    </row>
    <row r="45" spans="2:12" ht="10.5" customHeight="1">
      <c r="B45" s="1105" t="s">
        <v>1717</v>
      </c>
      <c r="C45" s="1105"/>
      <c r="G45" s="295"/>
      <c r="I45" s="295"/>
    </row>
    <row r="46" spans="2:12" ht="11.1" customHeight="1">
      <c r="B46" s="1105" t="s">
        <v>1718</v>
      </c>
      <c r="C46" s="1105"/>
      <c r="G46" s="295"/>
      <c r="I46" s="295"/>
    </row>
    <row r="47" spans="2:12" ht="11.1" customHeight="1">
      <c r="B47" s="1105" t="s">
        <v>1719</v>
      </c>
      <c r="C47" s="1105"/>
      <c r="G47" s="295"/>
      <c r="I47" s="295"/>
    </row>
    <row r="48" spans="2:12" ht="11.1" customHeight="1">
      <c r="B48" s="1105" t="s">
        <v>1720</v>
      </c>
      <c r="C48" s="110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00B050"/>
  </sheetPr>
  <dimension ref="B1:E73"/>
  <sheetViews>
    <sheetView showGridLines="0" zoomScale="110" zoomScaleNormal="110" workbookViewId="0">
      <selection activeCell="L21" sqref="L21"/>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c r="B1" s="2600" t="str">
        <f>'Single Audit Cover'!A7</f>
        <v xml:space="preserve"> Cons HSD - Orland Park 230</v>
      </c>
      <c r="C1" s="2600"/>
      <c r="D1" s="2600"/>
      <c r="E1" s="1169"/>
    </row>
    <row r="2" spans="2:5" s="1048" customFormat="1" ht="12.75" customHeight="1">
      <c r="B2" s="2602">
        <f>'Single Audit Cover'!E7</f>
        <v>7016230013</v>
      </c>
      <c r="C2" s="2602"/>
      <c r="D2" s="2602"/>
      <c r="E2" s="1170"/>
    </row>
    <row r="3" spans="2:5" ht="12.75" customHeight="1">
      <c r="B3" s="2616" t="s">
        <v>1721</v>
      </c>
      <c r="C3" s="2616"/>
      <c r="D3" s="2616"/>
      <c r="E3" s="1040"/>
    </row>
    <row r="4" spans="2:5" s="1048" customFormat="1" ht="12.75" customHeight="1">
      <c r="B4" s="2626" t="str">
        <f>'Single Audit Cover'!A4</f>
        <v>Year Ending June 30, 2020</v>
      </c>
      <c r="C4" s="2626"/>
      <c r="D4" s="2626"/>
      <c r="E4" s="1171"/>
    </row>
    <row r="5" spans="2:5" s="1048" customFormat="1" ht="40.15" customHeight="1">
      <c r="B5" s="1172" t="s">
        <v>1722</v>
      </c>
      <c r="C5" s="306"/>
      <c r="D5" s="306"/>
      <c r="E5" s="306"/>
    </row>
    <row r="6" spans="2:5" s="1048" customFormat="1" ht="13.5" customHeight="1">
      <c r="B6" s="1173" t="s">
        <v>1304</v>
      </c>
      <c r="C6" s="1173" t="s">
        <v>1303</v>
      </c>
      <c r="D6" s="1173" t="s">
        <v>2023</v>
      </c>
    </row>
    <row r="7" spans="2:5" ht="13.5" customHeight="1">
      <c r="B7" s="1174" t="s">
        <v>2183</v>
      </c>
      <c r="C7" s="302"/>
      <c r="D7" s="302"/>
      <c r="E7" s="302"/>
    </row>
    <row r="8" spans="2:5" ht="13.5" customHeight="1">
      <c r="B8" s="1174"/>
      <c r="C8" s="302"/>
      <c r="D8" s="302"/>
      <c r="E8" s="302"/>
    </row>
    <row r="9" spans="2:5" ht="13.5" customHeight="1">
      <c r="B9" s="1175"/>
      <c r="C9" s="301"/>
      <c r="D9" s="301"/>
      <c r="E9" s="301"/>
    </row>
    <row r="10" spans="2:5" ht="13.5" customHeight="1">
      <c r="B10" s="1174"/>
      <c r="C10" s="301"/>
      <c r="D10" s="301"/>
      <c r="E10" s="301"/>
    </row>
    <row r="11" spans="2:5" ht="13.5" customHeight="1">
      <c r="B11" s="1174"/>
      <c r="C11" s="301"/>
      <c r="D11" s="301"/>
      <c r="E11" s="301"/>
    </row>
    <row r="12" spans="2:5" ht="13.5" customHeight="1">
      <c r="B12" s="1174"/>
      <c r="C12" s="301"/>
      <c r="D12" s="301"/>
      <c r="E12" s="301"/>
    </row>
    <row r="13" spans="2:5" ht="13.5" customHeight="1">
      <c r="B13" s="1174"/>
      <c r="C13" s="301"/>
      <c r="D13" s="301"/>
      <c r="E13" s="301"/>
    </row>
    <row r="14" spans="2:5" ht="13.5" customHeight="1">
      <c r="B14" s="1174"/>
      <c r="C14" s="301"/>
      <c r="D14" s="301"/>
      <c r="E14" s="301"/>
    </row>
    <row r="15" spans="2:5" ht="13.5" customHeight="1">
      <c r="B15" s="1174"/>
      <c r="C15" s="301"/>
      <c r="D15" s="301"/>
      <c r="E15" s="301"/>
    </row>
    <row r="16" spans="2:5" ht="13.5" customHeight="1">
      <c r="B16" s="1174"/>
      <c r="C16" s="301"/>
      <c r="D16" s="301"/>
      <c r="E16" s="301"/>
    </row>
    <row r="17" spans="2:5" ht="13.5" customHeight="1">
      <c r="B17" s="1174"/>
      <c r="C17" s="301"/>
      <c r="D17" s="301"/>
      <c r="E17" s="301"/>
    </row>
    <row r="18" spans="2:5" ht="13.5" customHeight="1">
      <c r="B18" s="1174"/>
      <c r="C18" s="301"/>
      <c r="D18" s="301"/>
      <c r="E18" s="301"/>
    </row>
    <row r="19" spans="2:5" ht="13.5" customHeight="1">
      <c r="B19" s="1174"/>
      <c r="C19" s="301"/>
      <c r="D19" s="301"/>
      <c r="E19" s="301"/>
    </row>
    <row r="20" spans="2:5" ht="13.5" customHeight="1">
      <c r="B20" s="1174"/>
      <c r="C20" s="301"/>
      <c r="D20" s="301"/>
      <c r="E20" s="301"/>
    </row>
    <row r="21" spans="2:5" ht="13.5" customHeight="1">
      <c r="B21" s="1174"/>
      <c r="C21" s="301"/>
      <c r="D21" s="301"/>
      <c r="E21" s="301"/>
    </row>
    <row r="22" spans="2:5" ht="13.5" customHeight="1">
      <c r="B22" s="1174"/>
      <c r="C22" s="301"/>
      <c r="D22" s="301"/>
      <c r="E22" s="301"/>
    </row>
    <row r="23" spans="2:5" ht="13.5" customHeight="1">
      <c r="B23" s="1174"/>
      <c r="C23" s="301"/>
      <c r="D23" s="301"/>
      <c r="E23" s="301"/>
    </row>
    <row r="24" spans="2:5" ht="13.5" customHeight="1">
      <c r="B24" s="1174"/>
      <c r="C24" s="301"/>
      <c r="D24" s="301"/>
      <c r="E24" s="301"/>
    </row>
    <row r="25" spans="2:5" ht="13.5" customHeight="1">
      <c r="B25" s="1174"/>
      <c r="C25" s="301"/>
      <c r="D25" s="301"/>
      <c r="E25" s="301"/>
    </row>
    <row r="26" spans="2:5" ht="13.5" customHeight="1">
      <c r="B26" s="1174"/>
      <c r="C26" s="301"/>
      <c r="D26" s="301"/>
      <c r="E26" s="301"/>
    </row>
    <row r="27" spans="2:5" ht="13.5" customHeight="1">
      <c r="B27" s="1174"/>
      <c r="C27" s="301"/>
      <c r="D27" s="301"/>
      <c r="E27" s="301"/>
    </row>
    <row r="28" spans="2:5" ht="13.5" customHeight="1">
      <c r="B28" s="1174"/>
      <c r="C28" s="301"/>
      <c r="D28" s="301"/>
      <c r="E28" s="301"/>
    </row>
    <row r="29" spans="2:5" ht="13.5" customHeight="1">
      <c r="B29" s="1174"/>
      <c r="C29" s="301"/>
      <c r="D29" s="301"/>
      <c r="E29" s="301"/>
    </row>
    <row r="30" spans="2:5" ht="13.5" customHeight="1">
      <c r="B30" s="1174"/>
      <c r="C30" s="301"/>
      <c r="D30" s="301"/>
      <c r="E30" s="301"/>
    </row>
    <row r="31" spans="2:5" ht="13.5" customHeight="1">
      <c r="B31" s="1174"/>
      <c r="C31" s="301"/>
      <c r="D31" s="301"/>
      <c r="E31" s="301"/>
    </row>
    <row r="32" spans="2:5" ht="13.5" customHeight="1">
      <c r="B32" s="1176"/>
      <c r="C32" s="301"/>
      <c r="D32" s="301"/>
      <c r="E32" s="301"/>
    </row>
    <row r="33" spans="2:5" ht="13.5" customHeight="1">
      <c r="B33" s="1177"/>
      <c r="C33" s="301"/>
      <c r="D33" s="301"/>
      <c r="E33" s="301"/>
    </row>
    <row r="34" spans="2:5" ht="13.5" customHeight="1">
      <c r="B34" s="1178"/>
      <c r="C34" s="301"/>
      <c r="D34" s="301"/>
      <c r="E34" s="301"/>
    </row>
    <row r="35" spans="2:5" ht="13.5" customHeight="1">
      <c r="B35" s="1177"/>
      <c r="C35" s="301"/>
      <c r="D35" s="301"/>
      <c r="E35" s="301"/>
    </row>
    <row r="36" spans="2:5" ht="13.5" customHeight="1">
      <c r="B36" s="1178"/>
      <c r="C36" s="301"/>
      <c r="D36" s="301"/>
      <c r="E36" s="301"/>
    </row>
    <row r="37" spans="2:5" ht="13.5" customHeight="1">
      <c r="B37" s="1178"/>
      <c r="C37" s="301"/>
      <c r="D37" s="301"/>
      <c r="E37" s="301"/>
    </row>
    <row r="38" spans="2:5" ht="13.5" customHeight="1">
      <c r="B38" s="1177"/>
      <c r="C38" s="301"/>
      <c r="D38" s="301"/>
      <c r="E38" s="301"/>
    </row>
    <row r="39" spans="2:5" ht="13.5" customHeight="1">
      <c r="B39" s="1178"/>
      <c r="C39" s="301"/>
      <c r="D39" s="301"/>
      <c r="E39" s="301"/>
    </row>
    <row r="40" spans="2:5" ht="13.5" customHeight="1">
      <c r="B40" s="1177"/>
      <c r="C40" s="301"/>
      <c r="D40" s="301"/>
      <c r="E40" s="301"/>
    </row>
    <row r="41" spans="2:5" ht="13.5" customHeight="1">
      <c r="B41" s="1179"/>
      <c r="C41" s="301"/>
      <c r="D41" s="301"/>
      <c r="E41" s="301"/>
    </row>
    <row r="42" spans="2:5" ht="13.5" customHeight="1">
      <c r="B42" s="1180"/>
      <c r="C42" s="301"/>
      <c r="D42" s="301"/>
      <c r="E42" s="301"/>
    </row>
    <row r="43" spans="2:5" ht="12.75" customHeight="1">
      <c r="B43" s="1181"/>
      <c r="C43" s="1182"/>
      <c r="D43" s="1182"/>
      <c r="E43" s="301"/>
    </row>
    <row r="44" spans="2:5" ht="12.2" customHeight="1">
      <c r="B44" s="1023" t="s">
        <v>1302</v>
      </c>
      <c r="C44" s="300"/>
    </row>
    <row r="45" spans="2:5" ht="12.2" customHeight="1">
      <c r="B45" s="1183" t="s">
        <v>1723</v>
      </c>
    </row>
    <row r="46" spans="2:5" ht="12.2" customHeight="1">
      <c r="B46" s="1183" t="s">
        <v>1724</v>
      </c>
    </row>
    <row r="47" spans="2:5" ht="12.2" customHeight="1">
      <c r="B47" s="1184" t="s">
        <v>1301</v>
      </c>
    </row>
    <row r="48" spans="2:5" ht="12.2" customHeight="1">
      <c r="B48" s="1184" t="s">
        <v>1300</v>
      </c>
    </row>
    <row r="49" spans="2:5" ht="12.2" customHeight="1">
      <c r="B49" s="1184" t="s">
        <v>1299</v>
      </c>
    </row>
    <row r="50" spans="2:5" ht="12.2" customHeight="1">
      <c r="B50" s="1184" t="s">
        <v>1298</v>
      </c>
    </row>
    <row r="53" spans="2:5" ht="12.75" customHeight="1"/>
    <row r="54" spans="2:5" ht="12.75" customHeight="1">
      <c r="B54" s="103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04"/>
    </row>
    <row r="68" spans="2:2">
      <c r="B68" s="1066"/>
    </row>
    <row r="69" spans="2:2">
      <c r="B69" s="1066"/>
    </row>
    <row r="70" spans="2:2">
      <c r="B70" s="1105"/>
    </row>
    <row r="71" spans="2:2">
      <c r="B71" s="1105"/>
    </row>
    <row r="72" spans="2:2">
      <c r="B72" s="1105"/>
    </row>
    <row r="73" spans="2: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M30" sqref="M30"/>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90" t="s">
        <v>383</v>
      </c>
      <c r="B1" s="2190"/>
      <c r="C1" s="2190"/>
      <c r="D1" s="2190"/>
      <c r="E1" s="2190"/>
      <c r="F1" s="2190"/>
      <c r="G1" s="2190"/>
      <c r="H1" s="2190"/>
      <c r="I1" s="2190"/>
      <c r="J1" s="2190"/>
      <c r="K1" s="2190"/>
      <c r="L1" s="2190"/>
      <c r="M1" s="2190"/>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1626</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33" t="str">
        <f>"Tax Year "&amp;'AFR20'!E2-1</f>
        <v>Tax Year 2019</v>
      </c>
      <c r="E7" s="217"/>
      <c r="F7" s="329" t="s">
        <v>270</v>
      </c>
      <c r="G7" s="217"/>
      <c r="H7" s="217"/>
      <c r="I7" s="217"/>
      <c r="J7" s="1472">
        <v>4840681378</v>
      </c>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v>2.0126999999999999E-2</v>
      </c>
      <c r="E10" s="333" t="s">
        <v>998</v>
      </c>
      <c r="F10" s="332">
        <v>2.0279999999999999E-3</v>
      </c>
      <c r="G10" s="333" t="s">
        <v>998</v>
      </c>
      <c r="H10" s="332">
        <v>1.1490000000000001E-3</v>
      </c>
      <c r="I10" s="333" t="s">
        <v>999</v>
      </c>
      <c r="J10" s="1350">
        <f>ROUND(D10+F10+H10,5)</f>
        <v>2.3300000000000001E-2</v>
      </c>
      <c r="K10" s="217"/>
      <c r="L10" s="332">
        <v>1.1E-5</v>
      </c>
      <c r="M10" s="217"/>
    </row>
    <row r="11" spans="1:14" ht="7.5" customHeight="1">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1627</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468">
        <f>SUM('Acct Summary 7-8'!C8,'Acct Summary 7-8'!D8,'Acct Summary 7-8'!F8,'Acct Summary 7-8'!I8)</f>
        <v>136744040</v>
      </c>
      <c r="E16" s="1469"/>
      <c r="F16" s="1468">
        <f>SUM('Acct Summary 7-8'!C17,'Acct Summary 7-8'!D17,'Acct Summary 7-8'!F17)</f>
        <v>131147238</v>
      </c>
      <c r="G16" s="1469"/>
      <c r="H16" s="1468">
        <f>SUM(D16-F16)</f>
        <v>5596802</v>
      </c>
      <c r="I16" s="1470"/>
      <c r="J16" s="1468">
        <f>SUM('Acct Summary 7-8'!C81,'Acct Summary 7-8'!D81,'Acct Summary 7-8'!F81,'Acct Summary 7-8'!I81)</f>
        <v>75100911</v>
      </c>
      <c r="K16" s="217"/>
      <c r="L16" s="217"/>
      <c r="M16" s="217"/>
    </row>
    <row r="17" spans="1:13" ht="12.2" customHeight="1">
      <c r="A17" s="327"/>
      <c r="B17" s="255" t="s">
        <v>8</v>
      </c>
      <c r="C17" s="232" t="s">
        <v>1380</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1628</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1981</v>
      </c>
      <c r="M21" s="217"/>
    </row>
    <row r="22" spans="1:13" ht="13.35" customHeight="1">
      <c r="A22" s="327"/>
      <c r="B22" s="217"/>
      <c r="C22" s="217"/>
      <c r="D22" s="1468">
        <f>'Short-Term Long-Term Debt 24'!F4</f>
        <v>0</v>
      </c>
      <c r="E22" s="1469" t="s">
        <v>998</v>
      </c>
      <c r="F22" s="1468">
        <f>'Short-Term Long-Term Debt 24'!F15</f>
        <v>0</v>
      </c>
      <c r="G22" s="1469" t="s">
        <v>998</v>
      </c>
      <c r="H22" s="1468">
        <f>'Short-Term Long-Term Debt 24'!F21</f>
        <v>0</v>
      </c>
      <c r="I22" s="1469" t="s">
        <v>998</v>
      </c>
      <c r="J22" s="1468">
        <f>'Short-Term Long-Term Debt 24'!F23</f>
        <v>0</v>
      </c>
      <c r="K22" s="1469" t="s">
        <v>998</v>
      </c>
      <c r="L22" s="1468">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468">
        <f>'Short-Term Long-Term Debt 24'!F27</f>
        <v>0</v>
      </c>
      <c r="E24" s="1469" t="s">
        <v>999</v>
      </c>
      <c r="F24" s="1471">
        <f>SUM(D22,F22,H22,J22,L22, D24)</f>
        <v>0</v>
      </c>
      <c r="G24" s="217"/>
      <c r="H24" s="217"/>
      <c r="I24" s="217"/>
      <c r="J24" s="217"/>
      <c r="K24" s="217"/>
      <c r="L24" s="217"/>
      <c r="M24" s="217"/>
    </row>
    <row r="25" spans="1:13" ht="11.25" customHeight="1">
      <c r="A25" s="327"/>
      <c r="B25" s="176" t="s">
        <v>9</v>
      </c>
      <c r="C25" s="232" t="s">
        <v>1941</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1994</v>
      </c>
      <c r="C31" s="344" t="s">
        <v>582</v>
      </c>
      <c r="D31" s="232" t="s">
        <v>1065</v>
      </c>
      <c r="E31" s="217"/>
      <c r="F31" s="217"/>
      <c r="G31" s="340"/>
      <c r="H31" s="1351">
        <f>IF(B31="X",(J7*0.069),IF(B32="X",(J7*0.138),"Enter x in a.or b."))</f>
        <v>334007015.08200002</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471">
        <f>'Assets-Liab 5-6'!N36</f>
        <v>28785000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91"/>
      <c r="C54" s="2192"/>
      <c r="D54" s="2192"/>
      <c r="E54" s="2192"/>
      <c r="F54" s="2192"/>
      <c r="G54" s="2192"/>
      <c r="H54" s="2192"/>
      <c r="I54" s="2192"/>
      <c r="J54" s="2192"/>
      <c r="K54" s="2192"/>
      <c r="L54" s="2193"/>
      <c r="M54" s="357"/>
    </row>
    <row r="55" spans="1:13" ht="12.75" customHeight="1">
      <c r="B55" s="2194"/>
      <c r="C55" s="2195"/>
      <c r="D55" s="2195"/>
      <c r="E55" s="2195"/>
      <c r="F55" s="2195"/>
      <c r="G55" s="2195"/>
      <c r="H55" s="2195"/>
      <c r="I55" s="2195"/>
      <c r="J55" s="2195"/>
      <c r="K55" s="2195"/>
      <c r="L55" s="2196"/>
      <c r="M55" s="357"/>
    </row>
    <row r="56" spans="1:13" ht="12.75" customHeight="1">
      <c r="B56" s="2194"/>
      <c r="C56" s="2195"/>
      <c r="D56" s="2195"/>
      <c r="E56" s="2195"/>
      <c r="F56" s="2195"/>
      <c r="G56" s="2195"/>
      <c r="H56" s="2195"/>
      <c r="I56" s="2195"/>
      <c r="J56" s="2195"/>
      <c r="K56" s="2195"/>
      <c r="L56" s="2196"/>
      <c r="M56" s="217"/>
    </row>
    <row r="57" spans="1:13" ht="12.75" customHeight="1">
      <c r="B57" s="2194"/>
      <c r="C57" s="2195"/>
      <c r="D57" s="2195"/>
      <c r="E57" s="2195"/>
      <c r="F57" s="2195"/>
      <c r="G57" s="2195"/>
      <c r="H57" s="2195"/>
      <c r="I57" s="2195"/>
      <c r="J57" s="2195"/>
      <c r="K57" s="2195"/>
      <c r="L57" s="2196"/>
      <c r="M57" s="217"/>
    </row>
    <row r="58" spans="1:13">
      <c r="B58" s="2197"/>
      <c r="C58" s="2198"/>
      <c r="D58" s="2198"/>
      <c r="E58" s="2198"/>
      <c r="F58" s="2198"/>
      <c r="G58" s="2198"/>
      <c r="H58" s="2198"/>
      <c r="I58" s="2198"/>
      <c r="J58" s="2198"/>
      <c r="K58" s="2198"/>
      <c r="L58" s="2199"/>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02"/>
      <c r="D61" s="2203"/>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X24" sqref="X24"/>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05"/>
      <c r="B1" s="2206"/>
      <c r="C1" s="2206"/>
      <c r="D1" s="361"/>
      <c r="E1" s="361"/>
      <c r="F1" s="361"/>
      <c r="G1" s="361"/>
      <c r="H1" s="361"/>
      <c r="I1" s="361"/>
      <c r="J1" s="361"/>
      <c r="K1" s="361"/>
      <c r="L1" s="361"/>
      <c r="M1" s="361"/>
      <c r="N1" s="361"/>
      <c r="O1" s="2205"/>
      <c r="P1" s="2206"/>
      <c r="Q1" s="2206"/>
    </row>
    <row r="2" spans="1:18" ht="15">
      <c r="A2" s="2209" t="s">
        <v>552</v>
      </c>
      <c r="B2" s="2209"/>
      <c r="C2" s="2209"/>
      <c r="D2" s="2209"/>
      <c r="E2" s="2209"/>
      <c r="F2" s="2209"/>
      <c r="G2" s="2209"/>
      <c r="H2" s="2209"/>
      <c r="I2" s="2209"/>
      <c r="J2" s="2209"/>
      <c r="K2" s="2209"/>
      <c r="L2" s="2209"/>
      <c r="M2" s="2209"/>
      <c r="N2" s="2209"/>
      <c r="O2" s="2209"/>
      <c r="P2" s="2209"/>
      <c r="Q2" s="2209"/>
      <c r="R2" s="2209"/>
    </row>
    <row r="3" spans="1:18" ht="12.75">
      <c r="A3" s="2210" t="s">
        <v>1397</v>
      </c>
      <c r="B3" s="2210"/>
      <c r="C3" s="2210"/>
      <c r="D3" s="2210"/>
      <c r="E3" s="2210"/>
      <c r="F3" s="2210"/>
      <c r="G3" s="2210"/>
      <c r="H3" s="2210"/>
      <c r="I3" s="2210"/>
      <c r="J3" s="2210"/>
      <c r="K3" s="2210"/>
      <c r="L3" s="2210"/>
      <c r="M3" s="2210"/>
      <c r="N3" s="2210"/>
      <c r="O3" s="2210"/>
      <c r="P3" s="2210"/>
      <c r="Q3" s="2210"/>
      <c r="R3" s="2210"/>
    </row>
    <row r="4" spans="1:18">
      <c r="A4" s="2211" t="s">
        <v>1538</v>
      </c>
      <c r="B4" s="2211"/>
      <c r="C4" s="2211"/>
      <c r="D4" s="2211"/>
      <c r="E4" s="2211"/>
      <c r="F4" s="2211"/>
      <c r="G4" s="2211"/>
      <c r="H4" s="2211"/>
      <c r="I4" s="2211"/>
      <c r="J4" s="2211"/>
      <c r="K4" s="2211"/>
      <c r="L4" s="2211"/>
      <c r="M4" s="2211"/>
      <c r="N4" s="2211"/>
      <c r="O4" s="2211"/>
      <c r="P4" s="2211"/>
      <c r="Q4" s="2211"/>
      <c r="R4" s="2211"/>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 xml:space="preserve"> Cons HSD - Orland Park 230</v>
      </c>
      <c r="E7" s="368"/>
      <c r="G7" s="247"/>
      <c r="H7" s="364"/>
      <c r="I7" s="364"/>
      <c r="J7" s="364"/>
      <c r="K7" s="364"/>
      <c r="L7" s="307"/>
      <c r="M7" s="307"/>
      <c r="N7" s="307"/>
      <c r="O7" s="307"/>
      <c r="P7" s="307"/>
    </row>
    <row r="8" spans="1:18" ht="12.75">
      <c r="A8" s="307"/>
      <c r="B8" s="307"/>
      <c r="C8" s="366" t="s">
        <v>1117</v>
      </c>
      <c r="D8" s="369">
        <f>COVER!A13</f>
        <v>7016230013</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483" t="str">
        <f>IF(K12&gt;0.24999,"4",IF(K12&gt;0.09999,"3",IF(K12&gt;=0,"2",1)))</f>
        <v>4</v>
      </c>
      <c r="P11" s="211"/>
      <c r="Q11" s="211"/>
    </row>
    <row r="12" spans="1:18" s="382" customFormat="1" ht="11.25">
      <c r="A12" s="213"/>
      <c r="B12" s="377"/>
      <c r="C12" s="213" t="s">
        <v>1349</v>
      </c>
      <c r="D12" s="213"/>
      <c r="E12" s="213"/>
      <c r="F12" s="213" t="s">
        <v>1084</v>
      </c>
      <c r="G12" s="378"/>
      <c r="H12" s="1473">
        <f>SUM('Acct Summary 7-8'!C81+'Acct Summary 7-8'!D81+'Acct Summary 7-8'!F81+'Acct Summary 7-8'!I81+IF('Acct Summary 7-8'!G81&lt;0,'Acct Summary 7-8'!G81,"0")+IF('Acct Summary 7-8'!J81&lt;0,'Acct Summary 7-8'!J81,"0"))</f>
        <v>75100911</v>
      </c>
      <c r="I12" s="380"/>
      <c r="J12" s="380"/>
      <c r="K12" s="1481">
        <f>TRUNC((H12/H13*100000),5)/100000</f>
        <v>0.54920792889999992</v>
      </c>
      <c r="L12" s="381"/>
      <c r="M12" s="337" t="s">
        <v>1136</v>
      </c>
      <c r="N12" s="337"/>
      <c r="O12" s="1484">
        <v>0.35</v>
      </c>
      <c r="P12" s="213"/>
      <c r="Q12" s="213"/>
    </row>
    <row r="13" spans="1:18" s="382" customFormat="1" ht="12.75">
      <c r="A13" s="213"/>
      <c r="B13" s="377"/>
      <c r="C13" s="2207" t="s">
        <v>1313</v>
      </c>
      <c r="D13" s="2208"/>
      <c r="E13" s="213"/>
      <c r="F13" s="383" t="s">
        <v>788</v>
      </c>
      <c r="G13" s="378"/>
      <c r="H13" s="1473">
        <f>SUM('Acct Summary 7-8'!C8+'Acct Summary 7-8'!D8+'Acct Summary 7-8'!F8+'Acct Summary 7-8'!I8)+H14</f>
        <v>136744040</v>
      </c>
      <c r="I13" s="380"/>
      <c r="J13" s="380"/>
      <c r="K13" s="1480"/>
      <c r="L13" s="213"/>
      <c r="M13" s="337" t="s">
        <v>1137</v>
      </c>
      <c r="N13" s="337"/>
      <c r="O13" s="1485">
        <f>(O11*O12)</f>
        <v>1.4</v>
      </c>
      <c r="P13" s="213"/>
      <c r="Q13" s="213"/>
      <c r="R13" s="385"/>
    </row>
    <row r="14" spans="1:18" s="382" customFormat="1" ht="12.75">
      <c r="A14" s="213"/>
      <c r="B14" s="377"/>
      <c r="C14" s="235" t="s">
        <v>1381</v>
      </c>
      <c r="D14" s="386"/>
      <c r="E14" s="213"/>
      <c r="F14" s="383" t="s">
        <v>790</v>
      </c>
      <c r="G14" s="378"/>
      <c r="H14" s="1473">
        <f>-SUM('Acct Summary 7-8'!C54:D56,'Acct Summary 7-8'!C58:D60,'Acct Summary 7-8'!C62:D64,'Acct Summary 7-8'!C66:D68,'Acct Summary 7-8'!C70:D72,'Acct Summary 7-8'!C74:D74)</f>
        <v>0</v>
      </c>
      <c r="I14" s="380"/>
      <c r="J14" s="380"/>
      <c r="K14" s="1480"/>
      <c r="L14" s="213"/>
      <c r="M14" s="337"/>
      <c r="N14" s="337"/>
      <c r="O14" s="1485"/>
      <c r="P14" s="213"/>
      <c r="Q14" s="213"/>
      <c r="R14" s="385"/>
    </row>
    <row r="15" spans="1:18" ht="11.45" customHeight="1">
      <c r="A15" s="211"/>
      <c r="B15" s="373"/>
      <c r="C15" s="213" t="s">
        <v>1395</v>
      </c>
      <c r="D15" s="211"/>
      <c r="E15" s="211"/>
      <c r="F15" s="213"/>
      <c r="G15" s="387"/>
      <c r="H15" s="1474"/>
      <c r="I15" s="211"/>
      <c r="J15" s="211"/>
      <c r="K15" s="1474"/>
      <c r="L15" s="211"/>
      <c r="M15" s="388"/>
      <c r="N15" s="388"/>
      <c r="O15" s="1486"/>
      <c r="P15" s="211"/>
      <c r="Q15" s="211"/>
      <c r="R15" s="361"/>
    </row>
    <row r="16" spans="1:18" ht="12.75">
      <c r="A16" s="211"/>
      <c r="B16" s="374" t="s">
        <v>977</v>
      </c>
      <c r="C16" s="375" t="s">
        <v>1138</v>
      </c>
      <c r="D16" s="211"/>
      <c r="E16" s="211"/>
      <c r="F16" s="211"/>
      <c r="G16" s="211"/>
      <c r="H16" s="1475" t="s">
        <v>155</v>
      </c>
      <c r="I16" s="314"/>
      <c r="J16" s="314"/>
      <c r="K16" s="1482" t="s">
        <v>1134</v>
      </c>
      <c r="L16" s="314"/>
      <c r="M16" s="314" t="s">
        <v>1135</v>
      </c>
      <c r="N16" s="314"/>
      <c r="O16" s="1483">
        <f>IF(K17&gt;1.2,"1",IF(K17&gt;1.1,"2",IF(K17&gt;1,"3",4)))</f>
        <v>4</v>
      </c>
      <c r="P16" s="211"/>
      <c r="R16" s="361"/>
    </row>
    <row r="17" spans="1:18" s="382" customFormat="1" ht="11.25">
      <c r="A17" s="213"/>
      <c r="B17" s="377"/>
      <c r="C17" s="213" t="s">
        <v>792</v>
      </c>
      <c r="D17" s="213"/>
      <c r="E17" s="213"/>
      <c r="F17" s="213" t="s">
        <v>441</v>
      </c>
      <c r="G17" s="378"/>
      <c r="H17" s="1473">
        <f>SUM('Acct Summary 7-8'!C17+'Acct Summary 7-8'!D17+'Acct Summary 7-8'!F17)</f>
        <v>131147238</v>
      </c>
      <c r="I17" s="380"/>
      <c r="J17" s="389"/>
      <c r="K17" s="1481">
        <f>TRUNC((H17/H18*100000),5)/100000</f>
        <v>0.95907096199999997</v>
      </c>
      <c r="L17" s="381"/>
      <c r="M17" s="390" t="s">
        <v>1163</v>
      </c>
      <c r="O17" s="1487" t="str">
        <f>IF(AND(O16="2", J20 &gt; 2),"1",IF(AND(O16 = "1", J20 &gt; 2),"2",IF(AND(O16="1", J20 &gt;1),"1","0")))</f>
        <v>0</v>
      </c>
      <c r="P17" s="213"/>
    </row>
    <row r="18" spans="1:18" s="382" customFormat="1" ht="11.25">
      <c r="A18" s="213"/>
      <c r="B18" s="377"/>
      <c r="C18" s="2207" t="s">
        <v>1306</v>
      </c>
      <c r="D18" s="2208"/>
      <c r="E18" s="213"/>
      <c r="F18" s="391" t="s">
        <v>789</v>
      </c>
      <c r="G18" s="378"/>
      <c r="H18" s="1473">
        <f>SUM('Acct Summary 7-8'!C8+'Acct Summary 7-8'!D8+'Acct Summary 7-8'!F8+'Acct Summary 7-8'!I8)+H19</f>
        <v>136744040</v>
      </c>
      <c r="I18" s="380"/>
      <c r="J18" s="380"/>
      <c r="K18" s="1480"/>
      <c r="L18" s="213"/>
      <c r="M18" s="337" t="s">
        <v>1136</v>
      </c>
      <c r="N18" s="337"/>
      <c r="O18" s="1480">
        <v>0.35</v>
      </c>
      <c r="P18" s="213"/>
    </row>
    <row r="19" spans="1:18" s="382" customFormat="1" ht="11.25">
      <c r="A19" s="213"/>
      <c r="B19" s="377"/>
      <c r="C19" s="235" t="s">
        <v>1381</v>
      </c>
      <c r="D19" s="386"/>
      <c r="E19" s="213"/>
      <c r="F19" s="391" t="s">
        <v>790</v>
      </c>
      <c r="G19" s="378"/>
      <c r="H19" s="1473">
        <f>-SUM('Acct Summary 7-8'!C54:D56,'Acct Summary 7-8'!C58:D60,'Acct Summary 7-8'!C62:D64,'Acct Summary 7-8'!C66:D68,'Acct Summary 7-8'!C70:D72,'Acct Summary 7-8'!C74:D74)</f>
        <v>0</v>
      </c>
      <c r="I19" s="380"/>
      <c r="J19" s="380"/>
      <c r="K19" s="1480"/>
      <c r="L19" s="213"/>
      <c r="M19" s="337"/>
      <c r="N19" s="337"/>
      <c r="O19" s="1480"/>
      <c r="P19" s="213"/>
    </row>
    <row r="20" spans="1:18" s="382" customFormat="1" ht="12.75">
      <c r="A20" s="213"/>
      <c r="B20" s="377"/>
      <c r="C20" s="213" t="s">
        <v>1395</v>
      </c>
      <c r="D20" s="213"/>
      <c r="E20" s="213"/>
      <c r="F20" s="213"/>
      <c r="G20" s="378"/>
      <c r="H20" s="1476"/>
      <c r="I20" s="380"/>
      <c r="J20" s="393" t="str">
        <f>IF(K17&lt;=1,"0",TRUNC(((K12-0.1)/(K17-1)*100),5)/100)</f>
        <v>0</v>
      </c>
      <c r="K20" s="1481" t="str">
        <f>IF(K17&lt;=1,"0",IF(AND(O16="2", J20 &gt; 2),TRUNC(((K12-0.1)/(K17-1)*100),5)/100,IF(AND(O16 = "1", J20 &gt; 2),TRUNC(((K12-0.1)/(K17-1)*100),5)/100,IF(AND(O16="1", J20 &gt;1),TRUNC(((K12-0.1)/(K17-1)*100),5)/100,""))))</f>
        <v>0</v>
      </c>
      <c r="L20" s="213"/>
      <c r="M20" s="337" t="s">
        <v>1137</v>
      </c>
      <c r="N20" s="337"/>
      <c r="O20" s="1485">
        <f>(O16+O17)*O18</f>
        <v>1.4</v>
      </c>
      <c r="P20" s="213"/>
      <c r="R20" s="385"/>
    </row>
    <row r="21" spans="1:18" ht="11.45" customHeight="1">
      <c r="A21" s="211"/>
      <c r="B21" s="373"/>
      <c r="C21" s="213" t="s">
        <v>472</v>
      </c>
      <c r="D21" s="211"/>
      <c r="E21" s="211"/>
      <c r="F21" s="211"/>
      <c r="G21" s="387"/>
      <c r="H21" s="1474"/>
      <c r="I21" s="211"/>
      <c r="J21" s="211"/>
      <c r="K21" s="1474"/>
      <c r="L21" s="211"/>
      <c r="M21" s="388"/>
      <c r="N21" s="388"/>
      <c r="O21" s="1486"/>
      <c r="P21" s="211"/>
      <c r="R21" s="361"/>
    </row>
    <row r="22" spans="1:18" ht="11.45" customHeight="1">
      <c r="A22" s="211"/>
      <c r="B22" s="373"/>
      <c r="C22" s="213"/>
      <c r="D22" s="211"/>
      <c r="E22" s="211"/>
      <c r="F22" s="211"/>
      <c r="G22" s="387"/>
      <c r="H22" s="1474"/>
      <c r="I22" s="211"/>
      <c r="J22" s="211"/>
      <c r="K22" s="1474"/>
      <c r="L22" s="211"/>
      <c r="M22" s="388"/>
      <c r="N22" s="388"/>
      <c r="O22" s="1486"/>
      <c r="P22" s="211"/>
      <c r="R22" s="361"/>
    </row>
    <row r="23" spans="1:18" ht="12.75">
      <c r="A23" s="211"/>
      <c r="B23" s="374" t="s">
        <v>602</v>
      </c>
      <c r="C23" s="375" t="s">
        <v>1139</v>
      </c>
      <c r="D23" s="211"/>
      <c r="E23" s="211"/>
      <c r="F23" s="211"/>
      <c r="G23" s="211"/>
      <c r="H23" s="1475" t="s">
        <v>155</v>
      </c>
      <c r="I23" s="314"/>
      <c r="J23" s="314"/>
      <c r="K23" s="1482" t="s">
        <v>1140</v>
      </c>
      <c r="L23" s="314"/>
      <c r="M23" s="314" t="s">
        <v>1135</v>
      </c>
      <c r="N23" s="314"/>
      <c r="O23" s="1483" t="str">
        <f>IF(K24&gt;=180,"4",IF(K24&gt;=90,"3",IF(K24&gt;=30,"2",1)))</f>
        <v>4</v>
      </c>
      <c r="P23" s="211"/>
      <c r="R23" s="361"/>
    </row>
    <row r="24" spans="1:18" s="382" customFormat="1" ht="11.25">
      <c r="A24" s="213"/>
      <c r="B24" s="377"/>
      <c r="C24" s="2204" t="s">
        <v>1396</v>
      </c>
      <c r="D24" s="2204"/>
      <c r="E24" s="213"/>
      <c r="F24" s="213" t="s">
        <v>442</v>
      </c>
      <c r="G24" s="378"/>
      <c r="H24" s="1473">
        <f>SUM('Assets-Liab 5-6'!C4+'Assets-Liab 5-6'!D4+'Assets-Liab 5-6'!F4+'Assets-Liab 5-6'!I4+'Assets-Liab 5-6'!C5+'Assets-Liab 5-6'!D5+'Assets-Liab 5-6'!F5+'Assets-Liab 5-6'!I5)</f>
        <v>74951679</v>
      </c>
      <c r="I24" s="394"/>
      <c r="J24" s="394"/>
      <c r="K24" s="1477">
        <f>TRUNC(((H24/H25*100000)/100000),2)</f>
        <v>205.74</v>
      </c>
      <c r="L24" s="395"/>
      <c r="M24" s="337" t="s">
        <v>1136</v>
      </c>
      <c r="N24" s="337"/>
      <c r="O24" s="1485">
        <v>0.1</v>
      </c>
      <c r="P24" s="213"/>
    </row>
    <row r="25" spans="1:18" s="382" customFormat="1" ht="12.75">
      <c r="A25" s="213"/>
      <c r="B25" s="377"/>
      <c r="C25" s="213" t="s">
        <v>793</v>
      </c>
      <c r="D25" s="213"/>
      <c r="E25" s="213"/>
      <c r="F25" s="213" t="s">
        <v>443</v>
      </c>
      <c r="G25" s="378"/>
      <c r="H25" s="1477">
        <f>ROUND((H17/360),5)</f>
        <v>364297.88332999998</v>
      </c>
      <c r="I25" s="396"/>
      <c r="J25" s="396"/>
      <c r="K25" s="1480"/>
      <c r="L25" s="213"/>
      <c r="M25" s="337" t="s">
        <v>1137</v>
      </c>
      <c r="N25" s="337"/>
      <c r="O25" s="1485">
        <f>O23*O24</f>
        <v>0.4</v>
      </c>
      <c r="P25" s="213"/>
      <c r="R25" s="385"/>
    </row>
    <row r="26" spans="1:18" ht="12.2" customHeight="1">
      <c r="A26" s="211"/>
      <c r="B26" s="373"/>
      <c r="C26" s="211"/>
      <c r="D26" s="211"/>
      <c r="E26" s="211"/>
      <c r="F26" s="211"/>
      <c r="G26" s="211"/>
      <c r="H26" s="1474"/>
      <c r="I26" s="211"/>
      <c r="J26" s="211"/>
      <c r="K26" s="1474"/>
      <c r="L26" s="211"/>
      <c r="M26" s="388"/>
      <c r="N26" s="388"/>
      <c r="O26" s="1486"/>
      <c r="P26" s="211"/>
    </row>
    <row r="27" spans="1:18" ht="12.75">
      <c r="A27" s="211"/>
      <c r="B27" s="374" t="s">
        <v>487</v>
      </c>
      <c r="C27" s="375"/>
      <c r="D27" s="211"/>
      <c r="E27" s="211"/>
      <c r="F27" s="211"/>
      <c r="G27" s="211"/>
      <c r="H27" s="1475" t="s">
        <v>155</v>
      </c>
      <c r="I27" s="314"/>
      <c r="J27" s="314"/>
      <c r="K27" s="1482" t="s">
        <v>488</v>
      </c>
      <c r="L27" s="314"/>
      <c r="M27" s="314" t="s">
        <v>1135</v>
      </c>
      <c r="N27" s="314"/>
      <c r="O27" s="1488" t="str">
        <f>IF(K28&gt;=75,"4",IF(K28&gt;=50,"3",IF(K28&gt;=25,"2",1)))</f>
        <v>4</v>
      </c>
      <c r="P27" s="211"/>
    </row>
    <row r="28" spans="1:18" s="382" customFormat="1" ht="11.25">
      <c r="A28" s="213"/>
      <c r="B28" s="377"/>
      <c r="C28" s="213" t="s">
        <v>1869</v>
      </c>
      <c r="D28" s="213"/>
      <c r="E28" s="213"/>
      <c r="F28" s="213" t="s">
        <v>441</v>
      </c>
      <c r="G28" s="378"/>
      <c r="H28" s="1478">
        <f>SUM('Short-Term Long-Term Debt 24'!F6,'Short-Term Long-Term Debt 24'!F7,'Short-Term Long-Term Debt 24'!F11)</f>
        <v>0</v>
      </c>
      <c r="I28" s="397"/>
      <c r="J28" s="397"/>
      <c r="K28" s="1477">
        <f>TRUNC(100-((((H28/H29*100))*100)/100),2)</f>
        <v>100</v>
      </c>
      <c r="L28" s="398"/>
      <c r="M28" s="337" t="s">
        <v>1136</v>
      </c>
      <c r="N28" s="337"/>
      <c r="O28" s="1489">
        <v>0.1</v>
      </c>
      <c r="P28" s="213"/>
    </row>
    <row r="29" spans="1:18" s="382" customFormat="1" ht="11.25">
      <c r="A29" s="213"/>
      <c r="B29" s="377"/>
      <c r="C29" s="213" t="s">
        <v>791</v>
      </c>
      <c r="D29" s="213"/>
      <c r="E29" s="213"/>
      <c r="F29" s="213" t="s">
        <v>795</v>
      </c>
      <c r="G29" s="378"/>
      <c r="H29" s="1479">
        <f>ROUND((0.85*'FP Info 3'!J7*'FP Info 3'!J10),5)</f>
        <v>95869694.691290006</v>
      </c>
      <c r="I29" s="397"/>
      <c r="J29" s="397"/>
      <c r="K29" s="1480"/>
      <c r="L29" s="213"/>
      <c r="M29" s="337" t="s">
        <v>1137</v>
      </c>
      <c r="N29" s="337"/>
      <c r="O29" s="1485">
        <f>O27*O28</f>
        <v>0.4</v>
      </c>
      <c r="P29" s="213"/>
    </row>
    <row r="30" spans="1:18" s="382" customFormat="1" ht="11.25">
      <c r="A30" s="213"/>
      <c r="B30" s="377"/>
      <c r="C30" s="213"/>
      <c r="D30" s="213"/>
      <c r="E30" s="213"/>
      <c r="F30" s="399"/>
      <c r="G30" s="378"/>
      <c r="H30" s="1480"/>
      <c r="I30" s="384"/>
      <c r="J30" s="384"/>
      <c r="K30" s="1480"/>
      <c r="L30" s="213"/>
      <c r="M30" s="400"/>
      <c r="N30" s="400"/>
      <c r="O30" s="1480"/>
      <c r="P30" s="213"/>
    </row>
    <row r="31" spans="1:18" ht="12.75">
      <c r="A31" s="211"/>
      <c r="B31" s="374" t="s">
        <v>558</v>
      </c>
      <c r="C31" s="375"/>
      <c r="D31" s="211"/>
      <c r="E31" s="211"/>
      <c r="F31" s="211"/>
      <c r="G31" s="387"/>
      <c r="H31" s="1475" t="s">
        <v>155</v>
      </c>
      <c r="I31" s="314"/>
      <c r="J31" s="314"/>
      <c r="K31" s="1482" t="s">
        <v>488</v>
      </c>
      <c r="L31" s="314"/>
      <c r="M31" s="314" t="s">
        <v>1135</v>
      </c>
      <c r="N31" s="314"/>
      <c r="O31" s="1483" t="str">
        <f>IF(K32&gt;=75,"4",IF(K32&gt;=50,"3",IF(K32&gt;=25,"2",1)))</f>
        <v>4</v>
      </c>
      <c r="P31" s="211"/>
    </row>
    <row r="32" spans="1:18" s="382" customFormat="1" ht="11.25">
      <c r="A32" s="213"/>
      <c r="B32" s="377"/>
      <c r="C32" s="213" t="s">
        <v>842</v>
      </c>
      <c r="D32" s="213"/>
      <c r="E32" s="213"/>
      <c r="F32" s="213"/>
      <c r="G32" s="378"/>
      <c r="H32" s="1473">
        <f>'FP Info 3'!H37</f>
        <v>28785000</v>
      </c>
      <c r="I32" s="392"/>
      <c r="J32" s="392"/>
      <c r="K32" s="1477">
        <f>TRUNC(100-((((H32/H33*100))*100)/100),2)</f>
        <v>91.38</v>
      </c>
      <c r="L32" s="381"/>
      <c r="M32" s="337" t="s">
        <v>1136</v>
      </c>
      <c r="N32" s="337"/>
      <c r="O32" s="1490">
        <v>0.1</v>
      </c>
    </row>
    <row r="33" spans="1:17" s="382" customFormat="1" ht="11.25">
      <c r="A33" s="213"/>
      <c r="B33" s="377"/>
      <c r="C33" s="213" t="s">
        <v>794</v>
      </c>
      <c r="D33" s="213"/>
      <c r="E33" s="213"/>
      <c r="F33" s="213"/>
      <c r="G33" s="378"/>
      <c r="H33" s="379">
        <f>IF('FP Info 3'!H31="Enter X in a or b"," ",'FP Info 3'!H31)</f>
        <v>334007015.08200002</v>
      </c>
      <c r="I33" s="392"/>
      <c r="J33" s="392"/>
      <c r="K33" s="379"/>
      <c r="L33" s="213"/>
      <c r="M33" s="401" t="s">
        <v>1137</v>
      </c>
      <c r="N33" s="401"/>
      <c r="O33" s="1490">
        <f>(O31*O32)</f>
        <v>0.4</v>
      </c>
    </row>
    <row r="34" spans="1:17" ht="12.2" customHeight="1">
      <c r="A34" s="211"/>
      <c r="B34" s="373"/>
      <c r="C34" s="211"/>
      <c r="D34" s="211"/>
      <c r="E34" s="211"/>
      <c r="F34" s="211"/>
      <c r="G34" s="211"/>
      <c r="H34" s="372"/>
      <c r="I34" s="211"/>
      <c r="J34" s="211"/>
      <c r="K34" s="372"/>
      <c r="L34" s="211"/>
      <c r="M34" s="388"/>
      <c r="N34" s="388"/>
      <c r="O34" s="1474"/>
    </row>
    <row r="35" spans="1:17" ht="14.25" customHeight="1">
      <c r="A35" s="211"/>
      <c r="B35" s="373"/>
      <c r="C35" s="211"/>
      <c r="D35" s="211"/>
      <c r="E35" s="211"/>
      <c r="F35" s="211"/>
      <c r="G35" s="211"/>
      <c r="H35" s="402"/>
      <c r="I35" s="387"/>
      <c r="J35" s="387"/>
      <c r="K35" s="211"/>
      <c r="L35" s="403"/>
      <c r="M35" s="404" t="s">
        <v>292</v>
      </c>
      <c r="N35" s="387"/>
      <c r="O35" s="1491">
        <f>(O13+O20+O25+O29+O33)</f>
        <v>3.9999999999999996</v>
      </c>
      <c r="P35" s="405" t="s">
        <v>194</v>
      </c>
    </row>
    <row r="36" spans="1:17">
      <c r="A36" s="211"/>
      <c r="B36" s="373"/>
      <c r="C36" s="211"/>
      <c r="D36" s="211"/>
      <c r="E36" s="211"/>
      <c r="F36" s="211"/>
      <c r="G36" s="211"/>
      <c r="H36" s="402"/>
      <c r="I36" s="387"/>
      <c r="J36" s="387"/>
      <c r="K36" s="402"/>
      <c r="L36" s="387"/>
      <c r="M36" s="406"/>
      <c r="N36" s="406"/>
      <c r="O36" s="1492"/>
    </row>
    <row r="37" spans="1:17" ht="12.75">
      <c r="A37" s="211"/>
      <c r="B37" s="373"/>
      <c r="C37" s="211"/>
      <c r="D37" s="211"/>
      <c r="E37" s="211"/>
      <c r="F37" s="387"/>
      <c r="G37" s="387"/>
      <c r="H37" s="387"/>
      <c r="I37" s="387"/>
      <c r="J37" s="387"/>
      <c r="K37" s="402"/>
      <c r="L37" s="387"/>
      <c r="M37" s="1734" t="str">
        <f>"Estimated "&amp;'AFR20'!E2+1&amp;" Financial Profile Designation:"</f>
        <v>Estimated 2021 Financial Profile Designation:</v>
      </c>
      <c r="N37" s="387"/>
      <c r="O37" s="1493"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1490</v>
      </c>
      <c r="I40" s="382"/>
      <c r="J40" s="382"/>
      <c r="K40" s="384"/>
      <c r="L40" s="382"/>
      <c r="M40" s="382"/>
      <c r="N40" s="382"/>
      <c r="O40" s="213"/>
      <c r="P40" s="211"/>
      <c r="Q40" s="211"/>
    </row>
    <row r="41" spans="1:17">
      <c r="G41" s="412"/>
      <c r="H41" s="213" t="s">
        <v>1491</v>
      </c>
      <c r="M41" s="211"/>
      <c r="O41" s="211"/>
      <c r="P41" s="211"/>
      <c r="Q41" s="211"/>
    </row>
    <row r="42" spans="1:17">
      <c r="A42" s="362" t="s">
        <v>1492</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21" activePane="bottomLeft" state="frozen"/>
      <selection activeCell="X24" sqref="X24"/>
      <selection pane="bottomLeft" activeCell="A12" sqref="A12"/>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12" t="s">
        <v>1478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1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14" t="s">
        <v>967</v>
      </c>
      <c r="B3" s="2215"/>
      <c r="C3" s="1235"/>
      <c r="D3" s="1236"/>
      <c r="E3" s="1236"/>
      <c r="F3" s="1236"/>
      <c r="G3" s="1236"/>
      <c r="H3" s="1236"/>
      <c r="I3" s="1236"/>
      <c r="J3" s="1236"/>
      <c r="K3" s="1236"/>
      <c r="L3" s="1236"/>
      <c r="M3" s="1237"/>
      <c r="N3" s="1238"/>
    </row>
    <row r="4" spans="1:14" ht="13.5" customHeight="1">
      <c r="A4" s="427" t="s">
        <v>1629</v>
      </c>
      <c r="B4" s="428"/>
      <c r="C4" s="1494">
        <v>27414168</v>
      </c>
      <c r="D4" s="1495">
        <v>1917747</v>
      </c>
      <c r="E4" s="1495">
        <v>1427552</v>
      </c>
      <c r="F4" s="1495">
        <v>4950888</v>
      </c>
      <c r="G4" s="1495">
        <v>1239346</v>
      </c>
      <c r="H4" s="1495">
        <v>117483</v>
      </c>
      <c r="I4" s="1495">
        <v>22555559</v>
      </c>
      <c r="J4" s="1496"/>
      <c r="K4" s="1495">
        <v>1042</v>
      </c>
      <c r="L4" s="1495">
        <v>1610480</v>
      </c>
      <c r="M4" s="1497"/>
      <c r="N4" s="1498"/>
    </row>
    <row r="5" spans="1:14">
      <c r="A5" s="427" t="s">
        <v>985</v>
      </c>
      <c r="B5" s="429">
        <v>120</v>
      </c>
      <c r="C5" s="1494">
        <v>17848863</v>
      </c>
      <c r="D5" s="1495">
        <v>29985</v>
      </c>
      <c r="E5" s="1495">
        <v>30740</v>
      </c>
      <c r="F5" s="1495">
        <v>35588</v>
      </c>
      <c r="G5" s="1495">
        <v>11861</v>
      </c>
      <c r="H5" s="1495">
        <v>22923822</v>
      </c>
      <c r="I5" s="1495">
        <v>198881</v>
      </c>
      <c r="J5" s="1496"/>
      <c r="K5" s="1499">
        <v>9</v>
      </c>
      <c r="L5" s="1500"/>
      <c r="M5" s="1497"/>
      <c r="N5" s="1498"/>
    </row>
    <row r="6" spans="1:14" ht="13.5" customHeight="1">
      <c r="A6" s="430" t="s">
        <v>414</v>
      </c>
      <c r="B6" s="429">
        <v>130</v>
      </c>
      <c r="C6" s="1494"/>
      <c r="D6" s="1495"/>
      <c r="E6" s="1495"/>
      <c r="F6" s="1495"/>
      <c r="G6" s="1499"/>
      <c r="H6" s="1499"/>
      <c r="I6" s="1495"/>
      <c r="J6" s="1501"/>
      <c r="K6" s="1499"/>
      <c r="L6" s="1502"/>
      <c r="M6" s="1497"/>
      <c r="N6" s="1498"/>
    </row>
    <row r="7" spans="1:14" ht="13.5" customHeight="1">
      <c r="A7" s="430" t="s">
        <v>415</v>
      </c>
      <c r="B7" s="429">
        <v>140</v>
      </c>
      <c r="C7" s="1503"/>
      <c r="D7" s="1496"/>
      <c r="E7" s="1496"/>
      <c r="F7" s="1496"/>
      <c r="G7" s="1496"/>
      <c r="H7" s="1496"/>
      <c r="I7" s="1496"/>
      <c r="J7" s="1496"/>
      <c r="K7" s="1496"/>
      <c r="L7" s="1504"/>
      <c r="M7" s="1497"/>
      <c r="N7" s="1498"/>
    </row>
    <row r="8" spans="1:14" ht="13.5" customHeight="1">
      <c r="A8" s="430" t="s">
        <v>267</v>
      </c>
      <c r="B8" s="429">
        <v>150</v>
      </c>
      <c r="C8" s="1503"/>
      <c r="D8" s="1496"/>
      <c r="E8" s="1496"/>
      <c r="F8" s="1496"/>
      <c r="G8" s="1505"/>
      <c r="H8" s="1496"/>
      <c r="I8" s="1501"/>
      <c r="J8" s="1501"/>
      <c r="K8" s="1506"/>
      <c r="L8" s="1507"/>
      <c r="M8" s="1497"/>
      <c r="N8" s="1498"/>
    </row>
    <row r="9" spans="1:14" ht="13.5" customHeight="1">
      <c r="A9" s="430" t="s">
        <v>268</v>
      </c>
      <c r="B9" s="429">
        <v>160</v>
      </c>
      <c r="C9" s="1503">
        <v>106071</v>
      </c>
      <c r="D9" s="1496"/>
      <c r="E9" s="1496"/>
      <c r="F9" s="1496"/>
      <c r="G9" s="1496"/>
      <c r="H9" s="1505"/>
      <c r="I9" s="1496"/>
      <c r="J9" s="1496"/>
      <c r="K9" s="1496"/>
      <c r="L9" s="1496"/>
      <c r="M9" s="1497"/>
      <c r="N9" s="1498"/>
    </row>
    <row r="10" spans="1:14" ht="13.5" customHeight="1">
      <c r="A10" s="430" t="s">
        <v>984</v>
      </c>
      <c r="B10" s="429">
        <v>170</v>
      </c>
      <c r="C10" s="1494"/>
      <c r="D10" s="1495"/>
      <c r="E10" s="1496"/>
      <c r="F10" s="1495"/>
      <c r="G10" s="1505"/>
      <c r="H10" s="1508"/>
      <c r="I10" s="1496"/>
      <c r="J10" s="1496"/>
      <c r="K10" s="1508"/>
      <c r="L10" s="1508"/>
      <c r="M10" s="1498"/>
      <c r="N10" s="1498"/>
    </row>
    <row r="11" spans="1:14" ht="13.5" customHeight="1">
      <c r="A11" s="430" t="s">
        <v>269</v>
      </c>
      <c r="B11" s="429">
        <v>180</v>
      </c>
      <c r="C11" s="1503"/>
      <c r="D11" s="1496"/>
      <c r="E11" s="1496"/>
      <c r="F11" s="1496"/>
      <c r="G11" s="1496"/>
      <c r="H11" s="1496"/>
      <c r="I11" s="1505"/>
      <c r="J11" s="1505"/>
      <c r="K11" s="1496"/>
      <c r="L11" s="1496"/>
      <c r="M11" s="1498"/>
      <c r="N11" s="1498"/>
    </row>
    <row r="12" spans="1:14" ht="13.5" customHeight="1">
      <c r="A12" s="430" t="s">
        <v>416</v>
      </c>
      <c r="B12" s="429">
        <v>190</v>
      </c>
      <c r="C12" s="1494">
        <v>31130</v>
      </c>
      <c r="D12" s="1495">
        <v>34571</v>
      </c>
      <c r="E12" s="1495"/>
      <c r="F12" s="1495"/>
      <c r="G12" s="1495"/>
      <c r="H12" s="1495"/>
      <c r="I12" s="1495"/>
      <c r="J12" s="1496"/>
      <c r="K12" s="1495"/>
      <c r="L12" s="1495"/>
      <c r="M12" s="1498"/>
      <c r="N12" s="1498"/>
    </row>
    <row r="13" spans="1:14" ht="13.5" customHeight="1" thickBot="1">
      <c r="A13" s="1352" t="s">
        <v>639</v>
      </c>
      <c r="B13" s="1333"/>
      <c r="C13" s="1509">
        <f>SUM(C4:C12)</f>
        <v>45400232</v>
      </c>
      <c r="D13" s="1509">
        <f t="shared" ref="D13:L13" si="0">SUM(D4:D12)</f>
        <v>1982303</v>
      </c>
      <c r="E13" s="1509">
        <f t="shared" si="0"/>
        <v>1458292</v>
      </c>
      <c r="F13" s="1509">
        <f t="shared" si="0"/>
        <v>4986476</v>
      </c>
      <c r="G13" s="1509">
        <f t="shared" si="0"/>
        <v>1251207</v>
      </c>
      <c r="H13" s="1509">
        <f t="shared" si="0"/>
        <v>23041305</v>
      </c>
      <c r="I13" s="1509">
        <f t="shared" si="0"/>
        <v>22754440</v>
      </c>
      <c r="J13" s="1509">
        <f t="shared" si="0"/>
        <v>0</v>
      </c>
      <c r="K13" s="1509">
        <f t="shared" si="0"/>
        <v>1051</v>
      </c>
      <c r="L13" s="1509">
        <f t="shared" si="0"/>
        <v>1610480</v>
      </c>
      <c r="M13" s="1497"/>
      <c r="N13" s="1498"/>
    </row>
    <row r="14" spans="1:14" ht="18" customHeight="1" thickTop="1">
      <c r="A14" s="2216" t="s">
        <v>146</v>
      </c>
      <c r="B14" s="2217"/>
      <c r="C14" s="1510"/>
      <c r="D14" s="1511"/>
      <c r="E14" s="1511"/>
      <c r="F14" s="1511"/>
      <c r="G14" s="1511"/>
      <c r="H14" s="1511"/>
      <c r="I14" s="1511"/>
      <c r="J14" s="1511"/>
      <c r="K14" s="1511"/>
      <c r="L14" s="1511"/>
      <c r="M14" s="1512"/>
      <c r="N14" s="1513"/>
    </row>
    <row r="15" spans="1:14" s="433" customFormat="1" ht="12.75" customHeight="1">
      <c r="A15" s="431" t="s">
        <v>1385</v>
      </c>
      <c r="B15" s="432">
        <v>210</v>
      </c>
      <c r="C15" s="1504"/>
      <c r="D15" s="1504"/>
      <c r="E15" s="1504"/>
      <c r="F15" s="1504"/>
      <c r="G15" s="1504"/>
      <c r="H15" s="1504"/>
      <c r="I15" s="1504"/>
      <c r="J15" s="1504"/>
      <c r="K15" s="1504"/>
      <c r="L15" s="1504"/>
      <c r="M15" s="1505"/>
      <c r="N15" s="1514"/>
    </row>
    <row r="16" spans="1:14" s="433" customFormat="1" ht="12.75" customHeight="1">
      <c r="A16" s="431" t="s">
        <v>1386</v>
      </c>
      <c r="B16" s="432">
        <v>220</v>
      </c>
      <c r="C16" s="1504"/>
      <c r="D16" s="1504"/>
      <c r="E16" s="1504"/>
      <c r="F16" s="1504"/>
      <c r="G16" s="1504"/>
      <c r="H16" s="1504"/>
      <c r="I16" s="1504"/>
      <c r="J16" s="1504"/>
      <c r="K16" s="1504"/>
      <c r="L16" s="1504"/>
      <c r="M16" s="1496">
        <v>1637802</v>
      </c>
      <c r="N16" s="1514"/>
    </row>
    <row r="17" spans="1:14" s="433" customFormat="1" ht="12.75" customHeight="1">
      <c r="A17" s="431" t="s">
        <v>1387</v>
      </c>
      <c r="B17" s="432">
        <v>230</v>
      </c>
      <c r="C17" s="1504"/>
      <c r="D17" s="1504"/>
      <c r="E17" s="1504"/>
      <c r="F17" s="1504"/>
      <c r="G17" s="1504"/>
      <c r="H17" s="1504"/>
      <c r="I17" s="1504"/>
      <c r="J17" s="1504"/>
      <c r="K17" s="1504"/>
      <c r="L17" s="1504"/>
      <c r="M17" s="1496">
        <v>189962363</v>
      </c>
      <c r="N17" s="1514"/>
    </row>
    <row r="18" spans="1:14" s="433" customFormat="1" ht="12.75" customHeight="1">
      <c r="A18" s="431" t="s">
        <v>1388</v>
      </c>
      <c r="B18" s="432">
        <v>240</v>
      </c>
      <c r="C18" s="1504"/>
      <c r="D18" s="1504"/>
      <c r="E18" s="1504"/>
      <c r="F18" s="1504"/>
      <c r="G18" s="1504"/>
      <c r="H18" s="1504"/>
      <c r="I18" s="1504"/>
      <c r="J18" s="1504"/>
      <c r="K18" s="1504"/>
      <c r="L18" s="1504"/>
      <c r="M18" s="1496">
        <v>14508121</v>
      </c>
      <c r="N18" s="1514"/>
    </row>
    <row r="19" spans="1:14" s="433" customFormat="1" ht="12.75" customHeight="1">
      <c r="A19" s="431" t="s">
        <v>1389</v>
      </c>
      <c r="B19" s="432">
        <v>250</v>
      </c>
      <c r="C19" s="1504"/>
      <c r="D19" s="1504"/>
      <c r="E19" s="1504"/>
      <c r="F19" s="1504"/>
      <c r="G19" s="1504"/>
      <c r="H19" s="1504"/>
      <c r="I19" s="1504"/>
      <c r="J19" s="1504"/>
      <c r="K19" s="1504"/>
      <c r="L19" s="1504"/>
      <c r="M19" s="1496">
        <v>8670795</v>
      </c>
      <c r="N19" s="1514"/>
    </row>
    <row r="20" spans="1:14" s="433" customFormat="1" ht="12.75" customHeight="1">
      <c r="A20" s="431" t="s">
        <v>1390</v>
      </c>
      <c r="B20" s="432">
        <v>260</v>
      </c>
      <c r="C20" s="1504"/>
      <c r="D20" s="1504"/>
      <c r="E20" s="1504"/>
      <c r="F20" s="1504"/>
      <c r="G20" s="1504"/>
      <c r="H20" s="1504"/>
      <c r="I20" s="1504"/>
      <c r="J20" s="1504"/>
      <c r="K20" s="1504"/>
      <c r="L20" s="1504"/>
      <c r="M20" s="1496">
        <v>2818862</v>
      </c>
      <c r="N20" s="1514"/>
    </row>
    <row r="21" spans="1:14" s="433" customFormat="1" ht="12.75" customHeight="1">
      <c r="A21" s="431" t="s">
        <v>1391</v>
      </c>
      <c r="B21" s="432">
        <v>340</v>
      </c>
      <c r="C21" s="1504"/>
      <c r="D21" s="1504"/>
      <c r="E21" s="1504"/>
      <c r="F21" s="1504"/>
      <c r="G21" s="1504"/>
      <c r="H21" s="1504"/>
      <c r="I21" s="1504"/>
      <c r="J21" s="1504"/>
      <c r="K21" s="1504"/>
      <c r="L21" s="1504"/>
      <c r="M21" s="1515"/>
      <c r="N21" s="1496">
        <v>1458292</v>
      </c>
    </row>
    <row r="22" spans="1:14" s="433" customFormat="1" ht="12.75" customHeight="1">
      <c r="A22" s="431" t="s">
        <v>1392</v>
      </c>
      <c r="B22" s="432">
        <v>350</v>
      </c>
      <c r="C22" s="1504"/>
      <c r="D22" s="1504"/>
      <c r="E22" s="1504"/>
      <c r="F22" s="1504"/>
      <c r="G22" s="1504"/>
      <c r="H22" s="1504"/>
      <c r="I22" s="1504"/>
      <c r="J22" s="1504"/>
      <c r="K22" s="1504"/>
      <c r="L22" s="1504"/>
      <c r="M22" s="1515"/>
      <c r="N22" s="1529">
        <f>'Short-Term Long-Term Debt 24'!J49</f>
        <v>27326708</v>
      </c>
    </row>
    <row r="23" spans="1:14" ht="13.5" customHeight="1" thickBot="1">
      <c r="A23" s="1352" t="s">
        <v>638</v>
      </c>
      <c r="B23" s="1355"/>
      <c r="C23" s="1497"/>
      <c r="D23" s="1497"/>
      <c r="E23" s="1497"/>
      <c r="F23" s="1497"/>
      <c r="G23" s="1497"/>
      <c r="H23" s="1497"/>
      <c r="I23" s="1497"/>
      <c r="J23" s="1497"/>
      <c r="K23" s="1497"/>
      <c r="L23" s="1497"/>
      <c r="M23" s="1516">
        <f>SUM(M15:M22)</f>
        <v>217597943</v>
      </c>
      <c r="N23" s="1516">
        <f>SUM(N21:N22)</f>
        <v>28785000</v>
      </c>
    </row>
    <row r="24" spans="1:14" ht="18" customHeight="1" thickTop="1">
      <c r="A24" s="2218" t="s">
        <v>594</v>
      </c>
      <c r="B24" s="2219"/>
      <c r="C24" s="1517"/>
      <c r="D24" s="1512"/>
      <c r="E24" s="1512"/>
      <c r="F24" s="1512"/>
      <c r="G24" s="1512"/>
      <c r="H24" s="1512"/>
      <c r="I24" s="1512"/>
      <c r="J24" s="1512"/>
      <c r="K24" s="1512"/>
      <c r="L24" s="1512"/>
      <c r="M24" s="1511"/>
      <c r="N24" s="1518"/>
    </row>
    <row r="25" spans="1:14">
      <c r="A25" s="430" t="s">
        <v>640</v>
      </c>
      <c r="B25" s="429">
        <v>410</v>
      </c>
      <c r="C25" s="1505"/>
      <c r="D25" s="1505"/>
      <c r="E25" s="1505"/>
      <c r="F25" s="1505"/>
      <c r="G25" s="1505"/>
      <c r="H25" s="1506"/>
      <c r="I25" s="1497"/>
      <c r="J25" s="1505"/>
      <c r="K25" s="1505"/>
      <c r="L25" s="1497"/>
      <c r="M25" s="1497"/>
      <c r="N25" s="1497"/>
    </row>
    <row r="26" spans="1:14">
      <c r="A26" s="430" t="s">
        <v>641</v>
      </c>
      <c r="B26" s="429">
        <v>420</v>
      </c>
      <c r="C26" s="1496"/>
      <c r="D26" s="1496"/>
      <c r="E26" s="1496"/>
      <c r="F26" s="1496"/>
      <c r="G26" s="1496"/>
      <c r="H26" s="1496"/>
      <c r="I26" s="1496"/>
      <c r="J26" s="1501"/>
      <c r="K26" s="1496"/>
      <c r="L26" s="1497"/>
      <c r="M26" s="1497"/>
      <c r="N26" s="1497"/>
    </row>
    <row r="27" spans="1:14" ht="13.5" customHeight="1">
      <c r="A27" s="430" t="s">
        <v>642</v>
      </c>
      <c r="B27" s="429">
        <v>430</v>
      </c>
      <c r="C27" s="1496"/>
      <c r="D27" s="1496"/>
      <c r="E27" s="1496"/>
      <c r="F27" s="1496"/>
      <c r="G27" s="1496"/>
      <c r="H27" s="1496"/>
      <c r="I27" s="1496"/>
      <c r="J27" s="1496"/>
      <c r="K27" s="1496"/>
      <c r="L27" s="1497"/>
      <c r="M27" s="1497"/>
      <c r="N27" s="1497"/>
    </row>
    <row r="28" spans="1:14" ht="13.5" customHeight="1">
      <c r="A28" s="430" t="s">
        <v>643</v>
      </c>
      <c r="B28" s="429">
        <v>440</v>
      </c>
      <c r="C28" s="1496"/>
      <c r="D28" s="1496"/>
      <c r="E28" s="1501"/>
      <c r="F28" s="1496"/>
      <c r="G28" s="1501"/>
      <c r="H28" s="1501"/>
      <c r="I28" s="1496"/>
      <c r="J28" s="1496"/>
      <c r="K28" s="1506"/>
      <c r="L28" s="1497"/>
      <c r="M28" s="1497"/>
      <c r="N28" s="1497"/>
    </row>
    <row r="29" spans="1:14" ht="13.5" customHeight="1">
      <c r="A29" s="430" t="s">
        <v>644</v>
      </c>
      <c r="B29" s="429">
        <v>460</v>
      </c>
      <c r="C29" s="1519"/>
      <c r="D29" s="1520"/>
      <c r="E29" s="1501"/>
      <c r="F29" s="1496"/>
      <c r="G29" s="1501"/>
      <c r="H29" s="1501"/>
      <c r="I29" s="1501"/>
      <c r="J29" s="1501"/>
      <c r="K29" s="1496"/>
      <c r="L29" s="1497"/>
      <c r="M29" s="1497"/>
      <c r="N29" s="1497"/>
    </row>
    <row r="30" spans="1:14" ht="13.5" customHeight="1">
      <c r="A30" s="430" t="s">
        <v>645</v>
      </c>
      <c r="B30" s="429">
        <v>470</v>
      </c>
      <c r="C30" s="1496"/>
      <c r="D30" s="1501"/>
      <c r="E30" s="1496"/>
      <c r="F30" s="1496"/>
      <c r="G30" s="1496"/>
      <c r="H30" s="1496"/>
      <c r="I30" s="1496"/>
      <c r="J30" s="1496"/>
      <c r="K30" s="1505"/>
      <c r="L30" s="1497"/>
      <c r="M30" s="1497"/>
      <c r="N30" s="1497"/>
    </row>
    <row r="31" spans="1:14" ht="13.5" customHeight="1">
      <c r="A31" s="430" t="s">
        <v>646</v>
      </c>
      <c r="B31" s="429">
        <v>480</v>
      </c>
      <c r="C31" s="1495">
        <v>22540</v>
      </c>
      <c r="D31" s="1496"/>
      <c r="E31" s="1496"/>
      <c r="F31" s="1495"/>
      <c r="G31" s="1496">
        <v>56</v>
      </c>
      <c r="H31" s="1496"/>
      <c r="I31" s="1496"/>
      <c r="J31" s="1496"/>
      <c r="K31" s="1496"/>
      <c r="L31" s="1497"/>
      <c r="M31" s="1497"/>
      <c r="N31" s="1497"/>
    </row>
    <row r="32" spans="1:14" ht="13.5" customHeight="1">
      <c r="A32" s="434" t="s">
        <v>647</v>
      </c>
      <c r="B32" s="435">
        <v>490</v>
      </c>
      <c r="C32" s="1521"/>
      <c r="D32" s="1521"/>
      <c r="E32" s="1501"/>
      <c r="F32" s="1501"/>
      <c r="G32" s="1501"/>
      <c r="H32" s="1501"/>
      <c r="I32" s="1501"/>
      <c r="J32" s="1501"/>
      <c r="K32" s="1506"/>
      <c r="L32" s="1497"/>
      <c r="M32" s="1497"/>
      <c r="N32" s="1497"/>
    </row>
    <row r="33" spans="1:14" ht="13.5" customHeight="1">
      <c r="A33" s="436" t="s">
        <v>300</v>
      </c>
      <c r="B33" s="435">
        <v>493</v>
      </c>
      <c r="C33" s="1496"/>
      <c r="D33" s="1496"/>
      <c r="E33" s="1496"/>
      <c r="F33" s="1496"/>
      <c r="G33" s="1496"/>
      <c r="H33" s="1496"/>
      <c r="I33" s="1496"/>
      <c r="J33" s="1496"/>
      <c r="K33" s="1496"/>
      <c r="L33" s="1496">
        <v>1610480</v>
      </c>
      <c r="M33" s="1497"/>
      <c r="N33" s="1498"/>
    </row>
    <row r="34" spans="1:14" ht="13.5" customHeight="1" thickBot="1">
      <c r="A34" s="1353" t="s">
        <v>649</v>
      </c>
      <c r="B34" s="1354"/>
      <c r="C34" s="1522">
        <f>SUM(C25:C33)</f>
        <v>22540</v>
      </c>
      <c r="D34" s="1522">
        <f t="shared" ref="D34:K34" si="1">SUM(D25:D33)</f>
        <v>0</v>
      </c>
      <c r="E34" s="1522">
        <f t="shared" si="1"/>
        <v>0</v>
      </c>
      <c r="F34" s="1522">
        <f t="shared" si="1"/>
        <v>0</v>
      </c>
      <c r="G34" s="1522">
        <f t="shared" si="1"/>
        <v>56</v>
      </c>
      <c r="H34" s="1522">
        <f t="shared" si="1"/>
        <v>0</v>
      </c>
      <c r="I34" s="1522">
        <f t="shared" si="1"/>
        <v>0</v>
      </c>
      <c r="J34" s="1522">
        <f t="shared" si="1"/>
        <v>0</v>
      </c>
      <c r="K34" s="1522">
        <f t="shared" si="1"/>
        <v>0</v>
      </c>
      <c r="L34" s="1523">
        <f>SUM(L33)</f>
        <v>1610480</v>
      </c>
      <c r="M34" s="1497"/>
      <c r="N34" s="1507"/>
    </row>
    <row r="35" spans="1:14" ht="18" customHeight="1" thickTop="1">
      <c r="A35" s="2220" t="s">
        <v>526</v>
      </c>
      <c r="B35" s="2221"/>
      <c r="C35" s="1524"/>
      <c r="D35" s="1525"/>
      <c r="E35" s="1525"/>
      <c r="F35" s="1525"/>
      <c r="G35" s="1525"/>
      <c r="H35" s="1525"/>
      <c r="I35" s="1525"/>
      <c r="J35" s="1525"/>
      <c r="K35" s="1525"/>
      <c r="L35" s="1525"/>
      <c r="M35" s="1512"/>
      <c r="N35" s="1518"/>
    </row>
    <row r="36" spans="1:14">
      <c r="A36" s="437" t="s">
        <v>1</v>
      </c>
      <c r="B36" s="429">
        <v>511</v>
      </c>
      <c r="C36" s="1504"/>
      <c r="D36" s="1504"/>
      <c r="E36" s="1504"/>
      <c r="F36" s="1504"/>
      <c r="G36" s="1504"/>
      <c r="H36" s="1504"/>
      <c r="I36" s="1504"/>
      <c r="J36" s="1504"/>
      <c r="K36" s="1504"/>
      <c r="L36" s="1497"/>
      <c r="M36" s="1497"/>
      <c r="N36" s="1528">
        <f>'Short-Term Long-Term Debt 24'!I49</f>
        <v>28785000</v>
      </c>
    </row>
    <row r="37" spans="1:14" ht="13.5" thickBot="1">
      <c r="A37" s="1352" t="s">
        <v>648</v>
      </c>
      <c r="B37" s="1355"/>
      <c r="C37" s="1504"/>
      <c r="D37" s="1504"/>
      <c r="E37" s="1504"/>
      <c r="F37" s="1504"/>
      <c r="G37" s="1504"/>
      <c r="H37" s="1504"/>
      <c r="I37" s="1504"/>
      <c r="J37" s="1504"/>
      <c r="K37" s="1504"/>
      <c r="L37" s="1507"/>
      <c r="M37" s="1497"/>
      <c r="N37" s="1516">
        <f>SUM(N36:N36)</f>
        <v>28785000</v>
      </c>
    </row>
    <row r="38" spans="1:14" s="307" customFormat="1" ht="13.5" customHeight="1" thickTop="1">
      <c r="A38" s="438" t="s">
        <v>417</v>
      </c>
      <c r="B38" s="432">
        <v>714</v>
      </c>
      <c r="C38" s="1495"/>
      <c r="D38" s="1495"/>
      <c r="E38" s="1495"/>
      <c r="F38" s="1495"/>
      <c r="G38" s="1495"/>
      <c r="H38" s="1495"/>
      <c r="I38" s="1495"/>
      <c r="J38" s="1496"/>
      <c r="K38" s="1495"/>
      <c r="L38" s="1508"/>
      <c r="M38" s="1526"/>
      <c r="N38" s="1526"/>
    </row>
    <row r="39" spans="1:14" s="307" customFormat="1" ht="13.5" customHeight="1">
      <c r="A39" s="438" t="s">
        <v>339</v>
      </c>
      <c r="B39" s="432">
        <v>730</v>
      </c>
      <c r="C39" s="1495">
        <v>45377692</v>
      </c>
      <c r="D39" s="1495">
        <v>1982303</v>
      </c>
      <c r="E39" s="1495">
        <v>1458292</v>
      </c>
      <c r="F39" s="1495">
        <v>4986476</v>
      </c>
      <c r="G39" s="1495">
        <v>1251151</v>
      </c>
      <c r="H39" s="1495">
        <v>23041305</v>
      </c>
      <c r="I39" s="1495">
        <v>22754440</v>
      </c>
      <c r="J39" s="1496"/>
      <c r="K39" s="1495">
        <v>1051</v>
      </c>
      <c r="L39" s="1495"/>
      <c r="M39" s="1526"/>
      <c r="N39" s="1526"/>
    </row>
    <row r="40" spans="1:14" s="307" customFormat="1" ht="13.5" customHeight="1">
      <c r="A40" s="439" t="s">
        <v>147</v>
      </c>
      <c r="B40" s="440"/>
      <c r="C40" s="1527"/>
      <c r="D40" s="1527"/>
      <c r="E40" s="1527"/>
      <c r="F40" s="1527"/>
      <c r="G40" s="1527"/>
      <c r="H40" s="1527"/>
      <c r="I40" s="1527"/>
      <c r="J40" s="1527"/>
      <c r="K40" s="1527"/>
      <c r="L40" s="1527"/>
      <c r="M40" s="1496">
        <v>217597943</v>
      </c>
      <c r="N40" s="1526"/>
    </row>
    <row r="41" spans="1:14" ht="13.5" customHeight="1" thickBot="1">
      <c r="A41" s="1352" t="s">
        <v>650</v>
      </c>
      <c r="B41" s="1331"/>
      <c r="C41" s="1516">
        <f>(SUM(C34,C37,C38,C39))</f>
        <v>45400232</v>
      </c>
      <c r="D41" s="1516">
        <f t="shared" ref="D41:L41" si="2">SUM(D34,D37,D38:D39)</f>
        <v>1982303</v>
      </c>
      <c r="E41" s="1516">
        <f t="shared" si="2"/>
        <v>1458292</v>
      </c>
      <c r="F41" s="1516">
        <f t="shared" si="2"/>
        <v>4986476</v>
      </c>
      <c r="G41" s="1516">
        <f t="shared" si="2"/>
        <v>1251207</v>
      </c>
      <c r="H41" s="1516">
        <f t="shared" si="2"/>
        <v>23041305</v>
      </c>
      <c r="I41" s="1516">
        <f t="shared" si="2"/>
        <v>22754440</v>
      </c>
      <c r="J41" s="1516">
        <f t="shared" si="2"/>
        <v>0</v>
      </c>
      <c r="K41" s="1516">
        <f t="shared" si="2"/>
        <v>1051</v>
      </c>
      <c r="L41" s="1516">
        <f t="shared" si="2"/>
        <v>1610480</v>
      </c>
      <c r="M41" s="1516">
        <f>SUM(M40)</f>
        <v>217597943</v>
      </c>
      <c r="N41" s="1516">
        <f>SUM(N37)</f>
        <v>28785000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7" activePane="bottomLeft" state="frozen"/>
      <selection activeCell="X24" sqref="X24"/>
      <selection pane="bottomLeft" activeCell="I75" sqref="A75:I75"/>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30"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3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242" t="s">
        <v>1167</v>
      </c>
      <c r="B3" s="2243"/>
      <c r="C3" s="1240"/>
      <c r="D3" s="1241"/>
      <c r="E3" s="1241"/>
      <c r="F3" s="1241"/>
      <c r="G3" s="1241"/>
      <c r="H3" s="1241"/>
      <c r="I3" s="1241"/>
      <c r="J3" s="1241"/>
      <c r="K3" s="1242"/>
      <c r="L3" s="446"/>
    </row>
    <row r="4" spans="1:13" ht="15.75" customHeight="1">
      <c r="A4" s="1459" t="s">
        <v>1483</v>
      </c>
      <c r="B4" s="1460">
        <v>1000</v>
      </c>
      <c r="C4" s="1528">
        <f>'Revenues 9-14'!C109</f>
        <v>101891631</v>
      </c>
      <c r="D4" s="1528">
        <f>'Revenues 9-14'!D109</f>
        <v>10652601</v>
      </c>
      <c r="E4" s="1528">
        <f>'Revenues 9-14'!E109</f>
        <v>2918933</v>
      </c>
      <c r="F4" s="1528">
        <f>'Revenues 9-14'!F109</f>
        <v>5324107</v>
      </c>
      <c r="G4" s="1528">
        <f>'Revenues 9-14'!G109</f>
        <v>3017987</v>
      </c>
      <c r="H4" s="1528">
        <f>'Revenues 9-14'!H109</f>
        <v>56510</v>
      </c>
      <c r="I4" s="1528">
        <f>'Revenues 9-14'!I109</f>
        <v>534409</v>
      </c>
      <c r="J4" s="1528">
        <f>'Revenues 9-14'!J109</f>
        <v>0</v>
      </c>
      <c r="K4" s="1528">
        <f>'Revenues 9-14'!K109</f>
        <v>21</v>
      </c>
      <c r="L4" s="325"/>
    </row>
    <row r="5" spans="1:13" ht="15.75" customHeight="1">
      <c r="A5" s="1243" t="s">
        <v>1484</v>
      </c>
      <c r="B5" s="1244">
        <v>2000</v>
      </c>
      <c r="C5" s="1529">
        <f>'Revenues 9-14'!C114</f>
        <v>0</v>
      </c>
      <c r="D5" s="1529">
        <f>'Revenues 9-14'!D114</f>
        <v>0</v>
      </c>
      <c r="E5" s="1530"/>
      <c r="F5" s="1529">
        <f>'Revenues 9-14'!F114</f>
        <v>0</v>
      </c>
      <c r="G5" s="1529">
        <f>'Revenues 9-14'!G114</f>
        <v>0</v>
      </c>
      <c r="H5" s="1531" t="s">
        <v>1161</v>
      </c>
      <c r="I5" s="1532" t="s">
        <v>1161</v>
      </c>
      <c r="J5" s="1533" t="s">
        <v>1161</v>
      </c>
      <c r="K5" s="1534" t="s">
        <v>1161</v>
      </c>
      <c r="L5" s="325"/>
    </row>
    <row r="6" spans="1:13" ht="15.75" customHeight="1">
      <c r="A6" s="1243" t="s">
        <v>1485</v>
      </c>
      <c r="B6" s="1245">
        <v>3000</v>
      </c>
      <c r="C6" s="1529">
        <f>'Revenues 9-14'!C170</f>
        <v>7785995</v>
      </c>
      <c r="D6" s="1529">
        <f>'Revenues 9-14'!D170</f>
        <v>1130000</v>
      </c>
      <c r="E6" s="1529">
        <f>'Revenues 9-14'!E170</f>
        <v>0</v>
      </c>
      <c r="F6" s="1529">
        <f>'Revenues 9-14'!F170</f>
        <v>5518403</v>
      </c>
      <c r="G6" s="1529">
        <f>'Revenues 9-14'!G170</f>
        <v>0</v>
      </c>
      <c r="H6" s="1529">
        <f>'Revenues 9-14'!H170</f>
        <v>0</v>
      </c>
      <c r="I6" s="1529">
        <f>'Revenues 9-14'!I170</f>
        <v>0</v>
      </c>
      <c r="J6" s="1529">
        <f>'Revenues 9-14'!J170</f>
        <v>0</v>
      </c>
      <c r="K6" s="1529">
        <f>'Revenues 9-14'!K170</f>
        <v>0</v>
      </c>
      <c r="L6" s="325"/>
      <c r="M6" s="448"/>
    </row>
    <row r="7" spans="1:13" ht="15.75" customHeight="1">
      <c r="A7" s="1243" t="s">
        <v>1486</v>
      </c>
      <c r="B7" s="1245">
        <v>4000</v>
      </c>
      <c r="C7" s="1529">
        <f>'Revenues 9-14'!C267</f>
        <v>3906894</v>
      </c>
      <c r="D7" s="1529">
        <f>'Revenues 9-14'!D267</f>
        <v>0</v>
      </c>
      <c r="E7" s="1529">
        <f>'Revenues 9-14'!E267</f>
        <v>0</v>
      </c>
      <c r="F7" s="1529">
        <f>'Revenues 9-14'!F267</f>
        <v>0</v>
      </c>
      <c r="G7" s="1529">
        <f>'Revenues 9-14'!G267</f>
        <v>0</v>
      </c>
      <c r="H7" s="1529">
        <f>'Revenues 9-14'!H267</f>
        <v>0</v>
      </c>
      <c r="I7" s="1529">
        <f>'Revenues 9-14'!I267</f>
        <v>0</v>
      </c>
      <c r="J7" s="1529">
        <f>'Revenues 9-14'!J267</f>
        <v>0</v>
      </c>
      <c r="K7" s="1529">
        <f>'Revenues 9-14'!K267</f>
        <v>0</v>
      </c>
      <c r="L7" s="325"/>
      <c r="M7" s="448"/>
    </row>
    <row r="8" spans="1:13" ht="13.5" thickBot="1">
      <c r="A8" s="1352" t="s">
        <v>1164</v>
      </c>
      <c r="B8" s="1333"/>
      <c r="C8" s="1516">
        <f>SUM(C4:C7)</f>
        <v>113584520</v>
      </c>
      <c r="D8" s="1516">
        <f t="shared" ref="D8:K8" si="0">SUM(D4:D7)</f>
        <v>11782601</v>
      </c>
      <c r="E8" s="1516">
        <f t="shared" si="0"/>
        <v>2918933</v>
      </c>
      <c r="F8" s="1516">
        <f t="shared" si="0"/>
        <v>10842510</v>
      </c>
      <c r="G8" s="1516">
        <f t="shared" si="0"/>
        <v>3017987</v>
      </c>
      <c r="H8" s="1516">
        <f t="shared" si="0"/>
        <v>56510</v>
      </c>
      <c r="I8" s="1516">
        <f t="shared" si="0"/>
        <v>534409</v>
      </c>
      <c r="J8" s="1516">
        <f t="shared" si="0"/>
        <v>0</v>
      </c>
      <c r="K8" s="1516">
        <f t="shared" si="0"/>
        <v>21</v>
      </c>
      <c r="L8" s="325"/>
    </row>
    <row r="9" spans="1:13" ht="15.75" thickTop="1">
      <c r="A9" s="449" t="s">
        <v>1631</v>
      </c>
      <c r="B9" s="450">
        <v>3998</v>
      </c>
      <c r="C9" s="1508">
        <v>54525059</v>
      </c>
      <c r="D9" s="1535"/>
      <c r="E9" s="1508"/>
      <c r="F9" s="1508"/>
      <c r="G9" s="1536"/>
      <c r="H9" s="1508"/>
      <c r="I9" s="1531" t="s">
        <v>1161</v>
      </c>
      <c r="J9" s="1505"/>
      <c r="K9" s="1508"/>
      <c r="L9" s="325"/>
    </row>
    <row r="10" spans="1:13" s="452" customFormat="1" ht="13.5" thickBot="1">
      <c r="A10" s="1352" t="s">
        <v>1165</v>
      </c>
      <c r="B10" s="1333"/>
      <c r="C10" s="1516">
        <f>SUM(C8:C9)</f>
        <v>168109579</v>
      </c>
      <c r="D10" s="1516">
        <f t="shared" ref="D10:K10" si="1">SUM(D8:D9)</f>
        <v>11782601</v>
      </c>
      <c r="E10" s="1516">
        <f t="shared" si="1"/>
        <v>2918933</v>
      </c>
      <c r="F10" s="1516">
        <f t="shared" si="1"/>
        <v>10842510</v>
      </c>
      <c r="G10" s="1516">
        <f t="shared" si="1"/>
        <v>3017987</v>
      </c>
      <c r="H10" s="1516">
        <f t="shared" si="1"/>
        <v>56510</v>
      </c>
      <c r="I10" s="1516">
        <f t="shared" si="1"/>
        <v>534409</v>
      </c>
      <c r="J10" s="1516">
        <f t="shared" si="1"/>
        <v>0</v>
      </c>
      <c r="K10" s="1516">
        <f t="shared" si="1"/>
        <v>21</v>
      </c>
      <c r="L10" s="451"/>
    </row>
    <row r="11" spans="1:13" s="452" customFormat="1" ht="16.7" customHeight="1" thickTop="1">
      <c r="A11" s="2216" t="s">
        <v>1168</v>
      </c>
      <c r="B11" s="2217"/>
      <c r="C11" s="1524"/>
      <c r="D11" s="1525"/>
      <c r="E11" s="1525"/>
      <c r="F11" s="1525"/>
      <c r="G11" s="1525"/>
      <c r="H11" s="1525"/>
      <c r="I11" s="1525"/>
      <c r="J11" s="1525"/>
      <c r="K11" s="1537"/>
      <c r="L11" s="451"/>
    </row>
    <row r="12" spans="1:13" ht="15.75" customHeight="1">
      <c r="A12" s="1243" t="s">
        <v>453</v>
      </c>
      <c r="B12" s="1245">
        <v>1000</v>
      </c>
      <c r="C12" s="1528">
        <f>'Expenditures 15-22'!K33</f>
        <v>73128866</v>
      </c>
      <c r="D12" s="1538" t="s">
        <v>1161</v>
      </c>
      <c r="E12" s="1497" t="s">
        <v>1161</v>
      </c>
      <c r="F12" s="1497" t="s">
        <v>1161</v>
      </c>
      <c r="G12" s="1528">
        <f>'Expenditures 15-22'!K229</f>
        <v>1348685</v>
      </c>
      <c r="H12" s="1539"/>
      <c r="I12" s="1497" t="s">
        <v>1161</v>
      </c>
      <c r="J12" s="1497" t="s">
        <v>1161</v>
      </c>
      <c r="K12" s="1539" t="s">
        <v>1161</v>
      </c>
      <c r="L12" s="325"/>
    </row>
    <row r="13" spans="1:13" ht="15.75" customHeight="1">
      <c r="A13" s="1243" t="s">
        <v>454</v>
      </c>
      <c r="B13" s="1245">
        <v>2000</v>
      </c>
      <c r="C13" s="1529">
        <f>'Expenditures 15-22'!K74</f>
        <v>31412167</v>
      </c>
      <c r="D13" s="1529">
        <f>'Expenditures 15-22'!K129</f>
        <v>12699102</v>
      </c>
      <c r="E13" s="1498" t="s">
        <v>1161</v>
      </c>
      <c r="F13" s="1529">
        <f>'Expenditures 15-22'!K184</f>
        <v>9459071</v>
      </c>
      <c r="G13" s="1529">
        <f>'Expenditures 15-22'!K279</f>
        <v>1588609</v>
      </c>
      <c r="H13" s="1529">
        <f>'Expenditures 15-22'!K303</f>
        <v>5018039</v>
      </c>
      <c r="I13" s="1497" t="s">
        <v>1161</v>
      </c>
      <c r="J13" s="1529">
        <f>'Expenditures 15-22'!K330</f>
        <v>0</v>
      </c>
      <c r="K13" s="1540">
        <f>'Expenditures 15-22'!K352</f>
        <v>0</v>
      </c>
      <c r="L13" s="325"/>
    </row>
    <row r="14" spans="1:13" ht="15.75" customHeight="1">
      <c r="A14" s="1243" t="s">
        <v>446</v>
      </c>
      <c r="B14" s="1245">
        <v>3000</v>
      </c>
      <c r="C14" s="1529">
        <f>'Expenditures 15-22'!K75</f>
        <v>451712</v>
      </c>
      <c r="D14" s="1529">
        <f>'Expenditures 15-22'!K130</f>
        <v>0</v>
      </c>
      <c r="E14" s="1538" t="s">
        <v>1161</v>
      </c>
      <c r="F14" s="1529">
        <f>'Expenditures 15-22'!K185</f>
        <v>0</v>
      </c>
      <c r="G14" s="1529">
        <f>'Expenditures 15-22'!K280</f>
        <v>28397</v>
      </c>
      <c r="H14" s="1534"/>
      <c r="I14" s="1497" t="s">
        <v>1161</v>
      </c>
      <c r="J14" s="1497" t="s">
        <v>1161</v>
      </c>
      <c r="K14" s="1534" t="s">
        <v>1161</v>
      </c>
      <c r="L14" s="325"/>
    </row>
    <row r="15" spans="1:13" ht="15.75" customHeight="1">
      <c r="A15" s="1243" t="s">
        <v>107</v>
      </c>
      <c r="B15" s="1245">
        <v>4000</v>
      </c>
      <c r="C15" s="1529">
        <f>'Expenditures 15-22'!K102</f>
        <v>3996320</v>
      </c>
      <c r="D15" s="1529">
        <f>'Expenditures 15-22'!K139</f>
        <v>0</v>
      </c>
      <c r="E15" s="1529">
        <f>'Expenditures 15-22'!K160</f>
        <v>0</v>
      </c>
      <c r="F15" s="1529">
        <f>'Expenditures 15-22'!K196</f>
        <v>0</v>
      </c>
      <c r="G15" s="1529">
        <f>'Expenditures 15-22'!K285</f>
        <v>0</v>
      </c>
      <c r="H15" s="1529">
        <f>'Expenditures 15-22'!K310</f>
        <v>0</v>
      </c>
      <c r="I15" s="1497" t="s">
        <v>1161</v>
      </c>
      <c r="J15" s="1541">
        <f>'Expenditures 15-22'!K334</f>
        <v>0</v>
      </c>
      <c r="K15" s="1529">
        <f>'Expenditures 15-22'!K357</f>
        <v>0</v>
      </c>
      <c r="L15" s="325"/>
    </row>
    <row r="16" spans="1:13" ht="15.75" customHeight="1">
      <c r="A16" s="1243" t="s">
        <v>447</v>
      </c>
      <c r="B16" s="1245">
        <v>5000</v>
      </c>
      <c r="C16" s="1529">
        <f>'Expenditures 15-22'!K112</f>
        <v>0</v>
      </c>
      <c r="D16" s="1529">
        <f>'Expenditures 15-22'!K149</f>
        <v>0</v>
      </c>
      <c r="E16" s="1529">
        <f>'Expenditures 15-22'!K172</f>
        <v>2895275</v>
      </c>
      <c r="F16" s="1529">
        <f>'Expenditures 15-22'!K208</f>
        <v>0</v>
      </c>
      <c r="G16" s="1529">
        <f>'Expenditures 15-22'!K293</f>
        <v>0</v>
      </c>
      <c r="H16" s="1542"/>
      <c r="I16" s="1497" t="s">
        <v>1161</v>
      </c>
      <c r="J16" s="1543">
        <f>'Expenditures 15-22'!K340</f>
        <v>0</v>
      </c>
      <c r="K16" s="1529">
        <f>'Expenditures 15-22'!K365</f>
        <v>0</v>
      </c>
      <c r="L16" s="325"/>
    </row>
    <row r="17" spans="1:12" ht="13.5" thickBot="1">
      <c r="A17" s="1332" t="s">
        <v>48</v>
      </c>
      <c r="B17" s="1333"/>
      <c r="C17" s="1516">
        <f t="shared" ref="C17:H17" si="2">SUM(C12:C16)</f>
        <v>108989065</v>
      </c>
      <c r="D17" s="1516">
        <f t="shared" si="2"/>
        <v>12699102</v>
      </c>
      <c r="E17" s="1516">
        <f t="shared" si="2"/>
        <v>2895275</v>
      </c>
      <c r="F17" s="1516">
        <f t="shared" si="2"/>
        <v>9459071</v>
      </c>
      <c r="G17" s="1516">
        <f t="shared" si="2"/>
        <v>2965691</v>
      </c>
      <c r="H17" s="1516">
        <f t="shared" si="2"/>
        <v>5018039</v>
      </c>
      <c r="I17" s="1497"/>
      <c r="J17" s="1516">
        <f>SUM(J12:J16)</f>
        <v>0</v>
      </c>
      <c r="K17" s="1516">
        <f>SUM(K12:K16)</f>
        <v>0</v>
      </c>
      <c r="L17" s="325"/>
    </row>
    <row r="18" spans="1:12" ht="15" customHeight="1" thickTop="1">
      <c r="A18" s="1356" t="s">
        <v>1632</v>
      </c>
      <c r="B18" s="1357">
        <v>4180</v>
      </c>
      <c r="C18" s="1528">
        <f t="shared" ref="C18:H18" si="3">C9</f>
        <v>54525059</v>
      </c>
      <c r="D18" s="1528">
        <f t="shared" si="3"/>
        <v>0</v>
      </c>
      <c r="E18" s="1528">
        <f t="shared" si="3"/>
        <v>0</v>
      </c>
      <c r="F18" s="1528">
        <f t="shared" si="3"/>
        <v>0</v>
      </c>
      <c r="G18" s="1528">
        <f t="shared" si="3"/>
        <v>0</v>
      </c>
      <c r="H18" s="1528">
        <f t="shared" si="3"/>
        <v>0</v>
      </c>
      <c r="I18" s="1497"/>
      <c r="J18" s="1528">
        <f>J9</f>
        <v>0</v>
      </c>
      <c r="K18" s="1528">
        <f>K9</f>
        <v>0</v>
      </c>
      <c r="L18" s="325"/>
    </row>
    <row r="19" spans="1:12" ht="13.5" thickBot="1">
      <c r="A19" s="1332" t="s">
        <v>502</v>
      </c>
      <c r="B19" s="1333"/>
      <c r="C19" s="1516">
        <f t="shared" ref="C19:H19" si="4">SUM(C17:C18)</f>
        <v>163514124</v>
      </c>
      <c r="D19" s="1516">
        <f t="shared" si="4"/>
        <v>12699102</v>
      </c>
      <c r="E19" s="1516">
        <f t="shared" si="4"/>
        <v>2895275</v>
      </c>
      <c r="F19" s="1516">
        <f t="shared" si="4"/>
        <v>9459071</v>
      </c>
      <c r="G19" s="1516">
        <f t="shared" si="4"/>
        <v>2965691</v>
      </c>
      <c r="H19" s="1516">
        <f t="shared" si="4"/>
        <v>5018039</v>
      </c>
      <c r="I19" s="1497"/>
      <c r="J19" s="1516">
        <f>SUM(J17:J18)</f>
        <v>0</v>
      </c>
      <c r="K19" s="1516">
        <f>SUM(K17:K18)</f>
        <v>0</v>
      </c>
      <c r="L19" s="325"/>
    </row>
    <row r="20" spans="1:12" ht="16.5" thickTop="1" thickBot="1">
      <c r="A20" s="2232" t="s">
        <v>1633</v>
      </c>
      <c r="B20" s="2233"/>
      <c r="C20" s="1544">
        <f>C8-C17</f>
        <v>4595455</v>
      </c>
      <c r="D20" s="1544">
        <f t="shared" ref="D20:K20" si="5">D8-D17</f>
        <v>-916501</v>
      </c>
      <c r="E20" s="1544">
        <f t="shared" si="5"/>
        <v>23658</v>
      </c>
      <c r="F20" s="1544">
        <f t="shared" si="5"/>
        <v>1383439</v>
      </c>
      <c r="G20" s="1544">
        <f t="shared" si="5"/>
        <v>52296</v>
      </c>
      <c r="H20" s="1544">
        <f t="shared" si="5"/>
        <v>-4961529</v>
      </c>
      <c r="I20" s="1544">
        <f t="shared" si="5"/>
        <v>534409</v>
      </c>
      <c r="J20" s="1544">
        <f t="shared" si="5"/>
        <v>0</v>
      </c>
      <c r="K20" s="1544">
        <f t="shared" si="5"/>
        <v>21</v>
      </c>
      <c r="L20" s="325"/>
    </row>
    <row r="21" spans="1:12" ht="16.7" customHeight="1" thickTop="1">
      <c r="A21" s="2244" t="s">
        <v>591</v>
      </c>
      <c r="B21" s="2245"/>
      <c r="C21" s="1524"/>
      <c r="D21" s="1525"/>
      <c r="E21" s="1525"/>
      <c r="F21" s="1525"/>
      <c r="G21" s="1525"/>
      <c r="H21" s="1525"/>
      <c r="I21" s="1525"/>
      <c r="J21" s="1525"/>
      <c r="K21" s="1537"/>
      <c r="L21" s="453"/>
    </row>
    <row r="22" spans="1:12" ht="15.75" customHeight="1" collapsed="1">
      <c r="A22" s="2240" t="s">
        <v>592</v>
      </c>
      <c r="B22" s="2241"/>
      <c r="C22" s="1504"/>
      <c r="D22" s="1504"/>
      <c r="E22" s="1504"/>
      <c r="F22" s="1504"/>
      <c r="G22" s="1504"/>
      <c r="H22" s="1504"/>
      <c r="I22" s="1504"/>
      <c r="J22" s="1504"/>
      <c r="K22" s="1504"/>
      <c r="L22" s="325"/>
    </row>
    <row r="23" spans="1:12" s="433" customFormat="1" ht="15.75" customHeight="1">
      <c r="A23" s="2236" t="s">
        <v>290</v>
      </c>
      <c r="B23" s="2237"/>
      <c r="C23" s="1507"/>
      <c r="D23" s="1504"/>
      <c r="E23" s="1504"/>
      <c r="F23" s="1504"/>
      <c r="G23" s="1504"/>
      <c r="H23" s="1504"/>
      <c r="I23" s="1504"/>
      <c r="J23" s="1504"/>
      <c r="K23" s="1504"/>
      <c r="L23" s="453"/>
    </row>
    <row r="24" spans="1:12" s="433" customFormat="1" ht="13.5" customHeight="1">
      <c r="A24" s="1189" t="s">
        <v>1634</v>
      </c>
      <c r="B24" s="454">
        <v>7110</v>
      </c>
      <c r="C24" s="1496"/>
      <c r="D24" s="1504"/>
      <c r="E24" s="1504"/>
      <c r="F24" s="1504"/>
      <c r="G24" s="1504"/>
      <c r="H24" s="1504"/>
      <c r="I24" s="1504"/>
      <c r="J24" s="1504"/>
      <c r="K24" s="1504"/>
      <c r="L24" s="453"/>
    </row>
    <row r="25" spans="1:12" s="433" customFormat="1" ht="13.5" customHeight="1">
      <c r="A25" s="1189" t="s">
        <v>1635</v>
      </c>
      <c r="B25" s="454">
        <v>7110</v>
      </c>
      <c r="C25" s="1496"/>
      <c r="D25" s="1496">
        <v>22902061</v>
      </c>
      <c r="E25" s="1496"/>
      <c r="F25" s="1496"/>
      <c r="G25" s="1496"/>
      <c r="H25" s="1496"/>
      <c r="I25" s="1504"/>
      <c r="J25" s="1496"/>
      <c r="K25" s="1496"/>
      <c r="L25" s="453"/>
    </row>
    <row r="26" spans="1:12" s="433" customFormat="1" ht="13.5" customHeight="1">
      <c r="A26" s="1189" t="s">
        <v>183</v>
      </c>
      <c r="B26" s="432">
        <v>7120</v>
      </c>
      <c r="C26" s="1496"/>
      <c r="D26" s="1496">
        <v>500000</v>
      </c>
      <c r="E26" s="1496"/>
      <c r="F26" s="1496"/>
      <c r="G26" s="1496"/>
      <c r="H26" s="1496"/>
      <c r="I26" s="1504"/>
      <c r="J26" s="1496"/>
      <c r="K26" s="1496"/>
      <c r="L26" s="453"/>
    </row>
    <row r="27" spans="1:12" s="433" customFormat="1" ht="13.5" customHeight="1">
      <c r="A27" s="1189" t="s">
        <v>184</v>
      </c>
      <c r="B27" s="432">
        <v>7130</v>
      </c>
      <c r="C27" s="1496"/>
      <c r="D27" s="1496"/>
      <c r="E27" s="1545"/>
      <c r="F27" s="1496"/>
      <c r="G27" s="1507"/>
      <c r="H27" s="1507"/>
      <c r="I27" s="1507"/>
      <c r="J27" s="1507"/>
      <c r="K27" s="1507"/>
      <c r="L27" s="453"/>
    </row>
    <row r="28" spans="1:12" s="433" customFormat="1" ht="13.5" customHeight="1">
      <c r="A28" s="1189" t="s">
        <v>1382</v>
      </c>
      <c r="B28" s="432">
        <v>7140</v>
      </c>
      <c r="C28" s="1496"/>
      <c r="D28" s="1496"/>
      <c r="E28" s="1496"/>
      <c r="F28" s="1496"/>
      <c r="G28" s="1496"/>
      <c r="H28" s="1496"/>
      <c r="I28" s="1496"/>
      <c r="J28" s="1496"/>
      <c r="K28" s="1496"/>
      <c r="L28" s="453"/>
    </row>
    <row r="29" spans="1:12" s="433" customFormat="1" ht="13.5" customHeight="1">
      <c r="A29" s="1189" t="s">
        <v>291</v>
      </c>
      <c r="B29" s="432">
        <v>7150</v>
      </c>
      <c r="C29" s="1502"/>
      <c r="D29" s="1496"/>
      <c r="E29" s="1502"/>
      <c r="F29" s="1502"/>
      <c r="G29" s="1502"/>
      <c r="H29" s="1502"/>
      <c r="I29" s="1502"/>
      <c r="J29" s="1502"/>
      <c r="K29" s="1502"/>
      <c r="L29" s="453"/>
    </row>
    <row r="30" spans="1:12" s="433" customFormat="1" ht="26.25">
      <c r="A30" s="1189" t="s">
        <v>1748</v>
      </c>
      <c r="B30" s="455">
        <v>7160</v>
      </c>
      <c r="C30" s="1504"/>
      <c r="D30" s="1496"/>
      <c r="E30" s="1504"/>
      <c r="F30" s="1504"/>
      <c r="G30" s="1504"/>
      <c r="H30" s="1504"/>
      <c r="I30" s="1504"/>
      <c r="J30" s="1504"/>
      <c r="K30" s="1504"/>
      <c r="L30" s="453"/>
    </row>
    <row r="31" spans="1:12" s="433" customFormat="1" ht="26.25">
      <c r="A31" s="1189" t="s">
        <v>1752</v>
      </c>
      <c r="B31" s="455">
        <v>7170</v>
      </c>
      <c r="C31" s="1504"/>
      <c r="D31" s="1504"/>
      <c r="E31" s="1501"/>
      <c r="F31" s="1504"/>
      <c r="G31" s="1504"/>
      <c r="H31" s="1504"/>
      <c r="I31" s="1504"/>
      <c r="J31" s="1504"/>
      <c r="K31" s="1504"/>
      <c r="L31" s="453"/>
    </row>
    <row r="32" spans="1:12" s="433" customFormat="1" ht="15.75" customHeight="1">
      <c r="A32" s="2238" t="s">
        <v>974</v>
      </c>
      <c r="B32" s="2239"/>
      <c r="C32" s="1504"/>
      <c r="D32" s="1504"/>
      <c r="E32" s="1502"/>
      <c r="F32" s="1504"/>
      <c r="G32" s="1504"/>
      <c r="H32" s="1504"/>
      <c r="I32" s="1504"/>
      <c r="J32" s="1504"/>
      <c r="K32" s="1504"/>
      <c r="L32" s="453"/>
    </row>
    <row r="33" spans="1:12" s="433" customFormat="1">
      <c r="A33" s="1189" t="s">
        <v>409</v>
      </c>
      <c r="B33" s="454">
        <v>7210</v>
      </c>
      <c r="C33" s="1496"/>
      <c r="D33" s="1496"/>
      <c r="E33" s="1496"/>
      <c r="F33" s="1496"/>
      <c r="G33" s="1504"/>
      <c r="H33" s="1496"/>
      <c r="I33" s="1496">
        <v>23190000</v>
      </c>
      <c r="J33" s="1496"/>
      <c r="K33" s="1496"/>
      <c r="L33" s="453"/>
    </row>
    <row r="34" spans="1:12" s="433" customFormat="1">
      <c r="A34" s="1189" t="s">
        <v>994</v>
      </c>
      <c r="B34" s="454">
        <v>7220</v>
      </c>
      <c r="C34" s="1496"/>
      <c r="D34" s="1496"/>
      <c r="E34" s="1496"/>
      <c r="F34" s="1496"/>
      <c r="G34" s="1504"/>
      <c r="H34" s="1505"/>
      <c r="I34" s="1505"/>
      <c r="J34" s="1505"/>
      <c r="K34" s="1505"/>
      <c r="L34" s="453"/>
    </row>
    <row r="35" spans="1:12" s="433" customFormat="1">
      <c r="A35" s="1189" t="s">
        <v>983</v>
      </c>
      <c r="B35" s="454">
        <v>7230</v>
      </c>
      <c r="C35" s="1496"/>
      <c r="D35" s="1496"/>
      <c r="E35" s="1496"/>
      <c r="F35" s="1496"/>
      <c r="G35" s="1507"/>
      <c r="H35" s="1496"/>
      <c r="I35" s="1496"/>
      <c r="J35" s="1496"/>
      <c r="K35" s="1496"/>
      <c r="L35" s="453"/>
    </row>
    <row r="36" spans="1:12" s="433" customFormat="1" ht="15">
      <c r="A36" s="1189" t="s">
        <v>1636</v>
      </c>
      <c r="B36" s="454">
        <v>7300</v>
      </c>
      <c r="C36" s="1496"/>
      <c r="D36" s="1496"/>
      <c r="E36" s="1496"/>
      <c r="F36" s="1496"/>
      <c r="G36" s="1496"/>
      <c r="H36" s="1496"/>
      <c r="I36" s="1502"/>
      <c r="J36" s="1496"/>
      <c r="K36" s="1496"/>
      <c r="L36" s="453"/>
    </row>
    <row r="37" spans="1:12" s="433" customFormat="1">
      <c r="A37" s="1189" t="s">
        <v>438</v>
      </c>
      <c r="B37" s="454">
        <v>7400</v>
      </c>
      <c r="C37" s="1502"/>
      <c r="D37" s="1502"/>
      <c r="E37" s="1529">
        <f>SUM(C54:D57,H54:H57)</f>
        <v>0</v>
      </c>
      <c r="F37" s="1502"/>
      <c r="G37" s="1502"/>
      <c r="H37" s="1502"/>
      <c r="I37" s="1504"/>
      <c r="J37" s="1502"/>
      <c r="K37" s="1502"/>
      <c r="L37" s="453"/>
    </row>
    <row r="38" spans="1:12" s="433" customFormat="1">
      <c r="A38" s="1189" t="s">
        <v>439</v>
      </c>
      <c r="B38" s="454">
        <v>7500</v>
      </c>
      <c r="C38" s="1504"/>
      <c r="D38" s="1504"/>
      <c r="E38" s="1529">
        <f>SUM(C58:D61,H58:H61)</f>
        <v>0</v>
      </c>
      <c r="F38" s="1504"/>
      <c r="G38" s="1504"/>
      <c r="H38" s="1504"/>
      <c r="I38" s="1504"/>
      <c r="J38" s="1504"/>
      <c r="K38" s="1504"/>
      <c r="L38" s="453"/>
    </row>
    <row r="39" spans="1:12" s="433" customFormat="1">
      <c r="A39" s="1189" t="s">
        <v>440</v>
      </c>
      <c r="B39" s="454">
        <v>7600</v>
      </c>
      <c r="C39" s="1504"/>
      <c r="D39" s="1504"/>
      <c r="E39" s="1529">
        <f>SUM(C62:D65)</f>
        <v>0</v>
      </c>
      <c r="F39" s="1504"/>
      <c r="G39" s="1504"/>
      <c r="H39" s="1504"/>
      <c r="I39" s="1504"/>
      <c r="J39" s="1504"/>
      <c r="K39" s="1504"/>
      <c r="L39" s="453"/>
    </row>
    <row r="40" spans="1:12" s="433" customFormat="1" ht="13.5" customHeight="1">
      <c r="A40" s="1189" t="s">
        <v>637</v>
      </c>
      <c r="B40" s="432">
        <v>7700</v>
      </c>
      <c r="C40" s="1504"/>
      <c r="D40" s="1504"/>
      <c r="E40" s="1529">
        <f>SUM(C66:D69)</f>
        <v>0</v>
      </c>
      <c r="F40" s="1504"/>
      <c r="G40" s="1504"/>
      <c r="H40" s="1507"/>
      <c r="I40" s="1504"/>
      <c r="J40" s="1504"/>
      <c r="K40" s="1504"/>
      <c r="L40" s="453"/>
    </row>
    <row r="41" spans="1:12" s="433" customFormat="1" ht="13.5" customHeight="1">
      <c r="A41" s="1189" t="s">
        <v>635</v>
      </c>
      <c r="B41" s="432">
        <v>7800</v>
      </c>
      <c r="C41" s="1507"/>
      <c r="D41" s="1507"/>
      <c r="E41" s="1545"/>
      <c r="F41" s="1507"/>
      <c r="G41" s="1507"/>
      <c r="H41" s="1529">
        <f>SUM(C70:D73)</f>
        <v>27902061</v>
      </c>
      <c r="I41" s="1504"/>
      <c r="J41" s="1504"/>
      <c r="K41" s="1507"/>
      <c r="L41" s="453"/>
    </row>
    <row r="42" spans="1:12" s="433" customFormat="1" ht="13.5" customHeight="1">
      <c r="A42" s="1189" t="s">
        <v>636</v>
      </c>
      <c r="B42" s="432">
        <v>7900</v>
      </c>
      <c r="C42" s="1496"/>
      <c r="D42" s="1496"/>
      <c r="E42" s="1496"/>
      <c r="F42" s="1496"/>
      <c r="G42" s="1496"/>
      <c r="H42" s="1496"/>
      <c r="I42" s="1507"/>
      <c r="J42" s="1507"/>
      <c r="K42" s="1496"/>
      <c r="L42" s="453"/>
    </row>
    <row r="43" spans="1:12" s="433" customFormat="1" ht="13.5" customHeight="1">
      <c r="A43" s="1189" t="s">
        <v>370</v>
      </c>
      <c r="B43" s="432">
        <v>7990</v>
      </c>
      <c r="C43" s="1496"/>
      <c r="D43" s="1496"/>
      <c r="E43" s="1496"/>
      <c r="F43" s="1496"/>
      <c r="G43" s="1496"/>
      <c r="H43" s="1496"/>
      <c r="I43" s="1496"/>
      <c r="J43" s="1496"/>
      <c r="K43" s="1496"/>
      <c r="L43" s="453"/>
    </row>
    <row r="44" spans="1:12" s="433" customFormat="1" ht="13.5" customHeight="1" thickBot="1">
      <c r="A44" s="2246" t="s">
        <v>371</v>
      </c>
      <c r="B44" s="2247"/>
      <c r="C44" s="1546">
        <f>SUM(C24:C43)</f>
        <v>0</v>
      </c>
      <c r="D44" s="1546">
        <f t="shared" ref="D44:K44" si="6">SUM(D24:D43)</f>
        <v>23402061</v>
      </c>
      <c r="E44" s="1546">
        <f t="shared" si="6"/>
        <v>0</v>
      </c>
      <c r="F44" s="1546">
        <f t="shared" si="6"/>
        <v>0</v>
      </c>
      <c r="G44" s="1546">
        <f t="shared" si="6"/>
        <v>0</v>
      </c>
      <c r="H44" s="1546">
        <f t="shared" si="6"/>
        <v>27902061</v>
      </c>
      <c r="I44" s="1546">
        <f t="shared" si="6"/>
        <v>23190000</v>
      </c>
      <c r="J44" s="1546">
        <f t="shared" si="6"/>
        <v>0</v>
      </c>
      <c r="K44" s="1546">
        <f t="shared" si="6"/>
        <v>0</v>
      </c>
      <c r="L44" s="453"/>
    </row>
    <row r="45" spans="1:12" ht="15.75" customHeight="1" thickTop="1">
      <c r="A45" s="2240" t="s">
        <v>108</v>
      </c>
      <c r="B45" s="2241"/>
      <c r="C45" s="1547"/>
      <c r="D45" s="1547"/>
      <c r="E45" s="1547"/>
      <c r="F45" s="1547"/>
      <c r="G45" s="1547"/>
      <c r="H45" s="1547"/>
      <c r="I45" s="1547"/>
      <c r="J45" s="1547"/>
      <c r="K45" s="1547"/>
      <c r="L45" s="325"/>
    </row>
    <row r="46" spans="1:12" s="433" customFormat="1" ht="15.75" customHeight="1">
      <c r="A46" s="2248" t="s">
        <v>109</v>
      </c>
      <c r="B46" s="2249"/>
      <c r="C46" s="1504"/>
      <c r="D46" s="1504"/>
      <c r="E46" s="1504"/>
      <c r="F46" s="1504"/>
      <c r="G46" s="1504"/>
      <c r="H46" s="1504"/>
      <c r="I46" s="1507"/>
      <c r="J46" s="1504"/>
      <c r="K46" s="1504"/>
      <c r="L46" s="456"/>
    </row>
    <row r="47" spans="1:12" s="433" customFormat="1" ht="15">
      <c r="A47" s="1190" t="s">
        <v>1637</v>
      </c>
      <c r="B47" s="432">
        <v>8110</v>
      </c>
      <c r="C47" s="1504"/>
      <c r="D47" s="1504"/>
      <c r="E47" s="1504"/>
      <c r="F47" s="1504"/>
      <c r="G47" s="1504"/>
      <c r="H47" s="1504"/>
      <c r="I47" s="1529">
        <f>SUM(C24,C25:H25,J25:K25)</f>
        <v>22902061</v>
      </c>
      <c r="J47" s="1504"/>
      <c r="K47" s="1504"/>
      <c r="L47" s="456"/>
    </row>
    <row r="48" spans="1:12" s="433" customFormat="1" ht="15">
      <c r="A48" s="1190" t="s">
        <v>1638</v>
      </c>
      <c r="B48" s="432">
        <v>8120</v>
      </c>
      <c r="C48" s="1507"/>
      <c r="D48" s="1507"/>
      <c r="E48" s="1504"/>
      <c r="F48" s="1507"/>
      <c r="G48" s="1504"/>
      <c r="H48" s="1504"/>
      <c r="I48" s="1529">
        <f>SUM(C26:H26,J26,K26)</f>
        <v>500000</v>
      </c>
      <c r="J48" s="1504"/>
      <c r="K48" s="1504"/>
      <c r="L48" s="456"/>
    </row>
    <row r="49" spans="1:12" s="433" customFormat="1">
      <c r="A49" s="1190" t="s">
        <v>184</v>
      </c>
      <c r="B49" s="432">
        <v>8130</v>
      </c>
      <c r="C49" s="1496"/>
      <c r="D49" s="1496"/>
      <c r="E49" s="1507"/>
      <c r="F49" s="1496"/>
      <c r="G49" s="1507"/>
      <c r="H49" s="1507"/>
      <c r="I49" s="1504"/>
      <c r="J49" s="1507"/>
      <c r="K49" s="1504"/>
      <c r="L49" s="453"/>
    </row>
    <row r="50" spans="1:12" s="433" customFormat="1">
      <c r="A50" s="1190" t="s">
        <v>1382</v>
      </c>
      <c r="B50" s="432">
        <v>8140</v>
      </c>
      <c r="C50" s="1496"/>
      <c r="D50" s="1496"/>
      <c r="E50" s="1496"/>
      <c r="F50" s="1496"/>
      <c r="G50" s="1496"/>
      <c r="H50" s="1496"/>
      <c r="I50" s="1504"/>
      <c r="J50" s="1496"/>
      <c r="K50" s="1504"/>
      <c r="L50" s="453"/>
    </row>
    <row r="51" spans="1:12" s="433" customFormat="1">
      <c r="A51" s="1190" t="s">
        <v>291</v>
      </c>
      <c r="B51" s="432">
        <v>8150</v>
      </c>
      <c r="C51" s="1502"/>
      <c r="D51" s="1502"/>
      <c r="E51" s="1502"/>
      <c r="F51" s="1502"/>
      <c r="G51" s="1502"/>
      <c r="H51" s="1529">
        <f>SUM(D29)</f>
        <v>0</v>
      </c>
      <c r="I51" s="1504"/>
      <c r="J51" s="1502"/>
      <c r="K51" s="1507"/>
      <c r="L51" s="453"/>
    </row>
    <row r="52" spans="1:12" s="433" customFormat="1" ht="26.25">
      <c r="A52" s="1190" t="s">
        <v>1751</v>
      </c>
      <c r="B52" s="432">
        <v>8160</v>
      </c>
      <c r="C52" s="1504"/>
      <c r="D52" s="1504"/>
      <c r="E52" s="1504"/>
      <c r="F52" s="1504"/>
      <c r="G52" s="1504"/>
      <c r="H52" s="1504"/>
      <c r="I52" s="1504"/>
      <c r="J52" s="1504"/>
      <c r="K52" s="1529">
        <f>D30</f>
        <v>0</v>
      </c>
      <c r="L52" s="453"/>
    </row>
    <row r="53" spans="1:12" s="433" customFormat="1" ht="26.25">
      <c r="A53" s="1190" t="s">
        <v>1750</v>
      </c>
      <c r="B53" s="432">
        <v>8170</v>
      </c>
      <c r="C53" s="1507"/>
      <c r="D53" s="1507"/>
      <c r="E53" s="1504"/>
      <c r="F53" s="1504"/>
      <c r="G53" s="1504"/>
      <c r="H53" s="1507"/>
      <c r="I53" s="1504"/>
      <c r="J53" s="1504"/>
      <c r="K53" s="1529">
        <f>E31</f>
        <v>0</v>
      </c>
      <c r="L53" s="453"/>
    </row>
    <row r="54" spans="1:12" s="433" customFormat="1" ht="13.5" thickBot="1">
      <c r="A54" s="1190" t="s">
        <v>687</v>
      </c>
      <c r="B54" s="432">
        <v>8410</v>
      </c>
      <c r="C54" s="1548"/>
      <c r="D54" s="1548"/>
      <c r="E54" s="1504"/>
      <c r="F54" s="1504"/>
      <c r="G54" s="1504"/>
      <c r="H54" s="1548"/>
      <c r="I54" s="1504"/>
      <c r="J54" s="1504"/>
      <c r="K54" s="1502"/>
      <c r="L54" s="453"/>
    </row>
    <row r="55" spans="1:12" s="433" customFormat="1" ht="14.25" thickTop="1" thickBot="1">
      <c r="A55" s="1191" t="s">
        <v>688</v>
      </c>
      <c r="B55" s="432">
        <v>8420</v>
      </c>
      <c r="C55" s="1549"/>
      <c r="D55" s="1549"/>
      <c r="E55" s="1504"/>
      <c r="F55" s="1504"/>
      <c r="G55" s="1504"/>
      <c r="H55" s="1548"/>
      <c r="I55" s="1504"/>
      <c r="J55" s="1504"/>
      <c r="K55" s="1504"/>
      <c r="L55" s="453"/>
    </row>
    <row r="56" spans="1:12" s="433" customFormat="1" ht="14.25" thickTop="1" thickBot="1">
      <c r="A56" s="1190" t="s">
        <v>577</v>
      </c>
      <c r="B56" s="432">
        <v>8430</v>
      </c>
      <c r="C56" s="1549"/>
      <c r="D56" s="1549"/>
      <c r="E56" s="1504"/>
      <c r="F56" s="1504"/>
      <c r="G56" s="1504"/>
      <c r="H56" s="1548"/>
      <c r="I56" s="1504"/>
      <c r="J56" s="1504"/>
      <c r="K56" s="1504"/>
      <c r="L56" s="453"/>
    </row>
    <row r="57" spans="1:12" s="433" customFormat="1" ht="14.25" thickTop="1" thickBot="1">
      <c r="A57" s="1191" t="s">
        <v>574</v>
      </c>
      <c r="B57" s="432">
        <v>8440</v>
      </c>
      <c r="C57" s="1549"/>
      <c r="D57" s="1549"/>
      <c r="E57" s="1504"/>
      <c r="F57" s="1504"/>
      <c r="G57" s="1504"/>
      <c r="H57" s="1548"/>
      <c r="I57" s="1504"/>
      <c r="J57" s="1504"/>
      <c r="K57" s="1504"/>
      <c r="L57" s="453"/>
    </row>
    <row r="58" spans="1:12" s="433" customFormat="1" ht="14.25" thickTop="1" thickBot="1">
      <c r="A58" s="1190" t="s">
        <v>575</v>
      </c>
      <c r="B58" s="432">
        <v>8510</v>
      </c>
      <c r="C58" s="1549"/>
      <c r="D58" s="1549"/>
      <c r="E58" s="1504"/>
      <c r="F58" s="1504"/>
      <c r="G58" s="1504"/>
      <c r="H58" s="1548"/>
      <c r="I58" s="1504"/>
      <c r="J58" s="1504"/>
      <c r="K58" s="1504"/>
      <c r="L58" s="453"/>
    </row>
    <row r="59" spans="1:12" s="433" customFormat="1" ht="14.25" thickTop="1" thickBot="1">
      <c r="A59" s="1192" t="s">
        <v>689</v>
      </c>
      <c r="B59" s="432">
        <v>8520</v>
      </c>
      <c r="C59" s="1549"/>
      <c r="D59" s="1549"/>
      <c r="E59" s="1504"/>
      <c r="F59" s="1504"/>
      <c r="G59" s="1504"/>
      <c r="H59" s="1548"/>
      <c r="I59" s="1504"/>
      <c r="J59" s="1504"/>
      <c r="K59" s="1504"/>
      <c r="L59" s="453"/>
    </row>
    <row r="60" spans="1:12" s="433" customFormat="1" ht="14.25" thickTop="1" thickBot="1">
      <c r="A60" s="1190" t="s">
        <v>576</v>
      </c>
      <c r="B60" s="432">
        <v>8530</v>
      </c>
      <c r="C60" s="1549"/>
      <c r="D60" s="1549"/>
      <c r="E60" s="1504"/>
      <c r="F60" s="1504"/>
      <c r="G60" s="1504"/>
      <c r="H60" s="1548"/>
      <c r="I60" s="1504"/>
      <c r="J60" s="1504"/>
      <c r="K60" s="1504"/>
      <c r="L60" s="453"/>
    </row>
    <row r="61" spans="1:12" s="433" customFormat="1" ht="14.25" thickTop="1" thickBot="1">
      <c r="A61" s="1191" t="s">
        <v>738</v>
      </c>
      <c r="B61" s="432">
        <v>8540</v>
      </c>
      <c r="C61" s="1549"/>
      <c r="D61" s="1549"/>
      <c r="E61" s="1504"/>
      <c r="F61" s="1504"/>
      <c r="G61" s="1504"/>
      <c r="H61" s="1548"/>
      <c r="I61" s="1504"/>
      <c r="J61" s="1504"/>
      <c r="K61" s="1504"/>
      <c r="L61" s="453"/>
    </row>
    <row r="62" spans="1:12" s="433" customFormat="1" ht="13.5" customHeight="1" thickTop="1" thickBot="1">
      <c r="A62" s="1190" t="s">
        <v>739</v>
      </c>
      <c r="B62" s="432">
        <v>8610</v>
      </c>
      <c r="C62" s="1549"/>
      <c r="D62" s="1549"/>
      <c r="E62" s="1504"/>
      <c r="F62" s="1504"/>
      <c r="G62" s="1504"/>
      <c r="H62" s="1504"/>
      <c r="I62" s="1504"/>
      <c r="J62" s="1504"/>
      <c r="K62" s="1504"/>
      <c r="L62" s="453"/>
    </row>
    <row r="63" spans="1:12" s="433" customFormat="1" ht="14.25" thickTop="1" thickBot="1">
      <c r="A63" s="1191" t="s">
        <v>690</v>
      </c>
      <c r="B63" s="432">
        <v>8620</v>
      </c>
      <c r="C63" s="1549"/>
      <c r="D63" s="1549"/>
      <c r="E63" s="1504"/>
      <c r="F63" s="1504"/>
      <c r="G63" s="1504"/>
      <c r="H63" s="1504"/>
      <c r="I63" s="1504"/>
      <c r="J63" s="1504"/>
      <c r="K63" s="1504"/>
      <c r="L63" s="453"/>
    </row>
    <row r="64" spans="1:12" s="433" customFormat="1" ht="13.5" customHeight="1" thickTop="1" thickBot="1">
      <c r="A64" s="1190" t="s">
        <v>740</v>
      </c>
      <c r="B64" s="432">
        <v>8630</v>
      </c>
      <c r="C64" s="1549"/>
      <c r="D64" s="1549"/>
      <c r="E64" s="1504"/>
      <c r="F64" s="1504"/>
      <c r="G64" s="1504"/>
      <c r="H64" s="1504"/>
      <c r="I64" s="1504"/>
      <c r="J64" s="1504"/>
      <c r="K64" s="1504"/>
      <c r="L64" s="453"/>
    </row>
    <row r="65" spans="1:12" s="433" customFormat="1" ht="14.25" thickTop="1" thickBot="1">
      <c r="A65" s="1191" t="s">
        <v>741</v>
      </c>
      <c r="B65" s="432">
        <v>8640</v>
      </c>
      <c r="C65" s="1549"/>
      <c r="D65" s="1549"/>
      <c r="E65" s="1504"/>
      <c r="F65" s="1504"/>
      <c r="G65" s="1504"/>
      <c r="H65" s="1504"/>
      <c r="I65" s="1504"/>
      <c r="J65" s="1504"/>
      <c r="K65" s="1504"/>
      <c r="L65" s="453"/>
    </row>
    <row r="66" spans="1:12" s="433" customFormat="1" ht="14.25" thickTop="1" thickBot="1">
      <c r="A66" s="1190" t="s">
        <v>742</v>
      </c>
      <c r="B66" s="432">
        <v>8710</v>
      </c>
      <c r="C66" s="1549"/>
      <c r="D66" s="1549"/>
      <c r="E66" s="1504"/>
      <c r="F66" s="1504"/>
      <c r="G66" s="1504"/>
      <c r="H66" s="1504"/>
      <c r="I66" s="1504"/>
      <c r="J66" s="1504"/>
      <c r="K66" s="1504"/>
      <c r="L66" s="453"/>
    </row>
    <row r="67" spans="1:12" s="433" customFormat="1" ht="14.25" thickTop="1" thickBot="1">
      <c r="A67" s="1191" t="s">
        <v>691</v>
      </c>
      <c r="B67" s="432">
        <v>8720</v>
      </c>
      <c r="C67" s="1549"/>
      <c r="D67" s="1549"/>
      <c r="E67" s="1504"/>
      <c r="F67" s="1504"/>
      <c r="G67" s="1504"/>
      <c r="H67" s="1504"/>
      <c r="I67" s="1504"/>
      <c r="J67" s="1504"/>
      <c r="K67" s="1504"/>
      <c r="L67" s="453"/>
    </row>
    <row r="68" spans="1:12" s="433" customFormat="1" ht="14.25" thickTop="1" thickBot="1">
      <c r="A68" s="1192" t="s">
        <v>743</v>
      </c>
      <c r="B68" s="432">
        <v>8730</v>
      </c>
      <c r="C68" s="1549"/>
      <c r="D68" s="1549"/>
      <c r="E68" s="1504"/>
      <c r="F68" s="1504"/>
      <c r="G68" s="1504"/>
      <c r="H68" s="1504"/>
      <c r="I68" s="1504"/>
      <c r="J68" s="1504"/>
      <c r="K68" s="1504"/>
      <c r="L68" s="453"/>
    </row>
    <row r="69" spans="1:12" s="433" customFormat="1" ht="14.25" thickTop="1" thickBot="1">
      <c r="A69" s="1191" t="s">
        <v>744</v>
      </c>
      <c r="B69" s="432">
        <v>8740</v>
      </c>
      <c r="C69" s="1549"/>
      <c r="D69" s="1549"/>
      <c r="E69" s="1504"/>
      <c r="F69" s="1504"/>
      <c r="G69" s="1504"/>
      <c r="H69" s="1504"/>
      <c r="I69" s="1504"/>
      <c r="J69" s="1504"/>
      <c r="K69" s="1504"/>
      <c r="L69" s="453"/>
    </row>
    <row r="70" spans="1:12" s="433" customFormat="1" ht="14.25" thickTop="1" thickBot="1">
      <c r="A70" s="1190" t="s">
        <v>745</v>
      </c>
      <c r="B70" s="432">
        <v>8810</v>
      </c>
      <c r="C70" s="1549"/>
      <c r="D70" s="1549"/>
      <c r="E70" s="1504"/>
      <c r="F70" s="1504"/>
      <c r="G70" s="1504"/>
      <c r="H70" s="1504"/>
      <c r="I70" s="1504"/>
      <c r="J70" s="1504"/>
      <c r="K70" s="1504"/>
      <c r="L70" s="453"/>
    </row>
    <row r="71" spans="1:12" s="433" customFormat="1" ht="14.25" thickTop="1" thickBot="1">
      <c r="A71" s="1190" t="s">
        <v>749</v>
      </c>
      <c r="B71" s="432">
        <v>8820</v>
      </c>
      <c r="C71" s="1549"/>
      <c r="D71" s="1549"/>
      <c r="E71" s="1504"/>
      <c r="F71" s="1504"/>
      <c r="G71" s="1504"/>
      <c r="H71" s="1504"/>
      <c r="I71" s="1504"/>
      <c r="J71" s="1504"/>
      <c r="K71" s="1504"/>
      <c r="L71" s="453"/>
    </row>
    <row r="72" spans="1:12" s="433" customFormat="1" ht="14.25" thickTop="1" thickBot="1">
      <c r="A72" s="1190" t="s">
        <v>746</v>
      </c>
      <c r="B72" s="432">
        <v>8830</v>
      </c>
      <c r="C72" s="1549"/>
      <c r="D72" s="1549"/>
      <c r="E72" s="1504"/>
      <c r="F72" s="1504"/>
      <c r="G72" s="1504"/>
      <c r="H72" s="1504"/>
      <c r="I72" s="1504"/>
      <c r="J72" s="1504"/>
      <c r="K72" s="1504"/>
      <c r="L72" s="453"/>
    </row>
    <row r="73" spans="1:12" s="433" customFormat="1" ht="14.25" thickTop="1" thickBot="1">
      <c r="A73" s="1190" t="s">
        <v>747</v>
      </c>
      <c r="B73" s="432">
        <v>8840</v>
      </c>
      <c r="C73" s="1549"/>
      <c r="D73" s="1549">
        <v>27902061</v>
      </c>
      <c r="E73" s="1504"/>
      <c r="F73" s="1504"/>
      <c r="G73" s="1504"/>
      <c r="H73" s="1504"/>
      <c r="I73" s="1504"/>
      <c r="J73" s="1504"/>
      <c r="K73" s="1507"/>
      <c r="L73" s="453"/>
    </row>
    <row r="74" spans="1:12" s="433" customFormat="1" ht="14.25" thickTop="1" thickBot="1">
      <c r="A74" s="1190" t="s">
        <v>372</v>
      </c>
      <c r="B74" s="432">
        <v>8910</v>
      </c>
      <c r="C74" s="1549"/>
      <c r="D74" s="1549"/>
      <c r="E74" s="1507"/>
      <c r="F74" s="1548"/>
      <c r="G74" s="1548"/>
      <c r="H74" s="1548"/>
      <c r="I74" s="1507"/>
      <c r="J74" s="1507"/>
      <c r="K74" s="1548"/>
      <c r="L74" s="453"/>
    </row>
    <row r="75" spans="1:12" s="433" customFormat="1" ht="14.25" thickTop="1" thickBot="1">
      <c r="A75" s="1193" t="s">
        <v>436</v>
      </c>
      <c r="B75" s="432">
        <v>8990</v>
      </c>
      <c r="C75" s="1549"/>
      <c r="D75" s="1549"/>
      <c r="E75" s="1548"/>
      <c r="F75" s="1550"/>
      <c r="G75" s="1550"/>
      <c r="H75" s="1550"/>
      <c r="I75" s="1548">
        <v>286838</v>
      </c>
      <c r="J75" s="1548"/>
      <c r="K75" s="1550"/>
      <c r="L75" s="453"/>
    </row>
    <row r="76" spans="1:12" s="433" customFormat="1" ht="14.25" thickTop="1" thickBot="1">
      <c r="A76" s="2222" t="s">
        <v>437</v>
      </c>
      <c r="B76" s="2223"/>
      <c r="C76" s="1546">
        <f t="shared" ref="C76:K76" si="7">SUM(C47:C75)</f>
        <v>0</v>
      </c>
      <c r="D76" s="1546">
        <f t="shared" si="7"/>
        <v>27902061</v>
      </c>
      <c r="E76" s="1546">
        <f t="shared" si="7"/>
        <v>0</v>
      </c>
      <c r="F76" s="1546">
        <f t="shared" si="7"/>
        <v>0</v>
      </c>
      <c r="G76" s="1546">
        <f t="shared" si="7"/>
        <v>0</v>
      </c>
      <c r="H76" s="1546">
        <f t="shared" si="7"/>
        <v>0</v>
      </c>
      <c r="I76" s="1546">
        <f t="shared" si="7"/>
        <v>23688899</v>
      </c>
      <c r="J76" s="1546">
        <f t="shared" si="7"/>
        <v>0</v>
      </c>
      <c r="K76" s="1546">
        <f t="shared" si="7"/>
        <v>0</v>
      </c>
      <c r="L76" s="453"/>
    </row>
    <row r="77" spans="1:12" ht="14.25" thickTop="1" thickBot="1">
      <c r="A77" s="2224" t="s">
        <v>1169</v>
      </c>
      <c r="B77" s="2225"/>
      <c r="C77" s="1546">
        <f t="shared" ref="C77:K77" si="8">C44-C76</f>
        <v>0</v>
      </c>
      <c r="D77" s="1546">
        <f t="shared" si="8"/>
        <v>-4500000</v>
      </c>
      <c r="E77" s="1546">
        <f t="shared" si="8"/>
        <v>0</v>
      </c>
      <c r="F77" s="1546">
        <f t="shared" si="8"/>
        <v>0</v>
      </c>
      <c r="G77" s="1546">
        <f t="shared" si="8"/>
        <v>0</v>
      </c>
      <c r="H77" s="1546">
        <f t="shared" si="8"/>
        <v>27902061</v>
      </c>
      <c r="I77" s="1546">
        <f t="shared" si="8"/>
        <v>-498899</v>
      </c>
      <c r="J77" s="1546">
        <f t="shared" si="8"/>
        <v>0</v>
      </c>
      <c r="K77" s="1546">
        <f t="shared" si="8"/>
        <v>0</v>
      </c>
      <c r="L77" s="325"/>
    </row>
    <row r="78" spans="1:12" ht="21.75" customHeight="1" thickTop="1" thickBot="1">
      <c r="A78" s="2228" t="s">
        <v>593</v>
      </c>
      <c r="B78" s="2229"/>
      <c r="C78" s="1551">
        <f t="shared" ref="C78:K78" si="9">C20+C77</f>
        <v>4595455</v>
      </c>
      <c r="D78" s="1551">
        <f t="shared" si="9"/>
        <v>-5416501</v>
      </c>
      <c r="E78" s="1551">
        <f t="shared" si="9"/>
        <v>23658</v>
      </c>
      <c r="F78" s="1551">
        <f t="shared" si="9"/>
        <v>1383439</v>
      </c>
      <c r="G78" s="1551">
        <f t="shared" si="9"/>
        <v>52296</v>
      </c>
      <c r="H78" s="1551">
        <f t="shared" si="9"/>
        <v>22940532</v>
      </c>
      <c r="I78" s="1551">
        <f t="shared" si="9"/>
        <v>35510</v>
      </c>
      <c r="J78" s="1551">
        <f t="shared" si="9"/>
        <v>0</v>
      </c>
      <c r="K78" s="1551">
        <f t="shared" si="9"/>
        <v>21</v>
      </c>
      <c r="L78" s="457"/>
    </row>
    <row r="79" spans="1:12" ht="13.5" thickTop="1">
      <c r="A79" s="1736" t="str">
        <f>"Fund Balances - July 1, "&amp;'AFR20'!E2-1</f>
        <v>Fund Balances - July 1, 2019</v>
      </c>
      <c r="B79" s="458"/>
      <c r="C79" s="1505">
        <v>40782237</v>
      </c>
      <c r="D79" s="1552">
        <v>7398804</v>
      </c>
      <c r="E79" s="1552">
        <v>1434634</v>
      </c>
      <c r="F79" s="1552">
        <v>3603037</v>
      </c>
      <c r="G79" s="1552">
        <v>1198855</v>
      </c>
      <c r="H79" s="1552">
        <v>100773</v>
      </c>
      <c r="I79" s="1552">
        <v>22718930</v>
      </c>
      <c r="J79" s="1552">
        <v>0</v>
      </c>
      <c r="K79" s="1552">
        <v>1030</v>
      </c>
      <c r="L79" s="325"/>
    </row>
    <row r="80" spans="1:12">
      <c r="A80" s="2234" t="s">
        <v>1749</v>
      </c>
      <c r="B80" s="2235"/>
      <c r="C80" s="1496"/>
      <c r="D80" s="1496"/>
      <c r="E80" s="1496"/>
      <c r="F80" s="1496"/>
      <c r="G80" s="1496"/>
      <c r="H80" s="1496"/>
      <c r="I80" s="1496"/>
      <c r="J80" s="1496"/>
      <c r="K80" s="1496"/>
      <c r="L80" s="325"/>
    </row>
    <row r="81" spans="1:12" ht="13.5" thickBot="1">
      <c r="A81" s="2226" t="str">
        <f>"Fund Balances - June 30, "&amp;'AFR20'!E2</f>
        <v>Fund Balances - June 30, 2020</v>
      </c>
      <c r="B81" s="2227"/>
      <c r="C81" s="1516">
        <f>(SUM(C78:C80))</f>
        <v>45377692</v>
      </c>
      <c r="D81" s="1516">
        <f>SUM(D78:D80)</f>
        <v>1982303</v>
      </c>
      <c r="E81" s="1516">
        <f t="shared" ref="E81:K81" si="10">SUM(E78:E80)</f>
        <v>1458292</v>
      </c>
      <c r="F81" s="1516">
        <f t="shared" si="10"/>
        <v>4986476</v>
      </c>
      <c r="G81" s="1516">
        <f t="shared" si="10"/>
        <v>1251151</v>
      </c>
      <c r="H81" s="1516">
        <f t="shared" si="10"/>
        <v>23041305</v>
      </c>
      <c r="I81" s="1516">
        <f t="shared" si="10"/>
        <v>22754440</v>
      </c>
      <c r="J81" s="1516">
        <f t="shared" si="10"/>
        <v>0</v>
      </c>
      <c r="K81" s="1516">
        <f t="shared" si="10"/>
        <v>1051</v>
      </c>
      <c r="L81" s="325"/>
    </row>
    <row r="82" spans="1:12" ht="0.75" customHeight="1" thickTop="1" thickBot="1">
      <c r="A82" s="459" t="s">
        <v>340</v>
      </c>
      <c r="B82" s="460"/>
      <c r="C82" s="461">
        <f>(C81-C79)</f>
        <v>4595455</v>
      </c>
      <c r="D82" s="461">
        <f t="shared" ref="D82:K82" si="11">(D81-D79)</f>
        <v>-5416501</v>
      </c>
      <c r="E82" s="461">
        <f t="shared" si="11"/>
        <v>23658</v>
      </c>
      <c r="F82" s="461">
        <f t="shared" si="11"/>
        <v>1383439</v>
      </c>
      <c r="G82" s="461">
        <f t="shared" si="11"/>
        <v>52296</v>
      </c>
      <c r="H82" s="461">
        <f t="shared" si="11"/>
        <v>22940532</v>
      </c>
      <c r="I82" s="461">
        <f t="shared" si="11"/>
        <v>35510</v>
      </c>
      <c r="J82" s="461">
        <f t="shared" si="11"/>
        <v>0</v>
      </c>
      <c r="K82" s="461">
        <f t="shared" si="11"/>
        <v>21</v>
      </c>
    </row>
    <row r="83" spans="1:12" ht="14.25" hidden="1" thickTop="1" thickBot="1">
      <c r="A83" s="462" t="s">
        <v>341</v>
      </c>
      <c r="B83" s="428"/>
      <c r="C83" s="463">
        <f>C82/C81</f>
        <v>0.10127123697697098</v>
      </c>
      <c r="D83" s="463">
        <f t="shared" ref="D83:K83" si="12">D82/D81</f>
        <v>-2.7324283926322059</v>
      </c>
      <c r="E83" s="463">
        <f t="shared" si="12"/>
        <v>1.6223088380104944E-2</v>
      </c>
      <c r="F83" s="463">
        <f t="shared" si="12"/>
        <v>0.2774382148836172</v>
      </c>
      <c r="G83" s="463">
        <f t="shared" si="12"/>
        <v>4.179831211420524E-2</v>
      </c>
      <c r="H83" s="463">
        <f t="shared" si="12"/>
        <v>0.99562641959732745</v>
      </c>
      <c r="I83" s="463">
        <f t="shared" si="12"/>
        <v>1.5605745516039946E-3</v>
      </c>
      <c r="J83" s="463" t="e">
        <f t="shared" si="12"/>
        <v>#DIV/0!</v>
      </c>
      <c r="K83" s="463">
        <f t="shared" si="12"/>
        <v>1.9980970504281638E-2</v>
      </c>
    </row>
    <row r="84" spans="1:12" ht="13.5" thickTop="1">
      <c r="A84" s="1735"/>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37" activePane="bottomLeft" state="frozen"/>
      <selection activeCell="X24" sqref="X24"/>
      <selection pane="bottomLeft" activeCell="C256" sqref="C256"/>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30" t="s">
        <v>1756</v>
      </c>
      <c r="B1" s="416"/>
      <c r="C1" s="417" t="s">
        <v>422</v>
      </c>
      <c r="D1" s="417" t="s">
        <v>423</v>
      </c>
      <c r="E1" s="417" t="s">
        <v>424</v>
      </c>
      <c r="F1" s="417" t="s">
        <v>425</v>
      </c>
      <c r="G1" s="417" t="s">
        <v>426</v>
      </c>
      <c r="H1" s="417" t="s">
        <v>427</v>
      </c>
      <c r="I1" s="417" t="s">
        <v>428</v>
      </c>
      <c r="J1" s="417" t="s">
        <v>429</v>
      </c>
      <c r="K1" s="417" t="s">
        <v>751</v>
      </c>
    </row>
    <row r="2" spans="1:12" ht="36">
      <c r="A2" s="2231"/>
      <c r="B2" s="464" t="s">
        <v>375</v>
      </c>
      <c r="C2" s="465" t="s">
        <v>1147</v>
      </c>
      <c r="D2" s="465" t="s">
        <v>865</v>
      </c>
      <c r="E2" s="465" t="s">
        <v>435</v>
      </c>
      <c r="F2" s="465" t="s">
        <v>154</v>
      </c>
      <c r="G2" s="465" t="s">
        <v>982</v>
      </c>
      <c r="H2" s="465" t="s">
        <v>434</v>
      </c>
      <c r="I2" s="465" t="s">
        <v>404</v>
      </c>
      <c r="J2" s="465" t="s">
        <v>433</v>
      </c>
      <c r="K2" s="465" t="s">
        <v>156</v>
      </c>
    </row>
    <row r="3" spans="1:12" ht="16.7" customHeight="1">
      <c r="A3" s="1246" t="s">
        <v>113</v>
      </c>
      <c r="B3" s="1247"/>
      <c r="C3" s="1248"/>
      <c r="D3" s="1248"/>
      <c r="E3" s="1248"/>
      <c r="F3" s="1249"/>
      <c r="G3" s="1250"/>
      <c r="H3" s="1249"/>
      <c r="I3" s="1249"/>
      <c r="J3" s="1249"/>
      <c r="K3" s="1251"/>
    </row>
    <row r="4" spans="1:12" ht="15.75" customHeight="1">
      <c r="A4" s="1257" t="s">
        <v>376</v>
      </c>
      <c r="B4" s="1258">
        <v>1100</v>
      </c>
      <c r="C4" s="466"/>
      <c r="D4" s="466"/>
      <c r="E4" s="466"/>
      <c r="F4" s="467"/>
      <c r="G4" s="468"/>
      <c r="H4" s="469"/>
      <c r="I4" s="469"/>
      <c r="J4" s="469"/>
      <c r="K4" s="469"/>
    </row>
    <row r="5" spans="1:12" ht="15">
      <c r="A5" s="436" t="s">
        <v>1639</v>
      </c>
      <c r="B5" s="470"/>
      <c r="C5" s="1798">
        <v>94152819</v>
      </c>
      <c r="D5" s="1798">
        <v>9245372</v>
      </c>
      <c r="E5" s="1799">
        <v>2882512</v>
      </c>
      <c r="F5" s="1800">
        <v>5249486</v>
      </c>
      <c r="G5" s="1799">
        <v>1154878</v>
      </c>
      <c r="H5" s="1799">
        <v>0</v>
      </c>
      <c r="I5" s="1799">
        <v>49350</v>
      </c>
      <c r="J5" s="1799">
        <v>0</v>
      </c>
      <c r="K5" s="1799">
        <v>0</v>
      </c>
    </row>
    <row r="6" spans="1:12" ht="15">
      <c r="A6" s="427" t="s">
        <v>1640</v>
      </c>
      <c r="B6" s="429">
        <v>1130</v>
      </c>
      <c r="C6" s="1799">
        <v>0</v>
      </c>
      <c r="D6" s="1799">
        <v>0</v>
      </c>
      <c r="E6" s="1801"/>
      <c r="F6" s="1801"/>
      <c r="G6" s="1802"/>
      <c r="H6" s="1802"/>
      <c r="I6" s="1802"/>
      <c r="J6" s="1802"/>
      <c r="K6" s="1802"/>
    </row>
    <row r="7" spans="1:12">
      <c r="A7" s="427" t="s">
        <v>110</v>
      </c>
      <c r="B7" s="471">
        <v>1140</v>
      </c>
      <c r="C7" s="1799">
        <v>1436471</v>
      </c>
      <c r="D7" s="1799">
        <v>0</v>
      </c>
      <c r="E7" s="1802"/>
      <c r="F7" s="1798">
        <v>0</v>
      </c>
      <c r="G7" s="1798">
        <v>0</v>
      </c>
      <c r="H7" s="1798">
        <v>0</v>
      </c>
      <c r="I7" s="1802"/>
      <c r="J7" s="1802"/>
      <c r="K7" s="1802"/>
    </row>
    <row r="8" spans="1:12">
      <c r="A8" s="427" t="s">
        <v>410</v>
      </c>
      <c r="B8" s="429">
        <v>1150</v>
      </c>
      <c r="C8" s="1801"/>
      <c r="D8" s="1801"/>
      <c r="E8" s="1803"/>
      <c r="F8" s="1803"/>
      <c r="G8" s="1798">
        <v>1458915</v>
      </c>
      <c r="H8" s="1802"/>
      <c r="I8" s="1802"/>
      <c r="J8" s="1802"/>
      <c r="K8" s="1802"/>
    </row>
    <row r="9" spans="1:12">
      <c r="A9" s="430" t="s">
        <v>111</v>
      </c>
      <c r="B9" s="429">
        <v>1160</v>
      </c>
      <c r="C9" s="1802"/>
      <c r="D9" s="1799">
        <v>0</v>
      </c>
      <c r="E9" s="1798">
        <v>0</v>
      </c>
      <c r="F9" s="1804"/>
      <c r="G9" s="1805"/>
      <c r="H9" s="1798">
        <v>0</v>
      </c>
      <c r="I9" s="1802"/>
      <c r="J9" s="1802"/>
      <c r="K9" s="1802"/>
    </row>
    <row r="10" spans="1:12">
      <c r="A10" s="430" t="s">
        <v>112</v>
      </c>
      <c r="B10" s="429">
        <v>1170</v>
      </c>
      <c r="C10" s="1799">
        <v>0</v>
      </c>
      <c r="D10" s="1806"/>
      <c r="E10" s="1806"/>
      <c r="F10" s="1807"/>
      <c r="G10" s="1802"/>
      <c r="H10" s="1802"/>
      <c r="I10" s="1802"/>
      <c r="J10" s="1802"/>
      <c r="K10" s="1802"/>
    </row>
    <row r="11" spans="1:12">
      <c r="A11" s="430" t="s">
        <v>411</v>
      </c>
      <c r="B11" s="472">
        <v>1190</v>
      </c>
      <c r="C11" s="1799">
        <v>0</v>
      </c>
      <c r="D11" s="1799">
        <v>0</v>
      </c>
      <c r="E11" s="1798">
        <v>0</v>
      </c>
      <c r="F11" s="1798">
        <v>0</v>
      </c>
      <c r="G11" s="1798">
        <v>0</v>
      </c>
      <c r="H11" s="1798">
        <v>0</v>
      </c>
      <c r="I11" s="1798">
        <v>0</v>
      </c>
      <c r="J11" s="1798">
        <v>0</v>
      </c>
      <c r="K11" s="1798">
        <v>0</v>
      </c>
      <c r="L11" s="473"/>
    </row>
    <row r="12" spans="1:12" ht="12.75" customHeight="1" thickBot="1">
      <c r="A12" s="1330" t="s">
        <v>29</v>
      </c>
      <c r="B12" s="1331"/>
      <c r="C12" s="1553">
        <f t="shared" ref="C12:K12" si="0">SUM(C5:C11)</f>
        <v>95589290</v>
      </c>
      <c r="D12" s="1553">
        <f t="shared" si="0"/>
        <v>9245372</v>
      </c>
      <c r="E12" s="1553">
        <f t="shared" si="0"/>
        <v>2882512</v>
      </c>
      <c r="F12" s="1553">
        <f t="shared" si="0"/>
        <v>5249486</v>
      </c>
      <c r="G12" s="1553">
        <f t="shared" si="0"/>
        <v>2613793</v>
      </c>
      <c r="H12" s="1553">
        <f t="shared" si="0"/>
        <v>0</v>
      </c>
      <c r="I12" s="1553">
        <f t="shared" si="0"/>
        <v>49350</v>
      </c>
      <c r="J12" s="1553">
        <f t="shared" si="0"/>
        <v>0</v>
      </c>
      <c r="K12" s="1516">
        <f t="shared" si="0"/>
        <v>0</v>
      </c>
    </row>
    <row r="13" spans="1:12" ht="15.75" customHeight="1" thickTop="1">
      <c r="A13" s="1259" t="s">
        <v>448</v>
      </c>
      <c r="B13" s="1260">
        <v>1200</v>
      </c>
      <c r="C13" s="1554"/>
      <c r="D13" s="1554"/>
      <c r="E13" s="1554"/>
      <c r="F13" s="1554"/>
      <c r="G13" s="1554"/>
      <c r="H13" s="1554"/>
      <c r="I13" s="1554"/>
      <c r="J13" s="1554"/>
      <c r="K13" s="1497"/>
    </row>
    <row r="14" spans="1:12">
      <c r="A14" s="427" t="s">
        <v>3</v>
      </c>
      <c r="B14" s="429">
        <v>1210</v>
      </c>
      <c r="C14" s="1799">
        <v>0</v>
      </c>
      <c r="D14" s="1799">
        <v>0</v>
      </c>
      <c r="E14" s="1798">
        <v>0</v>
      </c>
      <c r="F14" s="1798">
        <v>0</v>
      </c>
      <c r="G14" s="1798">
        <v>0</v>
      </c>
      <c r="H14" s="1798">
        <v>0</v>
      </c>
      <c r="I14" s="1798">
        <v>0</v>
      </c>
      <c r="J14" s="1798">
        <v>0</v>
      </c>
      <c r="K14" s="1798">
        <v>0</v>
      </c>
    </row>
    <row r="15" spans="1:12" ht="12.75" customHeight="1">
      <c r="A15" s="427" t="s">
        <v>95</v>
      </c>
      <c r="B15" s="429">
        <v>1220</v>
      </c>
      <c r="C15" s="1799">
        <v>0</v>
      </c>
      <c r="D15" s="1799">
        <v>0</v>
      </c>
      <c r="E15" s="1798">
        <v>0</v>
      </c>
      <c r="F15" s="1798">
        <v>0</v>
      </c>
      <c r="G15" s="1798">
        <v>0</v>
      </c>
      <c r="H15" s="1798">
        <v>0</v>
      </c>
      <c r="I15" s="1798">
        <v>0</v>
      </c>
      <c r="J15" s="1798">
        <v>0</v>
      </c>
      <c r="K15" s="1798">
        <v>0</v>
      </c>
    </row>
    <row r="16" spans="1:12" ht="15" customHeight="1">
      <c r="A16" s="427" t="s">
        <v>1641</v>
      </c>
      <c r="B16" s="471">
        <v>1230</v>
      </c>
      <c r="C16" s="1799">
        <v>330000</v>
      </c>
      <c r="D16" s="1799">
        <v>508118</v>
      </c>
      <c r="E16" s="1798">
        <v>0</v>
      </c>
      <c r="F16" s="1798">
        <v>0</v>
      </c>
      <c r="G16" s="1798">
        <v>380000</v>
      </c>
      <c r="H16" s="1798">
        <v>0</v>
      </c>
      <c r="I16" s="1798">
        <v>0</v>
      </c>
      <c r="J16" s="1798">
        <v>0</v>
      </c>
      <c r="K16" s="1798">
        <v>0</v>
      </c>
    </row>
    <row r="17" spans="1:11" ht="12.75" customHeight="1">
      <c r="A17" s="427" t="s">
        <v>802</v>
      </c>
      <c r="B17" s="429">
        <v>1290</v>
      </c>
      <c r="C17" s="1799">
        <v>0</v>
      </c>
      <c r="D17" s="1799">
        <v>0</v>
      </c>
      <c r="E17" s="1798">
        <v>0</v>
      </c>
      <c r="F17" s="1798">
        <v>0</v>
      </c>
      <c r="G17" s="1798">
        <v>0</v>
      </c>
      <c r="H17" s="1798">
        <v>0</v>
      </c>
      <c r="I17" s="1798">
        <v>0</v>
      </c>
      <c r="J17" s="1798">
        <v>0</v>
      </c>
      <c r="K17" s="1798">
        <v>0</v>
      </c>
    </row>
    <row r="18" spans="1:11" ht="12.75" customHeight="1" thickBot="1">
      <c r="A18" s="1332" t="s">
        <v>534</v>
      </c>
      <c r="B18" s="1333"/>
      <c r="C18" s="1555">
        <f>SUM(C14:C17)</f>
        <v>330000</v>
      </c>
      <c r="D18" s="1555">
        <f t="shared" ref="D18:K18" si="1">SUM(D14:D17)</f>
        <v>508118</v>
      </c>
      <c r="E18" s="1555">
        <f t="shared" si="1"/>
        <v>0</v>
      </c>
      <c r="F18" s="1555">
        <f t="shared" si="1"/>
        <v>0</v>
      </c>
      <c r="G18" s="1555">
        <f t="shared" si="1"/>
        <v>380000</v>
      </c>
      <c r="H18" s="1555">
        <f t="shared" si="1"/>
        <v>0</v>
      </c>
      <c r="I18" s="1555">
        <f t="shared" si="1"/>
        <v>0</v>
      </c>
      <c r="J18" s="1555">
        <f t="shared" si="1"/>
        <v>0</v>
      </c>
      <c r="K18" s="1556">
        <f t="shared" si="1"/>
        <v>0</v>
      </c>
    </row>
    <row r="19" spans="1:11" ht="15.75" customHeight="1" thickTop="1">
      <c r="A19" s="1259" t="s">
        <v>449</v>
      </c>
      <c r="B19" s="1260">
        <v>1300</v>
      </c>
      <c r="C19" s="1557"/>
      <c r="D19" s="1557"/>
      <c r="E19" s="1557"/>
      <c r="F19" s="1557"/>
      <c r="G19" s="1554"/>
      <c r="H19" s="1557"/>
      <c r="I19" s="1557"/>
      <c r="J19" s="1557"/>
      <c r="K19" s="1558"/>
    </row>
    <row r="20" spans="1:11">
      <c r="A20" s="427" t="s">
        <v>1066</v>
      </c>
      <c r="B20" s="429">
        <v>1311</v>
      </c>
      <c r="C20" s="1799">
        <v>28963</v>
      </c>
      <c r="D20" s="1497"/>
      <c r="E20" s="1497"/>
      <c r="F20" s="1497"/>
      <c r="G20" s="1497"/>
      <c r="H20" s="1497"/>
      <c r="I20" s="1497"/>
      <c r="J20" s="1497"/>
      <c r="K20" s="1497"/>
    </row>
    <row r="21" spans="1:11" ht="12.75" customHeight="1">
      <c r="A21" s="427" t="s">
        <v>827</v>
      </c>
      <c r="B21" s="429">
        <v>1312</v>
      </c>
      <c r="C21" s="1799">
        <v>0</v>
      </c>
      <c r="D21" s="1497"/>
      <c r="E21" s="1497"/>
      <c r="F21" s="1497"/>
      <c r="G21" s="1497"/>
      <c r="H21" s="1497"/>
      <c r="I21" s="1497"/>
      <c r="J21" s="1497"/>
      <c r="K21" s="1497"/>
    </row>
    <row r="22" spans="1:11" ht="12.75" customHeight="1">
      <c r="A22" s="427" t="s">
        <v>1067</v>
      </c>
      <c r="B22" s="429">
        <v>1313</v>
      </c>
      <c r="C22" s="1799">
        <v>0</v>
      </c>
      <c r="D22" s="1497"/>
      <c r="E22" s="1497"/>
      <c r="F22" s="1497"/>
      <c r="G22" s="1497"/>
      <c r="H22" s="1497"/>
      <c r="I22" s="1497"/>
      <c r="J22" s="1497"/>
      <c r="K22" s="1497"/>
    </row>
    <row r="23" spans="1:11" ht="12.75" customHeight="1">
      <c r="A23" s="427" t="s">
        <v>1068</v>
      </c>
      <c r="B23" s="429">
        <v>1314</v>
      </c>
      <c r="C23" s="1799">
        <v>0</v>
      </c>
      <c r="D23" s="1497"/>
      <c r="E23" s="1497"/>
      <c r="F23" s="1497"/>
      <c r="G23" s="1497"/>
      <c r="H23" s="1497"/>
      <c r="I23" s="1497"/>
      <c r="J23" s="1497"/>
      <c r="K23" s="1497"/>
    </row>
    <row r="24" spans="1:11" ht="12.75" customHeight="1">
      <c r="A24" s="427" t="s">
        <v>1020</v>
      </c>
      <c r="B24" s="429">
        <v>1321</v>
      </c>
      <c r="C24" s="1799">
        <v>114599</v>
      </c>
      <c r="D24" s="1497"/>
      <c r="E24" s="1497"/>
      <c r="F24" s="1497"/>
      <c r="G24" s="1497"/>
      <c r="H24" s="1497"/>
      <c r="I24" s="1497"/>
      <c r="J24" s="1497"/>
      <c r="K24" s="1497"/>
    </row>
    <row r="25" spans="1:11" ht="12.75" customHeight="1">
      <c r="A25" s="427" t="s">
        <v>828</v>
      </c>
      <c r="B25" s="429">
        <v>1322</v>
      </c>
      <c r="C25" s="1799">
        <v>0</v>
      </c>
      <c r="D25" s="1497"/>
      <c r="E25" s="1497"/>
      <c r="F25" s="1497"/>
      <c r="G25" s="1497"/>
      <c r="H25" s="1497"/>
      <c r="I25" s="1497"/>
      <c r="J25" s="1497"/>
      <c r="K25" s="1497"/>
    </row>
    <row r="26" spans="1:11" ht="12.75" customHeight="1">
      <c r="A26" s="427" t="s">
        <v>1094</v>
      </c>
      <c r="B26" s="429">
        <v>1323</v>
      </c>
      <c r="C26" s="1799">
        <v>0</v>
      </c>
      <c r="D26" s="1497"/>
      <c r="E26" s="1497"/>
      <c r="F26" s="1497"/>
      <c r="G26" s="1497"/>
      <c r="H26" s="1497"/>
      <c r="I26" s="1497"/>
      <c r="J26" s="1497"/>
      <c r="K26" s="1497"/>
    </row>
    <row r="27" spans="1:11" ht="12.75" customHeight="1">
      <c r="A27" s="427" t="s">
        <v>1016</v>
      </c>
      <c r="B27" s="429">
        <v>1324</v>
      </c>
      <c r="C27" s="1799">
        <v>0</v>
      </c>
      <c r="D27" s="1497"/>
      <c r="E27" s="1497"/>
      <c r="F27" s="1497"/>
      <c r="G27" s="1497"/>
      <c r="H27" s="1497"/>
      <c r="I27" s="1497"/>
      <c r="J27" s="1497"/>
      <c r="K27" s="1497"/>
    </row>
    <row r="28" spans="1:11" ht="12.75" customHeight="1">
      <c r="A28" s="427" t="s">
        <v>1017</v>
      </c>
      <c r="B28" s="429">
        <v>1331</v>
      </c>
      <c r="C28" s="1799">
        <v>0</v>
      </c>
      <c r="D28" s="1497"/>
      <c r="E28" s="1497"/>
      <c r="F28" s="1497"/>
      <c r="G28" s="1497"/>
      <c r="H28" s="1497"/>
      <c r="I28" s="1497"/>
      <c r="J28" s="1497"/>
      <c r="K28" s="1497"/>
    </row>
    <row r="29" spans="1:11" ht="12.75" customHeight="1">
      <c r="A29" s="427" t="s">
        <v>829</v>
      </c>
      <c r="B29" s="429">
        <v>1332</v>
      </c>
      <c r="C29" s="1799">
        <v>0</v>
      </c>
      <c r="D29" s="1497"/>
      <c r="E29" s="1497"/>
      <c r="F29" s="1497"/>
      <c r="G29" s="1497"/>
      <c r="H29" s="1497"/>
      <c r="I29" s="1497"/>
      <c r="J29" s="1497"/>
      <c r="K29" s="1497"/>
    </row>
    <row r="30" spans="1:11" ht="12.75" customHeight="1">
      <c r="A30" s="427" t="s">
        <v>1019</v>
      </c>
      <c r="B30" s="429">
        <v>1333</v>
      </c>
      <c r="C30" s="1799">
        <v>0</v>
      </c>
      <c r="D30" s="1497"/>
      <c r="E30" s="1497"/>
      <c r="F30" s="1497"/>
      <c r="G30" s="1497"/>
      <c r="H30" s="1497"/>
      <c r="I30" s="1497"/>
      <c r="J30" s="1497"/>
      <c r="K30" s="1497"/>
    </row>
    <row r="31" spans="1:11" ht="12.75" customHeight="1">
      <c r="A31" s="427" t="s">
        <v>1018</v>
      </c>
      <c r="B31" s="429">
        <v>1334</v>
      </c>
      <c r="C31" s="1799">
        <v>0</v>
      </c>
      <c r="D31" s="1497"/>
      <c r="E31" s="1497"/>
      <c r="F31" s="1497"/>
      <c r="G31" s="1497"/>
      <c r="H31" s="1497"/>
      <c r="I31" s="1497"/>
      <c r="J31" s="1497"/>
      <c r="K31" s="1497"/>
    </row>
    <row r="32" spans="1:11" ht="12.75" customHeight="1">
      <c r="A32" s="427" t="s">
        <v>491</v>
      </c>
      <c r="B32" s="429">
        <v>1341</v>
      </c>
      <c r="C32" s="1799">
        <v>0</v>
      </c>
      <c r="D32" s="1497"/>
      <c r="E32" s="1497"/>
      <c r="F32" s="1497"/>
      <c r="G32" s="1497"/>
      <c r="H32" s="1497"/>
      <c r="I32" s="1497"/>
      <c r="J32" s="1497"/>
      <c r="K32" s="1497"/>
    </row>
    <row r="33" spans="1:11" ht="12.75" customHeight="1">
      <c r="A33" s="427" t="s">
        <v>830</v>
      </c>
      <c r="B33" s="429">
        <v>1342</v>
      </c>
      <c r="C33" s="1799">
        <v>5002</v>
      </c>
      <c r="D33" s="1497"/>
      <c r="E33" s="1497"/>
      <c r="F33" s="1497"/>
      <c r="G33" s="1497"/>
      <c r="H33" s="1497"/>
      <c r="I33" s="1497"/>
      <c r="J33" s="1497"/>
      <c r="K33" s="1497"/>
    </row>
    <row r="34" spans="1:11" ht="12.75" customHeight="1">
      <c r="A34" s="427" t="s">
        <v>492</v>
      </c>
      <c r="B34" s="429">
        <v>1343</v>
      </c>
      <c r="C34" s="1799">
        <v>0</v>
      </c>
      <c r="D34" s="1497"/>
      <c r="E34" s="1497"/>
      <c r="F34" s="1497"/>
      <c r="G34" s="1497"/>
      <c r="H34" s="1497"/>
      <c r="I34" s="1497"/>
      <c r="J34" s="1497"/>
      <c r="K34" s="1497"/>
    </row>
    <row r="35" spans="1:11" ht="12.75" customHeight="1">
      <c r="A35" s="427" t="s">
        <v>490</v>
      </c>
      <c r="B35" s="429">
        <v>1344</v>
      </c>
      <c r="C35" s="1799">
        <v>0</v>
      </c>
      <c r="D35" s="1497"/>
      <c r="E35" s="1497"/>
      <c r="F35" s="1497"/>
      <c r="G35" s="1497"/>
      <c r="H35" s="1497"/>
      <c r="I35" s="1497"/>
      <c r="J35" s="1497"/>
      <c r="K35" s="1497"/>
    </row>
    <row r="36" spans="1:11" ht="12.75" customHeight="1">
      <c r="A36" s="427" t="s">
        <v>826</v>
      </c>
      <c r="B36" s="429">
        <v>1351</v>
      </c>
      <c r="C36" s="1799">
        <v>0</v>
      </c>
      <c r="D36" s="1497"/>
      <c r="E36" s="1497"/>
      <c r="F36" s="1497"/>
      <c r="G36" s="1497"/>
      <c r="H36" s="1497"/>
      <c r="I36" s="1497"/>
      <c r="J36" s="1497"/>
      <c r="K36" s="1497"/>
    </row>
    <row r="37" spans="1:11" ht="12.75" customHeight="1">
      <c r="A37" s="427" t="s">
        <v>831</v>
      </c>
      <c r="B37" s="429">
        <v>1352</v>
      </c>
      <c r="C37" s="1799">
        <v>0</v>
      </c>
      <c r="D37" s="1497"/>
      <c r="E37" s="1497"/>
      <c r="F37" s="1497"/>
      <c r="G37" s="1497"/>
      <c r="H37" s="1497"/>
      <c r="I37" s="1497"/>
      <c r="J37" s="1497"/>
      <c r="K37" s="1497"/>
    </row>
    <row r="38" spans="1:11" ht="12.75" customHeight="1">
      <c r="A38" s="427" t="s">
        <v>589</v>
      </c>
      <c r="B38" s="429">
        <v>1353</v>
      </c>
      <c r="C38" s="1799">
        <v>0</v>
      </c>
      <c r="D38" s="1497"/>
      <c r="E38" s="1497"/>
      <c r="F38" s="1497"/>
      <c r="G38" s="1497"/>
      <c r="H38" s="1497"/>
      <c r="I38" s="1497"/>
      <c r="J38" s="1497"/>
      <c r="K38" s="1497"/>
    </row>
    <row r="39" spans="1:11" ht="12.75" customHeight="1">
      <c r="A39" s="1194" t="s">
        <v>590</v>
      </c>
      <c r="B39" s="474">
        <v>1354</v>
      </c>
      <c r="C39" s="1799">
        <v>0</v>
      </c>
      <c r="D39" s="1497"/>
      <c r="E39" s="1497"/>
      <c r="F39" s="1497"/>
      <c r="G39" s="1497"/>
      <c r="H39" s="1497"/>
      <c r="I39" s="1497"/>
      <c r="J39" s="1497"/>
      <c r="K39" s="1497"/>
    </row>
    <row r="40" spans="1:11" ht="12.75" customHeight="1" thickBot="1">
      <c r="A40" s="1332" t="s">
        <v>535</v>
      </c>
      <c r="B40" s="1333"/>
      <c r="C40" s="1516">
        <f>SUM(C20:C39)</f>
        <v>148564</v>
      </c>
      <c r="D40" s="1497"/>
      <c r="E40" s="1497"/>
      <c r="F40" s="1497"/>
      <c r="G40" s="1497"/>
      <c r="H40" s="1497"/>
      <c r="I40" s="1497"/>
      <c r="J40" s="1497"/>
      <c r="K40" s="1497"/>
    </row>
    <row r="41" spans="1:11" ht="15.75" customHeight="1" thickTop="1">
      <c r="A41" s="1259" t="s">
        <v>272</v>
      </c>
      <c r="B41" s="1260">
        <v>1400</v>
      </c>
      <c r="C41" s="1497"/>
      <c r="D41" s="1497"/>
      <c r="E41" s="1497"/>
      <c r="F41" s="1539"/>
      <c r="G41" s="1497"/>
      <c r="H41" s="1497"/>
      <c r="I41" s="1497"/>
      <c r="J41" s="1497"/>
      <c r="K41" s="1497"/>
    </row>
    <row r="42" spans="1:11" ht="12.75" customHeight="1">
      <c r="A42" s="427" t="s">
        <v>1069</v>
      </c>
      <c r="B42" s="429">
        <v>1411</v>
      </c>
      <c r="C42" s="1497"/>
      <c r="D42" s="1497"/>
      <c r="E42" s="1497"/>
      <c r="F42" s="1798">
        <v>0</v>
      </c>
      <c r="G42" s="1497"/>
      <c r="H42" s="1497"/>
      <c r="I42" s="1497"/>
      <c r="J42" s="1497"/>
      <c r="K42" s="1497"/>
    </row>
    <row r="43" spans="1:11" ht="12.75" customHeight="1">
      <c r="A43" s="427" t="s">
        <v>832</v>
      </c>
      <c r="B43" s="429">
        <v>1412</v>
      </c>
      <c r="C43" s="1497"/>
      <c r="D43" s="1497"/>
      <c r="E43" s="1497"/>
      <c r="F43" s="1798">
        <v>0</v>
      </c>
      <c r="G43" s="1497"/>
      <c r="H43" s="1497"/>
      <c r="I43" s="1497"/>
      <c r="J43" s="1497"/>
      <c r="K43" s="1497"/>
    </row>
    <row r="44" spans="1:11" ht="12.75" customHeight="1">
      <c r="A44" s="427" t="s">
        <v>381</v>
      </c>
      <c r="B44" s="429">
        <v>1413</v>
      </c>
      <c r="C44" s="1497"/>
      <c r="D44" s="1497"/>
      <c r="E44" s="1497"/>
      <c r="F44" s="1798">
        <v>0</v>
      </c>
      <c r="G44" s="1497"/>
      <c r="H44" s="1497"/>
      <c r="I44" s="1497"/>
      <c r="J44" s="1497"/>
      <c r="K44" s="1497"/>
    </row>
    <row r="45" spans="1:11" ht="12.75" customHeight="1">
      <c r="A45" s="427" t="s">
        <v>238</v>
      </c>
      <c r="B45" s="429">
        <v>1415</v>
      </c>
      <c r="C45" s="1497"/>
      <c r="D45" s="1497"/>
      <c r="E45" s="1497"/>
      <c r="F45" s="1798">
        <v>0</v>
      </c>
      <c r="G45" s="1497"/>
      <c r="H45" s="1497"/>
      <c r="I45" s="1497"/>
      <c r="J45" s="1497"/>
      <c r="K45" s="1497"/>
    </row>
    <row r="46" spans="1:11" ht="12.75" customHeight="1">
      <c r="A46" s="427" t="s">
        <v>1166</v>
      </c>
      <c r="B46" s="429">
        <v>1416</v>
      </c>
      <c r="C46" s="1497"/>
      <c r="D46" s="1497"/>
      <c r="E46" s="1497"/>
      <c r="F46" s="1798">
        <v>0</v>
      </c>
      <c r="G46" s="1497"/>
      <c r="H46" s="1497"/>
      <c r="I46" s="1497"/>
      <c r="J46" s="1497"/>
      <c r="K46" s="1497"/>
    </row>
    <row r="47" spans="1:11" ht="12.75" customHeight="1">
      <c r="A47" s="427" t="s">
        <v>57</v>
      </c>
      <c r="B47" s="429">
        <v>1421</v>
      </c>
      <c r="C47" s="1497"/>
      <c r="D47" s="1497"/>
      <c r="E47" s="1497"/>
      <c r="F47" s="1798">
        <v>375</v>
      </c>
      <c r="G47" s="1497"/>
      <c r="H47" s="1497"/>
      <c r="I47" s="1497"/>
      <c r="J47" s="1497"/>
      <c r="K47" s="1497"/>
    </row>
    <row r="48" spans="1:11" ht="12.75" customHeight="1">
      <c r="A48" s="427" t="s">
        <v>833</v>
      </c>
      <c r="B48" s="429">
        <v>1422</v>
      </c>
      <c r="C48" s="1497"/>
      <c r="D48" s="1497"/>
      <c r="E48" s="1497"/>
      <c r="F48" s="1798">
        <v>0</v>
      </c>
      <c r="G48" s="1497"/>
      <c r="H48" s="1497"/>
      <c r="I48" s="1497"/>
      <c r="J48" s="1497"/>
      <c r="K48" s="1497"/>
    </row>
    <row r="49" spans="1:11" ht="12.75" customHeight="1">
      <c r="A49" s="427" t="s">
        <v>58</v>
      </c>
      <c r="B49" s="429">
        <v>1423</v>
      </c>
      <c r="C49" s="1497"/>
      <c r="D49" s="1497"/>
      <c r="E49" s="1497"/>
      <c r="F49" s="1798">
        <v>0</v>
      </c>
      <c r="G49" s="1497"/>
      <c r="H49" s="1497"/>
      <c r="I49" s="1497"/>
      <c r="J49" s="1497"/>
      <c r="K49" s="1497"/>
    </row>
    <row r="50" spans="1:11" ht="12.75" customHeight="1">
      <c r="A50" s="427" t="s">
        <v>59</v>
      </c>
      <c r="B50" s="429">
        <v>1424</v>
      </c>
      <c r="C50" s="1497"/>
      <c r="D50" s="1497"/>
      <c r="E50" s="1497"/>
      <c r="F50" s="1798">
        <v>0</v>
      </c>
      <c r="G50" s="1497"/>
      <c r="H50" s="1497"/>
      <c r="I50" s="1497"/>
      <c r="J50" s="1497"/>
      <c r="K50" s="1497"/>
    </row>
    <row r="51" spans="1:11" ht="12.75" customHeight="1">
      <c r="A51" s="1195" t="s">
        <v>60</v>
      </c>
      <c r="B51" s="475">
        <v>1431</v>
      </c>
      <c r="C51" s="1497"/>
      <c r="D51" s="1497"/>
      <c r="E51" s="1497"/>
      <c r="F51" s="1798">
        <v>0</v>
      </c>
      <c r="G51" s="1497"/>
      <c r="H51" s="1497"/>
      <c r="I51" s="1497"/>
      <c r="J51" s="1497"/>
      <c r="K51" s="1497"/>
    </row>
    <row r="52" spans="1:11" ht="12.75" customHeight="1">
      <c r="A52" s="1195" t="s">
        <v>1099</v>
      </c>
      <c r="B52" s="475">
        <v>1432</v>
      </c>
      <c r="C52" s="1497"/>
      <c r="D52" s="1497"/>
      <c r="E52" s="1497"/>
      <c r="F52" s="1798">
        <v>0</v>
      </c>
      <c r="G52" s="1497"/>
      <c r="H52" s="1497"/>
      <c r="I52" s="1497"/>
      <c r="J52" s="1497"/>
      <c r="K52" s="1497"/>
    </row>
    <row r="53" spans="1:11" ht="12.75" customHeight="1">
      <c r="A53" s="1195" t="s">
        <v>61</v>
      </c>
      <c r="B53" s="475">
        <v>1433</v>
      </c>
      <c r="C53" s="1497"/>
      <c r="D53" s="1497"/>
      <c r="E53" s="1497"/>
      <c r="F53" s="1798">
        <v>0</v>
      </c>
      <c r="G53" s="1497"/>
      <c r="H53" s="1497"/>
      <c r="I53" s="1497"/>
      <c r="J53" s="1497"/>
      <c r="K53" s="1497"/>
    </row>
    <row r="54" spans="1:11" ht="12.75" customHeight="1">
      <c r="A54" s="1195" t="s">
        <v>62</v>
      </c>
      <c r="B54" s="475">
        <v>1434</v>
      </c>
      <c r="C54" s="1497"/>
      <c r="D54" s="1497"/>
      <c r="E54" s="1497"/>
      <c r="F54" s="1798">
        <v>0</v>
      </c>
      <c r="G54" s="1497"/>
      <c r="H54" s="1497"/>
      <c r="I54" s="1497"/>
      <c r="J54" s="1497"/>
      <c r="K54" s="1497"/>
    </row>
    <row r="55" spans="1:11" ht="12.75" customHeight="1">
      <c r="A55" s="1195" t="s">
        <v>63</v>
      </c>
      <c r="B55" s="475">
        <v>1441</v>
      </c>
      <c r="C55" s="1497"/>
      <c r="D55" s="1497"/>
      <c r="E55" s="1497"/>
      <c r="F55" s="1798">
        <v>0</v>
      </c>
      <c r="G55" s="1497"/>
      <c r="H55" s="1497"/>
      <c r="I55" s="1497"/>
      <c r="J55" s="1497"/>
      <c r="K55" s="1497"/>
    </row>
    <row r="56" spans="1:11" ht="12.75" customHeight="1">
      <c r="A56" s="1195" t="s">
        <v>1100</v>
      </c>
      <c r="B56" s="475">
        <v>1442</v>
      </c>
      <c r="C56" s="1497"/>
      <c r="D56" s="1497"/>
      <c r="E56" s="1497"/>
      <c r="F56" s="1798">
        <v>0</v>
      </c>
      <c r="G56" s="1497"/>
      <c r="H56" s="1497"/>
      <c r="I56" s="1497"/>
      <c r="J56" s="1497"/>
      <c r="K56" s="1497"/>
    </row>
    <row r="57" spans="1:11" ht="12.75" customHeight="1">
      <c r="A57" s="1195" t="s">
        <v>486</v>
      </c>
      <c r="B57" s="475">
        <v>1443</v>
      </c>
      <c r="C57" s="1497"/>
      <c r="D57" s="1497"/>
      <c r="E57" s="1497"/>
      <c r="F57" s="1798">
        <v>0</v>
      </c>
      <c r="G57" s="1497"/>
      <c r="H57" s="1497"/>
      <c r="I57" s="1497"/>
      <c r="J57" s="1497"/>
      <c r="K57" s="1497"/>
    </row>
    <row r="58" spans="1:11" ht="12.75" customHeight="1">
      <c r="A58" s="1195" t="s">
        <v>65</v>
      </c>
      <c r="B58" s="475">
        <v>1444</v>
      </c>
      <c r="C58" s="1497"/>
      <c r="D58" s="1497"/>
      <c r="E58" s="1497"/>
      <c r="F58" s="1798">
        <v>0</v>
      </c>
      <c r="G58" s="1497"/>
      <c r="H58" s="1497"/>
      <c r="I58" s="1497"/>
      <c r="J58" s="1497"/>
      <c r="K58" s="1497"/>
    </row>
    <row r="59" spans="1:11" ht="12.75" customHeight="1">
      <c r="A59" s="1195" t="s">
        <v>873</v>
      </c>
      <c r="B59" s="475">
        <v>1451</v>
      </c>
      <c r="C59" s="1497"/>
      <c r="D59" s="1497"/>
      <c r="E59" s="1497"/>
      <c r="F59" s="1798">
        <v>0</v>
      </c>
      <c r="G59" s="1497"/>
      <c r="H59" s="1497"/>
      <c r="I59" s="1497"/>
      <c r="J59" s="1497"/>
      <c r="K59" s="1497"/>
    </row>
    <row r="60" spans="1:11" ht="12.75" customHeight="1">
      <c r="A60" s="1195" t="s">
        <v>1101</v>
      </c>
      <c r="B60" s="475">
        <v>1452</v>
      </c>
      <c r="C60" s="1497"/>
      <c r="D60" s="1497"/>
      <c r="E60" s="1497"/>
      <c r="F60" s="1798">
        <v>0</v>
      </c>
      <c r="G60" s="1497"/>
      <c r="H60" s="1497"/>
      <c r="I60" s="1497"/>
      <c r="J60" s="1497"/>
      <c r="K60" s="1497"/>
    </row>
    <row r="61" spans="1:11" ht="12.75" customHeight="1">
      <c r="A61" s="479" t="s">
        <v>874</v>
      </c>
      <c r="B61" s="475">
        <v>1453</v>
      </c>
      <c r="C61" s="1497"/>
      <c r="D61" s="1497"/>
      <c r="E61" s="1497"/>
      <c r="F61" s="1798">
        <v>0</v>
      </c>
      <c r="G61" s="1497"/>
      <c r="H61" s="1497"/>
      <c r="I61" s="1497"/>
      <c r="J61" s="1497"/>
      <c r="K61" s="1497"/>
    </row>
    <row r="62" spans="1:11" ht="12.75" customHeight="1">
      <c r="A62" s="1196" t="s">
        <v>875</v>
      </c>
      <c r="B62" s="476">
        <v>1454</v>
      </c>
      <c r="C62" s="1497"/>
      <c r="D62" s="1497"/>
      <c r="E62" s="1497"/>
      <c r="F62" s="1798">
        <v>0</v>
      </c>
      <c r="G62" s="1497"/>
      <c r="H62" s="1497"/>
      <c r="I62" s="1497"/>
      <c r="J62" s="1497"/>
      <c r="K62" s="1497"/>
    </row>
    <row r="63" spans="1:11" ht="12.75" customHeight="1" thickBot="1">
      <c r="A63" s="1332" t="s">
        <v>482</v>
      </c>
      <c r="B63" s="1333"/>
      <c r="C63" s="1497"/>
      <c r="D63" s="1497"/>
      <c r="E63" s="1497"/>
      <c r="F63" s="1516">
        <f>SUM(F42:F62)</f>
        <v>375</v>
      </c>
      <c r="G63" s="1497"/>
      <c r="H63" s="1497"/>
      <c r="I63" s="1497"/>
      <c r="J63" s="1497"/>
      <c r="K63" s="1497"/>
    </row>
    <row r="64" spans="1:11" ht="15.75" customHeight="1" thickTop="1">
      <c r="A64" s="1259" t="s">
        <v>451</v>
      </c>
      <c r="B64" s="1260">
        <v>1500</v>
      </c>
      <c r="C64" s="1497"/>
      <c r="D64" s="1497"/>
      <c r="E64" s="1497"/>
      <c r="F64" s="1497"/>
      <c r="G64" s="1497"/>
      <c r="H64" s="1497"/>
      <c r="I64" s="1497"/>
      <c r="J64" s="1497"/>
      <c r="K64" s="1497"/>
    </row>
    <row r="65" spans="1:11" ht="12.75" customHeight="1">
      <c r="A65" s="427" t="s">
        <v>543</v>
      </c>
      <c r="B65" s="429">
        <v>1510</v>
      </c>
      <c r="C65" s="1799">
        <v>1160178</v>
      </c>
      <c r="D65" s="1799">
        <v>59287</v>
      </c>
      <c r="E65" s="1798">
        <v>36421</v>
      </c>
      <c r="F65" s="1798">
        <v>74246</v>
      </c>
      <c r="G65" s="1798">
        <v>24194</v>
      </c>
      <c r="H65" s="1798">
        <v>56510</v>
      </c>
      <c r="I65" s="1798">
        <v>485059</v>
      </c>
      <c r="J65" s="1798">
        <v>0</v>
      </c>
      <c r="K65" s="1798">
        <v>21</v>
      </c>
    </row>
    <row r="66" spans="1:11" ht="12.75" customHeight="1">
      <c r="A66" s="427" t="s">
        <v>674</v>
      </c>
      <c r="B66" s="429">
        <v>1520</v>
      </c>
      <c r="C66" s="1799">
        <v>0</v>
      </c>
      <c r="D66" s="1799">
        <v>0</v>
      </c>
      <c r="E66" s="1798">
        <v>0</v>
      </c>
      <c r="F66" s="1798">
        <v>0</v>
      </c>
      <c r="G66" s="1798">
        <v>0</v>
      </c>
      <c r="H66" s="1798">
        <v>0</v>
      </c>
      <c r="I66" s="1798">
        <v>0</v>
      </c>
      <c r="J66" s="1798">
        <v>0</v>
      </c>
      <c r="K66" s="1798">
        <v>0</v>
      </c>
    </row>
    <row r="67" spans="1:11" ht="12.75" customHeight="1" thickBot="1">
      <c r="A67" s="1332" t="s">
        <v>483</v>
      </c>
      <c r="B67" s="1333"/>
      <c r="C67" s="1516">
        <f>SUM(C65:C66)</f>
        <v>1160178</v>
      </c>
      <c r="D67" s="1516">
        <f t="shared" ref="D67:K67" si="2">SUM(D65:D66)</f>
        <v>59287</v>
      </c>
      <c r="E67" s="1516">
        <f t="shared" si="2"/>
        <v>36421</v>
      </c>
      <c r="F67" s="1516">
        <f t="shared" si="2"/>
        <v>74246</v>
      </c>
      <c r="G67" s="1516">
        <f t="shared" si="2"/>
        <v>24194</v>
      </c>
      <c r="H67" s="1516">
        <f t="shared" si="2"/>
        <v>56510</v>
      </c>
      <c r="I67" s="1516">
        <f t="shared" si="2"/>
        <v>485059</v>
      </c>
      <c r="J67" s="1516">
        <f t="shared" si="2"/>
        <v>0</v>
      </c>
      <c r="K67" s="1516">
        <f t="shared" si="2"/>
        <v>21</v>
      </c>
    </row>
    <row r="68" spans="1:11" ht="15.75" customHeight="1" thickTop="1">
      <c r="A68" s="1259" t="s">
        <v>452</v>
      </c>
      <c r="B68" s="1261">
        <v>1600</v>
      </c>
      <c r="C68" s="1554"/>
      <c r="D68" s="1497"/>
      <c r="E68" s="1497"/>
      <c r="F68" s="1497"/>
      <c r="G68" s="1497"/>
      <c r="H68" s="1497"/>
      <c r="I68" s="1497"/>
      <c r="J68" s="1497"/>
      <c r="K68" s="1497"/>
    </row>
    <row r="69" spans="1:11" ht="12.75" customHeight="1">
      <c r="A69" s="427" t="s">
        <v>661</v>
      </c>
      <c r="B69" s="429">
        <v>1611</v>
      </c>
      <c r="C69" s="1799">
        <v>0</v>
      </c>
      <c r="D69" s="1497"/>
      <c r="E69" s="1497"/>
      <c r="F69" s="1497"/>
      <c r="G69" s="1497"/>
      <c r="H69" s="1497"/>
      <c r="I69" s="1497"/>
      <c r="J69" s="1497"/>
      <c r="K69" s="1497"/>
    </row>
    <row r="70" spans="1:11" ht="12.75" customHeight="1">
      <c r="A70" s="427" t="s">
        <v>990</v>
      </c>
      <c r="B70" s="429">
        <v>1612</v>
      </c>
      <c r="C70" s="1799">
        <v>0</v>
      </c>
      <c r="D70" s="1497"/>
      <c r="E70" s="1497"/>
      <c r="F70" s="1497"/>
      <c r="G70" s="1497"/>
      <c r="H70" s="1497"/>
      <c r="I70" s="1497"/>
      <c r="J70" s="1497"/>
      <c r="K70" s="1497"/>
    </row>
    <row r="71" spans="1:11" ht="12.75" customHeight="1">
      <c r="A71" s="427" t="s">
        <v>271</v>
      </c>
      <c r="B71" s="429">
        <v>1613</v>
      </c>
      <c r="C71" s="1799">
        <v>2164577</v>
      </c>
      <c r="D71" s="1497"/>
      <c r="E71" s="1497"/>
      <c r="F71" s="1497"/>
      <c r="G71" s="1497"/>
      <c r="H71" s="1497"/>
      <c r="I71" s="1497"/>
      <c r="J71" s="1497"/>
      <c r="K71" s="1497"/>
    </row>
    <row r="72" spans="1:11" ht="12.75" customHeight="1">
      <c r="A72" s="427" t="s">
        <v>24</v>
      </c>
      <c r="B72" s="429">
        <v>1614</v>
      </c>
      <c r="C72" s="1799">
        <v>0</v>
      </c>
      <c r="D72" s="1497"/>
      <c r="E72" s="1497"/>
      <c r="F72" s="1497"/>
      <c r="G72" s="1497"/>
      <c r="H72" s="1497"/>
      <c r="I72" s="1497"/>
      <c r="J72" s="1497"/>
      <c r="K72" s="1497"/>
    </row>
    <row r="73" spans="1:11" ht="12.75" customHeight="1">
      <c r="A73" s="427" t="s">
        <v>991</v>
      </c>
      <c r="B73" s="429">
        <v>1620</v>
      </c>
      <c r="C73" s="1799">
        <v>2163</v>
      </c>
      <c r="D73" s="1497"/>
      <c r="E73" s="1497"/>
      <c r="F73" s="1497"/>
      <c r="G73" s="1497"/>
      <c r="H73" s="1497"/>
      <c r="I73" s="1497"/>
      <c r="J73" s="1497"/>
      <c r="K73" s="1497"/>
    </row>
    <row r="74" spans="1:11" ht="12.75" customHeight="1">
      <c r="A74" s="427" t="s">
        <v>25</v>
      </c>
      <c r="B74" s="429">
        <v>1690</v>
      </c>
      <c r="C74" s="1799">
        <v>30452</v>
      </c>
      <c r="D74" s="1497"/>
      <c r="E74" s="1497"/>
      <c r="F74" s="1497"/>
      <c r="G74" s="1497"/>
      <c r="H74" s="1497"/>
      <c r="I74" s="1497"/>
      <c r="J74" s="1497"/>
      <c r="K74" s="1497"/>
    </row>
    <row r="75" spans="1:11" ht="12.75" customHeight="1" thickBot="1">
      <c r="A75" s="1332" t="s">
        <v>544</v>
      </c>
      <c r="B75" s="1333"/>
      <c r="C75" s="1516">
        <f>SUM(C69:C74)</f>
        <v>2197192</v>
      </c>
      <c r="D75" s="1497"/>
      <c r="E75" s="1497"/>
      <c r="F75" s="1497"/>
      <c r="G75" s="1497"/>
      <c r="H75" s="1497"/>
      <c r="I75" s="1497"/>
      <c r="J75" s="1497"/>
      <c r="K75" s="1497"/>
    </row>
    <row r="76" spans="1:11" ht="15.75" customHeight="1" thickTop="1">
      <c r="A76" s="1259" t="s">
        <v>876</v>
      </c>
      <c r="B76" s="1261">
        <v>1700</v>
      </c>
      <c r="C76" s="1554"/>
      <c r="D76" s="1497"/>
      <c r="E76" s="1497"/>
      <c r="F76" s="1497"/>
      <c r="G76" s="1497"/>
      <c r="H76" s="1497"/>
      <c r="I76" s="1497"/>
      <c r="J76" s="1497"/>
      <c r="K76" s="1497"/>
    </row>
    <row r="77" spans="1:11" ht="12.75" customHeight="1">
      <c r="A77" s="427" t="s">
        <v>545</v>
      </c>
      <c r="B77" s="429">
        <v>1711</v>
      </c>
      <c r="C77" s="1799">
        <v>77205</v>
      </c>
      <c r="D77" s="1799">
        <v>0</v>
      </c>
      <c r="E77" s="1497"/>
      <c r="F77" s="1497"/>
      <c r="G77" s="1497"/>
      <c r="H77" s="1497"/>
      <c r="I77" s="1497"/>
      <c r="J77" s="1497"/>
      <c r="K77" s="1497"/>
    </row>
    <row r="78" spans="1:11" ht="12.75" customHeight="1">
      <c r="A78" s="427" t="s">
        <v>76</v>
      </c>
      <c r="B78" s="429">
        <v>1719</v>
      </c>
      <c r="C78" s="1799">
        <v>0</v>
      </c>
      <c r="D78" s="1799">
        <v>0</v>
      </c>
      <c r="E78" s="1497"/>
      <c r="F78" s="1497"/>
      <c r="G78" s="1497"/>
      <c r="H78" s="1497"/>
      <c r="I78" s="1497"/>
      <c r="J78" s="1497"/>
      <c r="K78" s="1497"/>
    </row>
    <row r="79" spans="1:11" ht="12.75" customHeight="1">
      <c r="A79" s="427" t="s">
        <v>546</v>
      </c>
      <c r="B79" s="429">
        <v>1720</v>
      </c>
      <c r="C79" s="1799">
        <v>546463</v>
      </c>
      <c r="D79" s="1799">
        <v>0</v>
      </c>
      <c r="E79" s="1497"/>
      <c r="F79" s="1497"/>
      <c r="G79" s="1497"/>
      <c r="H79" s="1497"/>
      <c r="I79" s="1497"/>
      <c r="J79" s="1497"/>
      <c r="K79" s="1497"/>
    </row>
    <row r="80" spans="1:11" ht="12.75" customHeight="1">
      <c r="A80" s="427" t="s">
        <v>547</v>
      </c>
      <c r="B80" s="429">
        <v>1730</v>
      </c>
      <c r="C80" s="1799">
        <v>28105</v>
      </c>
      <c r="D80" s="1799">
        <v>0</v>
      </c>
      <c r="E80" s="1497"/>
      <c r="F80" s="1497"/>
      <c r="G80" s="1497"/>
      <c r="H80" s="1497"/>
      <c r="I80" s="1497"/>
      <c r="J80" s="1497"/>
      <c r="K80" s="1497"/>
    </row>
    <row r="81" spans="1:11" ht="12.75" customHeight="1">
      <c r="A81" s="427" t="s">
        <v>26</v>
      </c>
      <c r="B81" s="429">
        <v>1790</v>
      </c>
      <c r="C81" s="1799">
        <v>59437</v>
      </c>
      <c r="D81" s="1799">
        <v>0</v>
      </c>
      <c r="E81" s="1497"/>
      <c r="F81" s="1497"/>
      <c r="G81" s="1497"/>
      <c r="H81" s="1497"/>
      <c r="I81" s="1497"/>
      <c r="J81" s="1497"/>
      <c r="K81" s="1497"/>
    </row>
    <row r="82" spans="1:11" ht="12.75" customHeight="1" thickBot="1">
      <c r="A82" s="1332" t="s">
        <v>239</v>
      </c>
      <c r="B82" s="1333"/>
      <c r="C82" s="1553">
        <f>SUM(C77:C81)</f>
        <v>711210</v>
      </c>
      <c r="D82" s="1516">
        <f>SUM(D77:D81)</f>
        <v>0</v>
      </c>
      <c r="E82" s="1497"/>
      <c r="F82" s="1497"/>
      <c r="G82" s="1497"/>
      <c r="H82" s="1497"/>
      <c r="I82" s="1497"/>
      <c r="J82" s="1497"/>
      <c r="K82" s="1497"/>
    </row>
    <row r="83" spans="1:11" ht="15.75" customHeight="1" thickTop="1">
      <c r="A83" s="1259" t="s">
        <v>240</v>
      </c>
      <c r="B83" s="1261">
        <v>1800</v>
      </c>
      <c r="C83" s="1554"/>
      <c r="D83" s="1497"/>
      <c r="E83" s="1497"/>
      <c r="F83" s="1497"/>
      <c r="G83" s="1497"/>
      <c r="H83" s="1497"/>
      <c r="I83" s="1497"/>
      <c r="J83" s="1497"/>
      <c r="K83" s="1497"/>
    </row>
    <row r="84" spans="1:11" ht="12.75" customHeight="1">
      <c r="A84" s="427" t="s">
        <v>548</v>
      </c>
      <c r="B84" s="429">
        <v>1811</v>
      </c>
      <c r="C84" s="1799">
        <v>1043674</v>
      </c>
      <c r="D84" s="1497"/>
      <c r="E84" s="1497"/>
      <c r="F84" s="1497"/>
      <c r="G84" s="1497"/>
      <c r="H84" s="1497"/>
      <c r="I84" s="1497"/>
      <c r="J84" s="1497"/>
      <c r="K84" s="1497"/>
    </row>
    <row r="85" spans="1:11" ht="12.75" customHeight="1">
      <c r="A85" s="427" t="s">
        <v>549</v>
      </c>
      <c r="B85" s="429">
        <v>1812</v>
      </c>
      <c r="C85" s="1799">
        <v>0</v>
      </c>
      <c r="D85" s="1497"/>
      <c r="E85" s="1497"/>
      <c r="F85" s="1497"/>
      <c r="G85" s="1497"/>
      <c r="H85" s="1497"/>
      <c r="I85" s="1497"/>
      <c r="J85" s="1497"/>
      <c r="K85" s="1497"/>
    </row>
    <row r="86" spans="1:11" ht="12.75" customHeight="1">
      <c r="A86" s="427" t="s">
        <v>992</v>
      </c>
      <c r="B86" s="429">
        <v>1813</v>
      </c>
      <c r="C86" s="1799">
        <v>0</v>
      </c>
      <c r="D86" s="1497"/>
      <c r="E86" s="1497"/>
      <c r="F86" s="1497"/>
      <c r="G86" s="1497"/>
      <c r="H86" s="1497"/>
      <c r="I86" s="1497"/>
      <c r="J86" s="1497"/>
      <c r="K86" s="1497"/>
    </row>
    <row r="87" spans="1:11" ht="12.75" customHeight="1">
      <c r="A87" s="427" t="s">
        <v>77</v>
      </c>
      <c r="B87" s="429">
        <v>1819</v>
      </c>
      <c r="C87" s="1799">
        <v>319687</v>
      </c>
      <c r="D87" s="1497"/>
      <c r="E87" s="1497"/>
      <c r="F87" s="1497"/>
      <c r="G87" s="1497"/>
      <c r="H87" s="1497"/>
      <c r="I87" s="1497"/>
      <c r="J87" s="1497"/>
      <c r="K87" s="1497"/>
    </row>
    <row r="88" spans="1:11" ht="12.75" customHeight="1">
      <c r="A88" s="427" t="s">
        <v>550</v>
      </c>
      <c r="B88" s="429">
        <v>1821</v>
      </c>
      <c r="C88" s="1799">
        <v>4876</v>
      </c>
      <c r="D88" s="1497"/>
      <c r="E88" s="1497"/>
      <c r="F88" s="1497"/>
      <c r="G88" s="1497"/>
      <c r="H88" s="1497"/>
      <c r="I88" s="1497"/>
      <c r="J88" s="1497"/>
      <c r="K88" s="1497"/>
    </row>
    <row r="89" spans="1:11" ht="12.75" customHeight="1">
      <c r="A89" s="427" t="s">
        <v>709</v>
      </c>
      <c r="B89" s="429">
        <v>1822</v>
      </c>
      <c r="C89" s="1799">
        <v>0</v>
      </c>
      <c r="D89" s="1497"/>
      <c r="E89" s="1497"/>
      <c r="F89" s="1497"/>
      <c r="G89" s="1497"/>
      <c r="H89" s="1497"/>
      <c r="I89" s="1497"/>
      <c r="J89" s="1497"/>
      <c r="K89" s="1497"/>
    </row>
    <row r="90" spans="1:11" ht="12.75" customHeight="1">
      <c r="A90" s="427" t="s">
        <v>138</v>
      </c>
      <c r="B90" s="429">
        <v>1823</v>
      </c>
      <c r="C90" s="1799">
        <v>0</v>
      </c>
      <c r="D90" s="1497"/>
      <c r="E90" s="1497"/>
      <c r="F90" s="1497"/>
      <c r="G90" s="1497"/>
      <c r="H90" s="1497"/>
      <c r="I90" s="1497"/>
      <c r="J90" s="1497"/>
      <c r="K90" s="1497"/>
    </row>
    <row r="91" spans="1:11" ht="12.75" customHeight="1">
      <c r="A91" s="427" t="s">
        <v>27</v>
      </c>
      <c r="B91" s="429">
        <v>1829</v>
      </c>
      <c r="C91" s="1799">
        <v>0</v>
      </c>
      <c r="D91" s="1497"/>
      <c r="E91" s="1497"/>
      <c r="F91" s="1497"/>
      <c r="G91" s="1497"/>
      <c r="H91" s="1497"/>
      <c r="I91" s="1497"/>
      <c r="J91" s="1497"/>
      <c r="K91" s="1497"/>
    </row>
    <row r="92" spans="1:11" ht="12.75" customHeight="1">
      <c r="A92" s="427" t="s">
        <v>757</v>
      </c>
      <c r="B92" s="429">
        <v>1890</v>
      </c>
      <c r="C92" s="1799">
        <v>0</v>
      </c>
      <c r="D92" s="1497"/>
      <c r="E92" s="1497"/>
      <c r="F92" s="1497"/>
      <c r="G92" s="1497"/>
      <c r="H92" s="1497"/>
      <c r="I92" s="1497"/>
      <c r="J92" s="1497"/>
      <c r="K92" s="1497"/>
    </row>
    <row r="93" spans="1:11" ht="12.75" customHeight="1" thickBot="1">
      <c r="A93" s="1332" t="s">
        <v>241</v>
      </c>
      <c r="B93" s="1333"/>
      <c r="C93" s="1516">
        <f>SUM(C84:C92)</f>
        <v>1368237</v>
      </c>
      <c r="D93" s="1497"/>
      <c r="E93" s="1497"/>
      <c r="F93" s="1497"/>
      <c r="G93" s="1497"/>
      <c r="H93" s="1497"/>
      <c r="I93" s="1497"/>
      <c r="J93" s="1497"/>
      <c r="K93" s="1497"/>
    </row>
    <row r="94" spans="1:11" ht="15.75" customHeight="1" thickTop="1">
      <c r="A94" s="1259" t="s">
        <v>1129</v>
      </c>
      <c r="B94" s="1261">
        <v>1900</v>
      </c>
      <c r="C94" s="1554"/>
      <c r="D94" s="1539"/>
      <c r="E94" s="1497"/>
      <c r="F94" s="1497"/>
      <c r="G94" s="1497"/>
      <c r="H94" s="1497"/>
      <c r="I94" s="1497"/>
      <c r="J94" s="1497"/>
      <c r="K94" s="1497"/>
    </row>
    <row r="95" spans="1:11" ht="12.75" customHeight="1">
      <c r="A95" s="427" t="s">
        <v>1057</v>
      </c>
      <c r="B95" s="429">
        <v>1910</v>
      </c>
      <c r="C95" s="1799">
        <v>0</v>
      </c>
      <c r="D95" s="1799">
        <v>199879</v>
      </c>
      <c r="E95" s="1808"/>
      <c r="F95" s="1808"/>
      <c r="G95" s="1808"/>
      <c r="H95" s="1808"/>
      <c r="I95" s="1808"/>
      <c r="J95" s="1808"/>
      <c r="K95" s="1808"/>
    </row>
    <row r="96" spans="1:11" ht="12.75" customHeight="1">
      <c r="A96" s="427" t="s">
        <v>388</v>
      </c>
      <c r="B96" s="429">
        <v>1920</v>
      </c>
      <c r="C96" s="1799">
        <v>33192</v>
      </c>
      <c r="D96" s="1799">
        <v>36275</v>
      </c>
      <c r="E96" s="1798">
        <v>0</v>
      </c>
      <c r="F96" s="1798">
        <v>0</v>
      </c>
      <c r="G96" s="1798">
        <v>0</v>
      </c>
      <c r="H96" s="1798">
        <v>0</v>
      </c>
      <c r="I96" s="1798">
        <v>0</v>
      </c>
      <c r="J96" s="1798">
        <v>0</v>
      </c>
      <c r="K96" s="1798">
        <v>0</v>
      </c>
    </row>
    <row r="97" spans="1:12" ht="12.75" customHeight="1">
      <c r="A97" s="1194" t="s">
        <v>242</v>
      </c>
      <c r="B97" s="477">
        <v>1930</v>
      </c>
      <c r="C97" s="1799">
        <v>0</v>
      </c>
      <c r="D97" s="1799">
        <v>41784</v>
      </c>
      <c r="E97" s="1798">
        <v>0</v>
      </c>
      <c r="F97" s="1798">
        <v>0</v>
      </c>
      <c r="G97" s="1798">
        <v>0</v>
      </c>
      <c r="H97" s="1798">
        <v>0</v>
      </c>
      <c r="I97" s="1798">
        <v>0</v>
      </c>
      <c r="J97" s="1798">
        <v>0</v>
      </c>
      <c r="K97" s="1798">
        <v>0</v>
      </c>
    </row>
    <row r="98" spans="1:12" ht="12.75" customHeight="1">
      <c r="A98" s="427" t="s">
        <v>188</v>
      </c>
      <c r="B98" s="429">
        <v>1940</v>
      </c>
      <c r="C98" s="1799">
        <v>4018</v>
      </c>
      <c r="D98" s="1799">
        <v>0</v>
      </c>
      <c r="E98" s="1809"/>
      <c r="F98" s="1798">
        <v>0</v>
      </c>
      <c r="G98" s="1809"/>
      <c r="H98" s="1809"/>
      <c r="I98" s="1810"/>
      <c r="J98" s="1809"/>
      <c r="K98" s="1809"/>
    </row>
    <row r="99" spans="1:12" ht="12.75" customHeight="1">
      <c r="A99" s="427" t="s">
        <v>816</v>
      </c>
      <c r="B99" s="429">
        <v>1950</v>
      </c>
      <c r="C99" s="1799">
        <v>29356</v>
      </c>
      <c r="D99" s="1799">
        <v>12</v>
      </c>
      <c r="E99" s="1798">
        <v>0</v>
      </c>
      <c r="F99" s="1798">
        <v>0</v>
      </c>
      <c r="G99" s="1798">
        <v>0</v>
      </c>
      <c r="H99" s="1798">
        <v>0</v>
      </c>
      <c r="I99" s="1811"/>
      <c r="J99" s="1798">
        <v>0</v>
      </c>
      <c r="K99" s="1798">
        <v>0</v>
      </c>
    </row>
    <row r="100" spans="1:12" ht="12.75" customHeight="1">
      <c r="A100" s="427" t="s">
        <v>243</v>
      </c>
      <c r="B100" s="429">
        <v>1960</v>
      </c>
      <c r="C100" s="1799">
        <v>106175</v>
      </c>
      <c r="D100" s="1799">
        <v>0</v>
      </c>
      <c r="E100" s="1798">
        <v>0</v>
      </c>
      <c r="F100" s="1798">
        <v>0</v>
      </c>
      <c r="G100" s="1798">
        <v>0</v>
      </c>
      <c r="H100" s="1798">
        <v>0</v>
      </c>
      <c r="I100" s="1798">
        <v>0</v>
      </c>
      <c r="J100" s="1798">
        <v>0</v>
      </c>
      <c r="K100" s="1798">
        <v>0</v>
      </c>
    </row>
    <row r="101" spans="1:12" ht="12.75" customHeight="1">
      <c r="A101" s="427" t="s">
        <v>244</v>
      </c>
      <c r="B101" s="429">
        <v>1970</v>
      </c>
      <c r="C101" s="1799">
        <v>98996</v>
      </c>
      <c r="D101" s="1812"/>
      <c r="E101" s="1813"/>
      <c r="F101" s="1812"/>
      <c r="G101" s="1805"/>
      <c r="H101" s="1812"/>
      <c r="I101" s="1811"/>
      <c r="J101" s="1805"/>
      <c r="K101" s="1805"/>
    </row>
    <row r="102" spans="1:12" ht="12.75" customHeight="1">
      <c r="A102" s="427" t="s">
        <v>245</v>
      </c>
      <c r="B102" s="429">
        <v>1980</v>
      </c>
      <c r="C102" s="1799">
        <v>100464</v>
      </c>
      <c r="D102" s="1799">
        <v>520680</v>
      </c>
      <c r="E102" s="1798">
        <v>0</v>
      </c>
      <c r="F102" s="1798">
        <v>0</v>
      </c>
      <c r="G102" s="1798">
        <v>0</v>
      </c>
      <c r="H102" s="1798">
        <v>0</v>
      </c>
      <c r="I102" s="1798">
        <v>0</v>
      </c>
      <c r="J102" s="1798">
        <v>0</v>
      </c>
      <c r="K102" s="1798">
        <v>0</v>
      </c>
    </row>
    <row r="103" spans="1:12" ht="12.75" customHeight="1">
      <c r="A103" s="427" t="s">
        <v>342</v>
      </c>
      <c r="B103" s="429">
        <v>1983</v>
      </c>
      <c r="C103" s="1811"/>
      <c r="D103" s="1811"/>
      <c r="E103" s="1798">
        <v>0</v>
      </c>
      <c r="F103" s="1811"/>
      <c r="G103" s="1811"/>
      <c r="H103" s="1798">
        <v>0</v>
      </c>
      <c r="I103" s="1811"/>
      <c r="J103" s="1810"/>
      <c r="K103" s="1810"/>
    </row>
    <row r="104" spans="1:12" ht="12.75" customHeight="1">
      <c r="A104" s="427" t="s">
        <v>825</v>
      </c>
      <c r="B104" s="429">
        <v>1991</v>
      </c>
      <c r="C104" s="1799">
        <v>0</v>
      </c>
      <c r="D104" s="1799">
        <v>0</v>
      </c>
      <c r="E104" s="1798">
        <v>0</v>
      </c>
      <c r="F104" s="1798">
        <v>0</v>
      </c>
      <c r="G104" s="1798">
        <v>0</v>
      </c>
      <c r="H104" s="1798">
        <v>0</v>
      </c>
      <c r="I104" s="1811"/>
      <c r="J104" s="1811"/>
      <c r="K104" s="1811"/>
    </row>
    <row r="105" spans="1:12" ht="12.75" customHeight="1">
      <c r="A105" s="427" t="s">
        <v>817</v>
      </c>
      <c r="B105" s="429">
        <v>1992</v>
      </c>
      <c r="C105" s="1799">
        <v>0</v>
      </c>
      <c r="D105" s="1814"/>
      <c r="E105" s="1811"/>
      <c r="F105" s="1811"/>
      <c r="G105" s="1811"/>
      <c r="H105" s="1810"/>
      <c r="I105" s="1811"/>
      <c r="J105" s="1811"/>
      <c r="K105" s="1811"/>
    </row>
    <row r="106" spans="1:12" ht="12.75" customHeight="1">
      <c r="A106" s="427" t="s">
        <v>1414</v>
      </c>
      <c r="B106" s="429">
        <v>1993</v>
      </c>
      <c r="C106" s="1799">
        <v>13046</v>
      </c>
      <c r="D106" s="1799">
        <v>41194</v>
      </c>
      <c r="E106" s="1798">
        <v>0</v>
      </c>
      <c r="F106" s="1798">
        <v>0</v>
      </c>
      <c r="G106" s="1798">
        <v>0</v>
      </c>
      <c r="H106" s="1798">
        <v>0</v>
      </c>
      <c r="I106" s="1815"/>
      <c r="J106" s="1798">
        <v>0</v>
      </c>
      <c r="K106" s="1798">
        <v>0</v>
      </c>
    </row>
    <row r="107" spans="1:12" ht="12.75" customHeight="1">
      <c r="A107" s="427" t="s">
        <v>78</v>
      </c>
      <c r="B107" s="429">
        <v>1999</v>
      </c>
      <c r="C107" s="1799">
        <v>1713</v>
      </c>
      <c r="D107" s="1799">
        <v>0</v>
      </c>
      <c r="E107" s="1798">
        <v>0</v>
      </c>
      <c r="F107" s="1798">
        <v>0</v>
      </c>
      <c r="G107" s="1798">
        <v>0</v>
      </c>
      <c r="H107" s="1798">
        <v>0</v>
      </c>
      <c r="I107" s="1798">
        <v>0</v>
      </c>
      <c r="J107" s="1798">
        <v>0</v>
      </c>
      <c r="K107" s="1798">
        <v>0</v>
      </c>
    </row>
    <row r="108" spans="1:12" ht="12.75" customHeight="1" thickBot="1">
      <c r="A108" s="1332" t="s">
        <v>484</v>
      </c>
      <c r="B108" s="1334"/>
      <c r="C108" s="1553">
        <f>SUM(C95:C107)</f>
        <v>386960</v>
      </c>
      <c r="D108" s="1553">
        <f t="shared" ref="D108:K108" si="3">SUM(D95:D107)</f>
        <v>839824</v>
      </c>
      <c r="E108" s="1553">
        <f t="shared" si="3"/>
        <v>0</v>
      </c>
      <c r="F108" s="1553">
        <f t="shared" si="3"/>
        <v>0</v>
      </c>
      <c r="G108" s="1553">
        <f t="shared" si="3"/>
        <v>0</v>
      </c>
      <c r="H108" s="1553">
        <f t="shared" si="3"/>
        <v>0</v>
      </c>
      <c r="I108" s="1553">
        <f t="shared" si="3"/>
        <v>0</v>
      </c>
      <c r="J108" s="1553">
        <f t="shared" si="3"/>
        <v>0</v>
      </c>
      <c r="K108" s="1516">
        <f t="shared" si="3"/>
        <v>0</v>
      </c>
    </row>
    <row r="109" spans="1:12" ht="14.25" thickTop="1" thickBot="1">
      <c r="A109" s="1335" t="s">
        <v>246</v>
      </c>
      <c r="B109" s="1336" t="s">
        <v>566</v>
      </c>
      <c r="C109" s="1560">
        <f t="shared" ref="C109:K109" si="4">SUM(C12,C18,C40,C63,C67,C75,C82,C93,C108,)</f>
        <v>101891631</v>
      </c>
      <c r="D109" s="1560">
        <f t="shared" si="4"/>
        <v>10652601</v>
      </c>
      <c r="E109" s="1560">
        <f t="shared" si="4"/>
        <v>2918933</v>
      </c>
      <c r="F109" s="1560">
        <f t="shared" si="4"/>
        <v>5324107</v>
      </c>
      <c r="G109" s="1560">
        <f t="shared" si="4"/>
        <v>3017987</v>
      </c>
      <c r="H109" s="1560">
        <f t="shared" si="4"/>
        <v>56510</v>
      </c>
      <c r="I109" s="1560">
        <f t="shared" si="4"/>
        <v>534409</v>
      </c>
      <c r="J109" s="1560">
        <f t="shared" si="4"/>
        <v>0</v>
      </c>
      <c r="K109" s="1551">
        <f t="shared" si="4"/>
        <v>21</v>
      </c>
    </row>
    <row r="110" spans="1:12" ht="30" customHeight="1" thickTop="1">
      <c r="A110" s="1252" t="s">
        <v>343</v>
      </c>
      <c r="B110" s="1253"/>
      <c r="C110" s="1525"/>
      <c r="D110" s="1525"/>
      <c r="E110" s="1525"/>
      <c r="F110" s="1525"/>
      <c r="G110" s="1525"/>
      <c r="H110" s="1525"/>
      <c r="I110" s="1525"/>
      <c r="J110" s="1525"/>
      <c r="K110" s="1537"/>
    </row>
    <row r="111" spans="1:12" ht="12.75" customHeight="1">
      <c r="A111" s="436" t="s">
        <v>818</v>
      </c>
      <c r="B111" s="435">
        <v>2100</v>
      </c>
      <c r="C111" s="1799">
        <v>0</v>
      </c>
      <c r="D111" s="1799">
        <v>0</v>
      </c>
      <c r="E111" s="1814"/>
      <c r="F111" s="1798">
        <v>0</v>
      </c>
      <c r="G111" s="1798">
        <v>0</v>
      </c>
      <c r="H111" s="1559"/>
      <c r="I111" s="1497"/>
      <c r="J111" s="1497"/>
      <c r="K111" s="1497"/>
    </row>
    <row r="112" spans="1:12" ht="12.75" customHeight="1">
      <c r="A112" s="427" t="s">
        <v>819</v>
      </c>
      <c r="B112" s="429">
        <v>2200</v>
      </c>
      <c r="C112" s="1799">
        <v>0</v>
      </c>
      <c r="D112" s="1799">
        <v>0</v>
      </c>
      <c r="E112" s="1814"/>
      <c r="F112" s="1798">
        <v>0</v>
      </c>
      <c r="G112" s="1798">
        <v>0</v>
      </c>
      <c r="H112" s="1559"/>
      <c r="I112" s="1497"/>
      <c r="J112" s="1497"/>
      <c r="K112" s="1497"/>
      <c r="L112" s="473"/>
    </row>
    <row r="113" spans="1:11" ht="12.75" customHeight="1">
      <c r="A113" s="427" t="s">
        <v>28</v>
      </c>
      <c r="B113" s="429">
        <v>2300</v>
      </c>
      <c r="C113" s="1799">
        <v>0</v>
      </c>
      <c r="D113" s="1799">
        <v>0</v>
      </c>
      <c r="E113" s="1814"/>
      <c r="F113" s="1798">
        <v>0</v>
      </c>
      <c r="G113" s="1798">
        <v>0</v>
      </c>
      <c r="H113" s="1559"/>
      <c r="I113" s="1497"/>
      <c r="J113" s="1497"/>
      <c r="K113" s="1497"/>
    </row>
    <row r="114" spans="1:11" ht="13.5" thickBot="1">
      <c r="A114" s="1337" t="s">
        <v>801</v>
      </c>
      <c r="B114" s="1338" t="s">
        <v>565</v>
      </c>
      <c r="C114" s="1561">
        <f>SUM(C111:C113)</f>
        <v>0</v>
      </c>
      <c r="D114" s="1561">
        <f>SUM(D111:D113)</f>
        <v>0</v>
      </c>
      <c r="E114" s="1559" t="s">
        <v>1161</v>
      </c>
      <c r="F114" s="1561">
        <f>SUM(F111:F113)</f>
        <v>0</v>
      </c>
      <c r="G114" s="1561">
        <f>SUM(G111:G113)</f>
        <v>0</v>
      </c>
      <c r="H114" s="1559"/>
      <c r="I114" s="1497"/>
      <c r="J114" s="1497"/>
      <c r="K114" s="1497"/>
    </row>
    <row r="115" spans="1:11" ht="16.7" customHeight="1" thickTop="1">
      <c r="A115" s="1254" t="s">
        <v>798</v>
      </c>
      <c r="B115" s="1255"/>
      <c r="C115" s="1524"/>
      <c r="D115" s="1525"/>
      <c r="E115" s="1525"/>
      <c r="F115" s="1525"/>
      <c r="G115" s="1525"/>
      <c r="H115" s="1525"/>
      <c r="I115" s="1525"/>
      <c r="J115" s="1525"/>
      <c r="K115" s="1537"/>
    </row>
    <row r="116" spans="1:11" ht="18" customHeight="1">
      <c r="A116" s="1262" t="s">
        <v>1475</v>
      </c>
      <c r="B116" s="1263"/>
      <c r="C116" s="1562"/>
      <c r="D116" s="1539"/>
      <c r="E116" s="1559"/>
      <c r="F116" s="1539"/>
      <c r="G116" s="1539"/>
      <c r="H116" s="1559"/>
      <c r="I116" s="1497"/>
      <c r="J116" s="1539"/>
      <c r="K116" s="1539"/>
    </row>
    <row r="117" spans="1:11" ht="12.75" customHeight="1">
      <c r="A117" s="427" t="s">
        <v>1645</v>
      </c>
      <c r="B117" s="478">
        <v>3001</v>
      </c>
      <c r="C117" s="1799">
        <v>6131534</v>
      </c>
      <c r="D117" s="1799">
        <v>1080000</v>
      </c>
      <c r="E117" s="1798">
        <v>0</v>
      </c>
      <c r="F117" s="1798">
        <v>755000</v>
      </c>
      <c r="G117" s="1798">
        <v>0</v>
      </c>
      <c r="H117" s="1798">
        <v>0</v>
      </c>
      <c r="I117" s="1811"/>
      <c r="J117" s="1798">
        <v>0</v>
      </c>
      <c r="K117" s="1798">
        <v>0</v>
      </c>
    </row>
    <row r="118" spans="1:11" ht="12.75" customHeight="1">
      <c r="A118" s="427" t="s">
        <v>1753</v>
      </c>
      <c r="B118" s="478">
        <v>3002</v>
      </c>
      <c r="C118" s="1799">
        <v>0</v>
      </c>
      <c r="D118" s="1799">
        <v>0</v>
      </c>
      <c r="E118" s="1798">
        <v>0</v>
      </c>
      <c r="F118" s="1798">
        <v>0</v>
      </c>
      <c r="G118" s="1798">
        <v>0</v>
      </c>
      <c r="H118" s="1798">
        <v>0</v>
      </c>
      <c r="I118" s="1811"/>
      <c r="J118" s="1798">
        <v>0</v>
      </c>
      <c r="K118" s="1798">
        <v>0</v>
      </c>
    </row>
    <row r="119" spans="1:11" ht="12.75" customHeight="1">
      <c r="A119" s="427" t="s">
        <v>1754</v>
      </c>
      <c r="B119" s="478">
        <v>3005</v>
      </c>
      <c r="C119" s="1799">
        <v>0</v>
      </c>
      <c r="D119" s="1799">
        <v>0</v>
      </c>
      <c r="E119" s="1798">
        <v>0</v>
      </c>
      <c r="F119" s="1798">
        <v>0</v>
      </c>
      <c r="G119" s="1798">
        <v>0</v>
      </c>
      <c r="H119" s="1798">
        <v>0</v>
      </c>
      <c r="I119" s="1811"/>
      <c r="J119" s="1798">
        <v>0</v>
      </c>
      <c r="K119" s="1798">
        <v>0</v>
      </c>
    </row>
    <row r="120" spans="1:11" ht="12.75" customHeight="1">
      <c r="A120" s="1461" t="s">
        <v>1871</v>
      </c>
      <c r="B120" s="478">
        <v>3030</v>
      </c>
      <c r="C120" s="1799">
        <v>0</v>
      </c>
      <c r="D120" s="1799">
        <v>0</v>
      </c>
      <c r="E120" s="1798">
        <v>0</v>
      </c>
      <c r="F120" s="1798">
        <v>0</v>
      </c>
      <c r="G120" s="1798">
        <v>0</v>
      </c>
      <c r="H120" s="1798">
        <v>0</v>
      </c>
      <c r="I120" s="1811"/>
      <c r="J120" s="1798">
        <v>0</v>
      </c>
      <c r="K120" s="1798">
        <v>0</v>
      </c>
    </row>
    <row r="121" spans="1:11">
      <c r="A121" s="1195" t="s">
        <v>1755</v>
      </c>
      <c r="B121" s="480">
        <v>3099</v>
      </c>
      <c r="C121" s="1799">
        <v>0</v>
      </c>
      <c r="D121" s="1799">
        <v>0</v>
      </c>
      <c r="E121" s="1798">
        <v>0</v>
      </c>
      <c r="F121" s="1798">
        <v>0</v>
      </c>
      <c r="G121" s="1798">
        <v>0</v>
      </c>
      <c r="H121" s="1798">
        <v>0</v>
      </c>
      <c r="I121" s="1811"/>
      <c r="J121" s="1798">
        <v>0</v>
      </c>
      <c r="K121" s="1798">
        <v>0</v>
      </c>
    </row>
    <row r="122" spans="1:11" ht="12.6" customHeight="1" thickBot="1">
      <c r="A122" s="1332" t="s">
        <v>485</v>
      </c>
      <c r="B122" s="1339"/>
      <c r="C122" s="1553">
        <f t="shared" ref="C122:H122" si="5">SUM(C117:C121)</f>
        <v>6131534</v>
      </c>
      <c r="D122" s="1553">
        <f t="shared" si="5"/>
        <v>1080000</v>
      </c>
      <c r="E122" s="1553">
        <f t="shared" si="5"/>
        <v>0</v>
      </c>
      <c r="F122" s="1553">
        <f t="shared" si="5"/>
        <v>755000</v>
      </c>
      <c r="G122" s="1553">
        <f t="shared" si="5"/>
        <v>0</v>
      </c>
      <c r="H122" s="1553">
        <f t="shared" si="5"/>
        <v>0</v>
      </c>
      <c r="I122" s="1497"/>
      <c r="J122" s="1553">
        <f>SUM(J117:J121)</f>
        <v>0</v>
      </c>
      <c r="K122" s="1516">
        <f>SUM(K117:K121)</f>
        <v>0</v>
      </c>
    </row>
    <row r="123" spans="1:11" ht="15.75" customHeight="1" thickTop="1">
      <c r="A123" s="1259" t="s">
        <v>1474</v>
      </c>
      <c r="B123" s="1264"/>
      <c r="C123" s="1563"/>
      <c r="D123" s="1531"/>
      <c r="E123" s="1497"/>
      <c r="F123" s="1564"/>
      <c r="G123" s="1497"/>
      <c r="H123" s="1497"/>
      <c r="I123" s="1497"/>
      <c r="J123" s="1497"/>
      <c r="K123" s="1497"/>
    </row>
    <row r="124" spans="1:11" ht="15" customHeight="1">
      <c r="A124" s="1265" t="s">
        <v>662</v>
      </c>
      <c r="B124" s="1266"/>
      <c r="C124" s="1539"/>
      <c r="D124" s="1531"/>
      <c r="E124" s="1497"/>
      <c r="F124" s="1539"/>
      <c r="G124" s="1497"/>
      <c r="H124" s="1497"/>
      <c r="I124" s="1497"/>
      <c r="J124" s="1497"/>
      <c r="K124" s="1497"/>
    </row>
    <row r="125" spans="1:11" ht="12.75" customHeight="1">
      <c r="A125" s="427" t="s">
        <v>861</v>
      </c>
      <c r="B125" s="481">
        <v>3100</v>
      </c>
      <c r="C125" s="1799">
        <v>1353406</v>
      </c>
      <c r="D125" s="1814"/>
      <c r="E125" s="1811"/>
      <c r="F125" s="1798">
        <v>0</v>
      </c>
      <c r="G125" s="1497"/>
      <c r="H125" s="1497"/>
      <c r="I125" s="1497"/>
      <c r="J125" s="1497"/>
      <c r="K125" s="1497"/>
    </row>
    <row r="126" spans="1:11" ht="12.75" customHeight="1">
      <c r="A126" s="427" t="s">
        <v>1430</v>
      </c>
      <c r="B126" s="478">
        <v>3105</v>
      </c>
      <c r="C126" s="1799">
        <v>0</v>
      </c>
      <c r="D126" s="1814"/>
      <c r="E126" s="1811"/>
      <c r="F126" s="1798">
        <v>0</v>
      </c>
      <c r="G126" s="1497"/>
      <c r="H126" s="1497"/>
      <c r="I126" s="1497"/>
      <c r="J126" s="1497"/>
      <c r="K126" s="1497"/>
    </row>
    <row r="127" spans="1:11" ht="12.75" customHeight="1">
      <c r="A127" s="427" t="s">
        <v>862</v>
      </c>
      <c r="B127" s="478">
        <v>3110</v>
      </c>
      <c r="C127" s="1799">
        <v>0</v>
      </c>
      <c r="D127" s="1799">
        <v>0</v>
      </c>
      <c r="E127" s="1811"/>
      <c r="F127" s="1798">
        <v>0</v>
      </c>
      <c r="G127" s="1497"/>
      <c r="H127" s="1497"/>
      <c r="I127" s="1497"/>
      <c r="J127" s="1497"/>
      <c r="K127" s="1497"/>
    </row>
    <row r="128" spans="1:11" ht="12.75" customHeight="1">
      <c r="A128" s="427" t="s">
        <v>105</v>
      </c>
      <c r="B128" s="478">
        <v>3120</v>
      </c>
      <c r="C128" s="1799">
        <v>22703</v>
      </c>
      <c r="D128" s="1814"/>
      <c r="E128" s="1811"/>
      <c r="F128" s="1798">
        <v>0</v>
      </c>
      <c r="G128" s="1497"/>
      <c r="H128" s="1497"/>
      <c r="I128" s="1497"/>
      <c r="J128" s="1497"/>
      <c r="K128" s="1497"/>
    </row>
    <row r="129" spans="1:11" ht="12.75" customHeight="1">
      <c r="A129" s="427" t="s">
        <v>1431</v>
      </c>
      <c r="B129" s="478">
        <v>3130</v>
      </c>
      <c r="C129" s="1799">
        <v>0</v>
      </c>
      <c r="D129" s="1814"/>
      <c r="E129" s="1811"/>
      <c r="F129" s="1798">
        <v>0</v>
      </c>
      <c r="G129" s="1497"/>
      <c r="H129" s="1497"/>
      <c r="I129" s="1497"/>
      <c r="J129" s="1497"/>
      <c r="K129" s="1497"/>
    </row>
    <row r="130" spans="1:11" ht="12.75" customHeight="1">
      <c r="A130" s="427" t="s">
        <v>136</v>
      </c>
      <c r="B130" s="478">
        <v>3145</v>
      </c>
      <c r="C130" s="1799">
        <v>0</v>
      </c>
      <c r="D130" s="1814"/>
      <c r="E130" s="1811"/>
      <c r="F130" s="1798">
        <v>0</v>
      </c>
      <c r="G130" s="1497"/>
      <c r="H130" s="1497"/>
      <c r="I130" s="1497"/>
      <c r="J130" s="1497"/>
      <c r="K130" s="1497"/>
    </row>
    <row r="131" spans="1:11" ht="12.75" customHeight="1">
      <c r="A131" s="427" t="s">
        <v>66</v>
      </c>
      <c r="B131" s="478">
        <v>3199</v>
      </c>
      <c r="C131" s="1799">
        <v>0</v>
      </c>
      <c r="D131" s="1799">
        <v>0</v>
      </c>
      <c r="E131" s="1811"/>
      <c r="F131" s="1798">
        <v>0</v>
      </c>
      <c r="G131" s="1497"/>
      <c r="H131" s="1497"/>
      <c r="I131" s="1497"/>
      <c r="J131" s="1497"/>
      <c r="K131" s="1497"/>
    </row>
    <row r="132" spans="1:11" ht="12.75" customHeight="1" thickBot="1">
      <c r="A132" s="1332" t="s">
        <v>1025</v>
      </c>
      <c r="B132" s="1340"/>
      <c r="C132" s="1553">
        <f>SUM(C125:C131)</f>
        <v>1376109</v>
      </c>
      <c r="D132" s="1553">
        <f>SUM(D125:D131)</f>
        <v>0</v>
      </c>
      <c r="E132" s="1498" t="s">
        <v>1161</v>
      </c>
      <c r="F132" s="1553">
        <f>SUM(F125:F131)</f>
        <v>0</v>
      </c>
      <c r="G132" s="1497" t="s">
        <v>1161</v>
      </c>
      <c r="H132" s="1497" t="s">
        <v>1161</v>
      </c>
      <c r="I132" s="1497" t="s">
        <v>1161</v>
      </c>
      <c r="J132" s="1497" t="s">
        <v>1161</v>
      </c>
      <c r="K132" s="1497" t="s">
        <v>1161</v>
      </c>
    </row>
    <row r="133" spans="1:11" ht="15.75" customHeight="1" thickTop="1">
      <c r="A133" s="1267" t="s">
        <v>248</v>
      </c>
      <c r="B133" s="1268"/>
      <c r="C133" s="1554"/>
      <c r="D133" s="1554"/>
      <c r="E133" s="1531"/>
      <c r="F133" s="1554"/>
      <c r="G133" s="1497"/>
      <c r="H133" s="1497"/>
      <c r="I133" s="1497"/>
      <c r="J133" s="1497"/>
      <c r="K133" s="1497"/>
    </row>
    <row r="134" spans="1:11">
      <c r="A134" s="427" t="s">
        <v>595</v>
      </c>
      <c r="B134" s="478">
        <v>3200</v>
      </c>
      <c r="C134" s="1799">
        <v>0</v>
      </c>
      <c r="D134" s="1799">
        <v>0</v>
      </c>
      <c r="E134" s="1814"/>
      <c r="F134" s="1811"/>
      <c r="G134" s="1798">
        <v>0</v>
      </c>
      <c r="H134" s="1497"/>
      <c r="I134" s="1497"/>
      <c r="J134" s="1497"/>
      <c r="K134" s="1497"/>
    </row>
    <row r="135" spans="1:11" ht="12.75" customHeight="1">
      <c r="A135" s="427" t="s">
        <v>664</v>
      </c>
      <c r="B135" s="478">
        <v>3220</v>
      </c>
      <c r="C135" s="1799">
        <v>136503</v>
      </c>
      <c r="D135" s="1799">
        <v>0</v>
      </c>
      <c r="E135" s="1814"/>
      <c r="F135" s="1811"/>
      <c r="G135" s="1798">
        <v>0</v>
      </c>
      <c r="H135" s="1497"/>
      <c r="I135" s="1497"/>
      <c r="J135" s="1497"/>
      <c r="K135" s="1497"/>
    </row>
    <row r="136" spans="1:11" ht="12.75" customHeight="1">
      <c r="A136" s="427" t="s">
        <v>247</v>
      </c>
      <c r="B136" s="478">
        <v>3225</v>
      </c>
      <c r="C136" s="1799">
        <v>0</v>
      </c>
      <c r="D136" s="1799">
        <v>0</v>
      </c>
      <c r="E136" s="1814"/>
      <c r="F136" s="1811"/>
      <c r="G136" s="1798">
        <v>0</v>
      </c>
      <c r="H136" s="1497"/>
      <c r="I136" s="1497"/>
      <c r="J136" s="1497"/>
      <c r="K136" s="1497"/>
    </row>
    <row r="137" spans="1:11" ht="12.75" customHeight="1">
      <c r="A137" s="427" t="s">
        <v>596</v>
      </c>
      <c r="B137" s="478">
        <v>3235</v>
      </c>
      <c r="C137" s="1799">
        <v>0</v>
      </c>
      <c r="D137" s="1799">
        <v>0</v>
      </c>
      <c r="E137" s="1814"/>
      <c r="F137" s="1811"/>
      <c r="G137" s="1798">
        <v>0</v>
      </c>
      <c r="H137" s="1497"/>
      <c r="I137" s="1497"/>
      <c r="J137" s="1497"/>
      <c r="K137" s="1497"/>
    </row>
    <row r="138" spans="1:11" ht="12.75" customHeight="1">
      <c r="A138" s="427" t="s">
        <v>597</v>
      </c>
      <c r="B138" s="478">
        <v>3240</v>
      </c>
      <c r="C138" s="1799">
        <v>0</v>
      </c>
      <c r="D138" s="1799">
        <v>0</v>
      </c>
      <c r="E138" s="1814"/>
      <c r="F138" s="1811"/>
      <c r="G138" s="1798">
        <v>0</v>
      </c>
      <c r="H138" s="1497"/>
      <c r="I138" s="1497"/>
      <c r="J138" s="1497"/>
      <c r="K138" s="1497"/>
    </row>
    <row r="139" spans="1:11" ht="12.75" customHeight="1">
      <c r="A139" s="427" t="s">
        <v>598</v>
      </c>
      <c r="B139" s="478">
        <v>3270</v>
      </c>
      <c r="C139" s="1799">
        <v>0</v>
      </c>
      <c r="D139" s="1799">
        <v>0</v>
      </c>
      <c r="E139" s="1814"/>
      <c r="F139" s="1811"/>
      <c r="G139" s="1798">
        <v>0</v>
      </c>
      <c r="H139" s="1497"/>
      <c r="I139" s="1497"/>
      <c r="J139" s="1497"/>
      <c r="K139" s="1497"/>
    </row>
    <row r="140" spans="1:11" ht="12.75" customHeight="1">
      <c r="A140" s="427" t="s">
        <v>67</v>
      </c>
      <c r="B140" s="478">
        <v>3299</v>
      </c>
      <c r="C140" s="1799">
        <v>0</v>
      </c>
      <c r="D140" s="1799">
        <v>0</v>
      </c>
      <c r="E140" s="1814"/>
      <c r="F140" s="1816"/>
      <c r="G140" s="1798">
        <v>0</v>
      </c>
      <c r="H140" s="1497"/>
      <c r="I140" s="1497"/>
      <c r="J140" s="1497"/>
      <c r="K140" s="1497"/>
    </row>
    <row r="141" spans="1:11" ht="12.75" customHeight="1" thickBot="1">
      <c r="A141" s="1332" t="s">
        <v>599</v>
      </c>
      <c r="B141" s="1340"/>
      <c r="C141" s="1553">
        <f>SUM(C134:C140)</f>
        <v>136503</v>
      </c>
      <c r="D141" s="1553">
        <f>SUM(D134:D140)</f>
        <v>0</v>
      </c>
      <c r="E141" s="1559" t="s">
        <v>1161</v>
      </c>
      <c r="F141" s="1504"/>
      <c r="G141" s="1553">
        <f>SUM(G134:G140)</f>
        <v>0</v>
      </c>
      <c r="H141" s="1497" t="s">
        <v>1161</v>
      </c>
      <c r="I141" s="1497" t="s">
        <v>1161</v>
      </c>
      <c r="J141" s="1497" t="s">
        <v>1161</v>
      </c>
      <c r="K141" s="1497" t="s">
        <v>1161</v>
      </c>
    </row>
    <row r="142" spans="1:11" ht="15.75" customHeight="1" thickTop="1">
      <c r="A142" s="1267" t="s">
        <v>665</v>
      </c>
      <c r="B142" s="1268"/>
      <c r="C142" s="1554"/>
      <c r="D142" s="1564"/>
      <c r="E142" s="1559"/>
      <c r="F142" s="1554"/>
      <c r="G142" s="1554"/>
      <c r="H142" s="1497"/>
      <c r="I142" s="1497"/>
      <c r="J142" s="1497"/>
      <c r="K142" s="1497"/>
    </row>
    <row r="143" spans="1:11" ht="12.75" customHeight="1">
      <c r="A143" s="427" t="s">
        <v>600</v>
      </c>
      <c r="B143" s="478">
        <v>3305</v>
      </c>
      <c r="C143" s="1799">
        <v>0</v>
      </c>
      <c r="D143" s="1811"/>
      <c r="E143" s="1814"/>
      <c r="F143" s="1811"/>
      <c r="G143" s="1798">
        <v>0</v>
      </c>
      <c r="H143" s="1497"/>
      <c r="I143" s="1497"/>
      <c r="J143" s="1497"/>
      <c r="K143" s="1497"/>
    </row>
    <row r="144" spans="1:11" ht="12.75" customHeight="1">
      <c r="A144" s="427" t="s">
        <v>344</v>
      </c>
      <c r="B144" s="478">
        <v>3310</v>
      </c>
      <c r="C144" s="1799">
        <v>0</v>
      </c>
      <c r="D144" s="1811"/>
      <c r="E144" s="1814"/>
      <c r="F144" s="1811"/>
      <c r="G144" s="1798">
        <v>0</v>
      </c>
      <c r="H144" s="1497"/>
      <c r="I144" s="1497"/>
      <c r="J144" s="1497"/>
      <c r="K144" s="1497"/>
    </row>
    <row r="145" spans="1:11" s="197" customFormat="1" ht="13.5" thickBot="1">
      <c r="A145" s="1332" t="s">
        <v>393</v>
      </c>
      <c r="B145" s="1340"/>
      <c r="C145" s="1516">
        <f>SUM(C143:C144)</f>
        <v>0</v>
      </c>
      <c r="D145" s="1497"/>
      <c r="E145" s="1531"/>
      <c r="F145" s="1497"/>
      <c r="G145" s="1523">
        <f>SUM(G143:G144)</f>
        <v>0</v>
      </c>
      <c r="H145" s="1497"/>
      <c r="I145" s="1497"/>
      <c r="J145" s="1497"/>
      <c r="K145" s="1497"/>
    </row>
    <row r="146" spans="1:11" s="197" customFormat="1" ht="12.75" customHeight="1" thickTop="1">
      <c r="A146" s="1197" t="s">
        <v>1049</v>
      </c>
      <c r="B146" s="482">
        <v>3360</v>
      </c>
      <c r="C146" s="1799">
        <v>4764</v>
      </c>
      <c r="D146" s="1811"/>
      <c r="E146" s="1814"/>
      <c r="F146" s="1811"/>
      <c r="G146" s="1811"/>
      <c r="H146" s="1811"/>
      <c r="I146" s="1811"/>
      <c r="J146" s="1811"/>
      <c r="K146" s="1811"/>
    </row>
    <row r="147" spans="1:11" ht="12.75" customHeight="1" thickBot="1">
      <c r="A147" s="1198" t="s">
        <v>916</v>
      </c>
      <c r="B147" s="483">
        <v>3365</v>
      </c>
      <c r="C147" s="1799">
        <v>0</v>
      </c>
      <c r="D147" s="1799">
        <v>0</v>
      </c>
      <c r="E147" s="1814"/>
      <c r="F147" s="1811"/>
      <c r="G147" s="1798">
        <v>0</v>
      </c>
      <c r="H147" s="1811"/>
      <c r="I147" s="1811"/>
      <c r="J147" s="1811"/>
      <c r="K147" s="1811"/>
    </row>
    <row r="148" spans="1:11" ht="12.75" customHeight="1" thickTop="1" thickBot="1">
      <c r="A148" s="1199" t="s">
        <v>137</v>
      </c>
      <c r="B148" s="484">
        <v>3370</v>
      </c>
      <c r="C148" s="1799">
        <v>137085</v>
      </c>
      <c r="D148" s="1799">
        <v>0</v>
      </c>
      <c r="E148" s="1814"/>
      <c r="F148" s="1811"/>
      <c r="G148" s="1811"/>
      <c r="H148" s="1811"/>
      <c r="I148" s="1811"/>
      <c r="J148" s="1811"/>
      <c r="K148" s="1811"/>
    </row>
    <row r="149" spans="1:11" ht="12.75" customHeight="1" thickTop="1" thickBot="1">
      <c r="A149" s="1199" t="s">
        <v>762</v>
      </c>
      <c r="B149" s="484">
        <v>3410</v>
      </c>
      <c r="C149" s="1799">
        <v>0</v>
      </c>
      <c r="D149" s="1799">
        <v>0</v>
      </c>
      <c r="E149" s="1798">
        <v>0</v>
      </c>
      <c r="F149" s="1798">
        <v>0</v>
      </c>
      <c r="G149" s="1798">
        <v>0</v>
      </c>
      <c r="H149" s="1798">
        <v>0</v>
      </c>
      <c r="I149" s="1798">
        <v>0</v>
      </c>
      <c r="J149" s="1798">
        <v>0</v>
      </c>
      <c r="K149" s="1798">
        <v>0</v>
      </c>
    </row>
    <row r="150" spans="1:11" ht="12.75" customHeight="1" thickTop="1" thickBot="1">
      <c r="A150" s="1199" t="s">
        <v>68</v>
      </c>
      <c r="B150" s="484">
        <v>3499</v>
      </c>
      <c r="C150" s="1799">
        <v>0</v>
      </c>
      <c r="D150" s="1799">
        <v>0</v>
      </c>
      <c r="E150" s="1798">
        <v>0</v>
      </c>
      <c r="F150" s="1798">
        <v>0</v>
      </c>
      <c r="G150" s="1798">
        <v>0</v>
      </c>
      <c r="H150" s="1798">
        <v>0</v>
      </c>
      <c r="I150" s="1798">
        <v>0</v>
      </c>
      <c r="J150" s="1798">
        <v>0</v>
      </c>
      <c r="K150" s="1798">
        <v>0</v>
      </c>
    </row>
    <row r="151" spans="1:11" ht="15.75" customHeight="1" thickTop="1">
      <c r="A151" s="1267" t="s">
        <v>450</v>
      </c>
      <c r="B151" s="1269"/>
      <c r="C151" s="1817"/>
      <c r="D151" s="1802"/>
      <c r="E151" s="1818"/>
      <c r="F151" s="1802"/>
      <c r="G151" s="1802"/>
      <c r="H151" s="1802"/>
      <c r="I151" s="1802"/>
      <c r="J151" s="1802"/>
      <c r="K151" s="1802"/>
    </row>
    <row r="152" spans="1:11" ht="12.75" customHeight="1">
      <c r="A152" s="427" t="s">
        <v>1432</v>
      </c>
      <c r="B152" s="478">
        <v>3500</v>
      </c>
      <c r="C152" s="1799">
        <v>0</v>
      </c>
      <c r="D152" s="1799">
        <v>0</v>
      </c>
      <c r="E152" s="1814"/>
      <c r="F152" s="1798">
        <v>976881</v>
      </c>
      <c r="G152" s="1798">
        <v>0</v>
      </c>
      <c r="H152" s="1802"/>
      <c r="I152" s="1802"/>
      <c r="J152" s="1802"/>
      <c r="K152" s="1802"/>
    </row>
    <row r="153" spans="1:11" ht="12.75" customHeight="1">
      <c r="A153" s="427" t="s">
        <v>1050</v>
      </c>
      <c r="B153" s="478">
        <v>3510</v>
      </c>
      <c r="C153" s="1799">
        <v>0</v>
      </c>
      <c r="D153" s="1799">
        <v>0</v>
      </c>
      <c r="E153" s="1814"/>
      <c r="F153" s="1798">
        <v>3786522</v>
      </c>
      <c r="G153" s="1798">
        <v>0</v>
      </c>
      <c r="H153" s="1802"/>
      <c r="I153" s="1802"/>
      <c r="J153" s="1802"/>
      <c r="K153" s="1802"/>
    </row>
    <row r="154" spans="1:11" ht="12.75" customHeight="1">
      <c r="A154" s="427" t="s">
        <v>69</v>
      </c>
      <c r="B154" s="478">
        <v>3599</v>
      </c>
      <c r="C154" s="1799">
        <v>0</v>
      </c>
      <c r="D154" s="1799">
        <v>0</v>
      </c>
      <c r="E154" s="1814"/>
      <c r="F154" s="1798">
        <v>0</v>
      </c>
      <c r="G154" s="1798">
        <v>0</v>
      </c>
      <c r="H154" s="1802"/>
      <c r="I154" s="1802"/>
      <c r="J154" s="1802"/>
      <c r="K154" s="1802"/>
    </row>
    <row r="155" spans="1:11" ht="12.75" customHeight="1" thickBot="1">
      <c r="A155" s="1332" t="s">
        <v>94</v>
      </c>
      <c r="B155" s="1340"/>
      <c r="C155" s="1553">
        <f>SUM(C152:C154)</f>
        <v>0</v>
      </c>
      <c r="D155" s="1553">
        <f>SUM(D152:D154)</f>
        <v>0</v>
      </c>
      <c r="E155" s="1559"/>
      <c r="F155" s="1553">
        <f>SUM(F152:F154)</f>
        <v>4763403</v>
      </c>
      <c r="G155" s="1553">
        <f>SUM(G152:G154)</f>
        <v>0</v>
      </c>
      <c r="H155" s="1497"/>
      <c r="I155" s="1497"/>
      <c r="J155" s="1497"/>
      <c r="K155" s="1497"/>
    </row>
    <row r="156" spans="1:11" ht="12.75" customHeight="1" thickTop="1" thickBot="1">
      <c r="A156" s="1199" t="s">
        <v>377</v>
      </c>
      <c r="B156" s="484">
        <v>3610</v>
      </c>
      <c r="C156" s="1799">
        <v>0</v>
      </c>
      <c r="D156" s="1811"/>
      <c r="E156" s="1814"/>
      <c r="F156" s="1811"/>
      <c r="G156" s="1811"/>
      <c r="H156" s="1802"/>
      <c r="I156" s="1802"/>
      <c r="J156" s="1802"/>
      <c r="K156" s="1802"/>
    </row>
    <row r="157" spans="1:11" ht="12.75" customHeight="1" thickTop="1" thickBot="1">
      <c r="A157" s="1199" t="s">
        <v>50</v>
      </c>
      <c r="B157" s="484">
        <v>3660</v>
      </c>
      <c r="C157" s="1799">
        <v>0</v>
      </c>
      <c r="D157" s="1799">
        <v>0</v>
      </c>
      <c r="E157" s="1814"/>
      <c r="F157" s="1798">
        <v>0</v>
      </c>
      <c r="G157" s="1798">
        <v>0</v>
      </c>
      <c r="H157" s="1802"/>
      <c r="I157" s="1802"/>
      <c r="J157" s="1802"/>
      <c r="K157" s="1802"/>
    </row>
    <row r="158" spans="1:11" ht="12.75" customHeight="1" thickTop="1" thickBot="1">
      <c r="A158" s="1199" t="s">
        <v>993</v>
      </c>
      <c r="B158" s="484">
        <v>3695</v>
      </c>
      <c r="C158" s="1799">
        <v>0</v>
      </c>
      <c r="D158" s="1811"/>
      <c r="E158" s="1814"/>
      <c r="F158" s="1798">
        <v>0</v>
      </c>
      <c r="G158" s="1798">
        <v>0</v>
      </c>
      <c r="H158" s="1802"/>
      <c r="I158" s="1802"/>
      <c r="J158" s="1802"/>
      <c r="K158" s="1802"/>
    </row>
    <row r="159" spans="1:11" ht="12.75" customHeight="1" thickTop="1" thickBot="1">
      <c r="A159" s="1199" t="s">
        <v>1044</v>
      </c>
      <c r="B159" s="484">
        <v>3705</v>
      </c>
      <c r="C159" s="1799">
        <v>0</v>
      </c>
      <c r="D159" s="1799">
        <v>0</v>
      </c>
      <c r="E159" s="1814"/>
      <c r="F159" s="1798">
        <v>0</v>
      </c>
      <c r="G159" s="1798">
        <v>0</v>
      </c>
      <c r="H159" s="1802"/>
      <c r="I159" s="1802"/>
      <c r="J159" s="1802"/>
      <c r="K159" s="1802"/>
    </row>
    <row r="160" spans="1:11" ht="12.75" customHeight="1" thickTop="1" thickBot="1">
      <c r="A160" s="1199" t="s">
        <v>39</v>
      </c>
      <c r="B160" s="484">
        <v>3766</v>
      </c>
      <c r="C160" s="1799">
        <v>0</v>
      </c>
      <c r="D160" s="1799">
        <v>0</v>
      </c>
      <c r="E160" s="1814"/>
      <c r="F160" s="1798">
        <v>0</v>
      </c>
      <c r="G160" s="1798">
        <v>0</v>
      </c>
      <c r="H160" s="1811"/>
      <c r="I160" s="1811"/>
      <c r="J160" s="1811"/>
      <c r="K160" s="1811"/>
    </row>
    <row r="161" spans="1:11" ht="12.75" customHeight="1" thickTop="1" thickBot="1">
      <c r="A161" s="1199" t="s">
        <v>978</v>
      </c>
      <c r="B161" s="484">
        <v>3767</v>
      </c>
      <c r="C161" s="1799">
        <v>0</v>
      </c>
      <c r="D161" s="1799">
        <v>0</v>
      </c>
      <c r="E161" s="1814"/>
      <c r="F161" s="1798">
        <v>0</v>
      </c>
      <c r="G161" s="1798">
        <v>0</v>
      </c>
      <c r="H161" s="1811"/>
      <c r="I161" s="1811"/>
      <c r="J161" s="1811"/>
      <c r="K161" s="1811"/>
    </row>
    <row r="162" spans="1:11" ht="12.75" customHeight="1" thickTop="1" thickBot="1">
      <c r="A162" s="1199" t="s">
        <v>979</v>
      </c>
      <c r="B162" s="484">
        <v>3775</v>
      </c>
      <c r="C162" s="1799">
        <v>0</v>
      </c>
      <c r="D162" s="1799">
        <v>0</v>
      </c>
      <c r="E162" s="1798">
        <v>0</v>
      </c>
      <c r="F162" s="1798">
        <v>0</v>
      </c>
      <c r="G162" s="1798">
        <v>0</v>
      </c>
      <c r="H162" s="1798">
        <v>0</v>
      </c>
      <c r="I162" s="1811"/>
      <c r="J162" s="1811"/>
      <c r="K162" s="1798">
        <v>0</v>
      </c>
    </row>
    <row r="163" spans="1:11" ht="12.75" customHeight="1" thickTop="1" thickBot="1">
      <c r="A163" s="1199" t="s">
        <v>1433</v>
      </c>
      <c r="B163" s="484">
        <v>3780</v>
      </c>
      <c r="C163" s="1799">
        <v>0</v>
      </c>
      <c r="D163" s="1799">
        <v>0</v>
      </c>
      <c r="E163" s="1798">
        <v>0</v>
      </c>
      <c r="F163" s="1798">
        <v>0</v>
      </c>
      <c r="G163" s="1798">
        <v>0</v>
      </c>
      <c r="H163" s="1798">
        <v>0</v>
      </c>
      <c r="I163" s="1811"/>
      <c r="J163" s="1811"/>
      <c r="K163" s="1798">
        <v>0</v>
      </c>
    </row>
    <row r="164" spans="1:11" ht="12.75" customHeight="1" thickTop="1" thickBot="1">
      <c r="A164" s="1199" t="s">
        <v>853</v>
      </c>
      <c r="B164" s="484">
        <v>3815</v>
      </c>
      <c r="C164" s="1799">
        <v>0</v>
      </c>
      <c r="D164" s="1811"/>
      <c r="E164" s="1814"/>
      <c r="F164" s="1798">
        <v>0</v>
      </c>
      <c r="G164" s="1811"/>
      <c r="H164" s="1811"/>
      <c r="I164" s="1811"/>
      <c r="J164" s="1811"/>
      <c r="K164" s="1811"/>
    </row>
    <row r="165" spans="1:11" ht="12.75" customHeight="1" thickTop="1" thickBot="1">
      <c r="A165" s="1199" t="s">
        <v>394</v>
      </c>
      <c r="B165" s="484">
        <v>3825</v>
      </c>
      <c r="C165" s="1799">
        <v>0</v>
      </c>
      <c r="D165" s="1811"/>
      <c r="E165" s="1814"/>
      <c r="F165" s="1798">
        <v>0</v>
      </c>
      <c r="G165" s="1811"/>
      <c r="H165" s="1811"/>
      <c r="I165" s="1811"/>
      <c r="J165" s="1811"/>
      <c r="K165" s="1811"/>
    </row>
    <row r="166" spans="1:11" ht="12.75" customHeight="1" thickTop="1" thickBot="1">
      <c r="A166" s="1199" t="s">
        <v>345</v>
      </c>
      <c r="B166" s="484">
        <v>3920</v>
      </c>
      <c r="C166" s="1819"/>
      <c r="D166" s="1799">
        <v>0</v>
      </c>
      <c r="E166" s="1811"/>
      <c r="F166" s="1819"/>
      <c r="G166" s="1811"/>
      <c r="H166" s="1798">
        <v>0</v>
      </c>
      <c r="I166" s="1811"/>
      <c r="J166" s="1811"/>
      <c r="K166" s="1811"/>
    </row>
    <row r="167" spans="1:11" ht="12.75" customHeight="1" thickTop="1" thickBot="1">
      <c r="A167" s="1199" t="s">
        <v>346</v>
      </c>
      <c r="B167" s="484">
        <v>3925</v>
      </c>
      <c r="C167" s="1815"/>
      <c r="D167" s="1799">
        <v>0</v>
      </c>
      <c r="E167" s="1815"/>
      <c r="F167" s="1815"/>
      <c r="G167" s="1811"/>
      <c r="H167" s="1798">
        <v>0</v>
      </c>
      <c r="I167" s="1811"/>
      <c r="J167" s="1811"/>
      <c r="K167" s="1798">
        <v>0</v>
      </c>
    </row>
    <row r="168" spans="1:11" ht="14.25" thickTop="1" thickBot="1">
      <c r="A168" s="1199" t="s">
        <v>70</v>
      </c>
      <c r="B168" s="484">
        <v>3999</v>
      </c>
      <c r="C168" s="1799">
        <v>0</v>
      </c>
      <c r="D168" s="1799">
        <v>50000</v>
      </c>
      <c r="E168" s="1798">
        <v>0</v>
      </c>
      <c r="F168" s="1798">
        <v>0</v>
      </c>
      <c r="G168" s="1798">
        <v>0</v>
      </c>
      <c r="H168" s="1798">
        <v>0</v>
      </c>
      <c r="I168" s="1798">
        <v>0</v>
      </c>
      <c r="J168" s="1798">
        <v>0</v>
      </c>
      <c r="K168" s="1798">
        <v>0</v>
      </c>
    </row>
    <row r="169" spans="1:11" ht="12.75" customHeight="1" thickTop="1" thickBot="1">
      <c r="A169" s="2250" t="s">
        <v>395</v>
      </c>
      <c r="B169" s="2251"/>
      <c r="C169" s="1567">
        <f t="shared" ref="C169:K169" si="6">SUM(C132,C141,C145,C146:C150,C155,C156:C167,C168)</f>
        <v>1654461</v>
      </c>
      <c r="D169" s="1567">
        <f t="shared" si="6"/>
        <v>50000</v>
      </c>
      <c r="E169" s="1567">
        <f t="shared" si="6"/>
        <v>0</v>
      </c>
      <c r="F169" s="1567">
        <f t="shared" si="6"/>
        <v>4763403</v>
      </c>
      <c r="G169" s="1567">
        <f t="shared" si="6"/>
        <v>0</v>
      </c>
      <c r="H169" s="1567">
        <f t="shared" si="6"/>
        <v>0</v>
      </c>
      <c r="I169" s="1567">
        <f t="shared" si="6"/>
        <v>0</v>
      </c>
      <c r="J169" s="1567">
        <f t="shared" si="6"/>
        <v>0</v>
      </c>
      <c r="K169" s="1546">
        <f t="shared" si="6"/>
        <v>0</v>
      </c>
    </row>
    <row r="170" spans="1:11" ht="12.75" customHeight="1" thickTop="1" thickBot="1">
      <c r="A170" s="1332" t="s">
        <v>396</v>
      </c>
      <c r="B170" s="1336" t="s">
        <v>571</v>
      </c>
      <c r="C170" s="1560">
        <f t="shared" ref="C170:K170" si="7">SUM(C122,C169)</f>
        <v>7785995</v>
      </c>
      <c r="D170" s="1560">
        <f t="shared" si="7"/>
        <v>1130000</v>
      </c>
      <c r="E170" s="1560">
        <f t="shared" si="7"/>
        <v>0</v>
      </c>
      <c r="F170" s="1560">
        <f t="shared" si="7"/>
        <v>5518403</v>
      </c>
      <c r="G170" s="1560">
        <f t="shared" si="7"/>
        <v>0</v>
      </c>
      <c r="H170" s="1560">
        <f t="shared" si="7"/>
        <v>0</v>
      </c>
      <c r="I170" s="1560">
        <f t="shared" si="7"/>
        <v>0</v>
      </c>
      <c r="J170" s="1560">
        <f t="shared" si="7"/>
        <v>0</v>
      </c>
      <c r="K170" s="1551">
        <f t="shared" si="7"/>
        <v>0</v>
      </c>
    </row>
    <row r="171" spans="1:11" ht="16.7" customHeight="1" thickTop="1">
      <c r="A171" s="1256" t="s">
        <v>799</v>
      </c>
      <c r="B171" s="1239"/>
      <c r="C171" s="1524"/>
      <c r="D171" s="1525"/>
      <c r="E171" s="1525"/>
      <c r="F171" s="1525"/>
      <c r="G171" s="1525"/>
      <c r="H171" s="1525"/>
      <c r="I171" s="1525"/>
      <c r="J171" s="1525"/>
      <c r="K171" s="1537"/>
    </row>
    <row r="172" spans="1:11" ht="15.75" customHeight="1">
      <c r="A172" s="2252" t="s">
        <v>1476</v>
      </c>
      <c r="B172" s="2253"/>
      <c r="C172" s="1538"/>
      <c r="D172" s="1538"/>
      <c r="E172" s="1531"/>
      <c r="F172" s="1497"/>
      <c r="G172" s="1497"/>
      <c r="H172" s="1497"/>
      <c r="I172" s="1497"/>
      <c r="J172" s="1497"/>
      <c r="K172" s="1497"/>
    </row>
    <row r="173" spans="1:11" ht="12.6" customHeight="1">
      <c r="A173" s="436" t="s">
        <v>1037</v>
      </c>
      <c r="B173" s="435">
        <v>4001</v>
      </c>
      <c r="C173" s="1799">
        <v>0</v>
      </c>
      <c r="D173" s="1799">
        <v>0</v>
      </c>
      <c r="E173" s="1798">
        <v>0</v>
      </c>
      <c r="F173" s="1798">
        <v>0</v>
      </c>
      <c r="G173" s="1798">
        <v>0</v>
      </c>
      <c r="H173" s="1798">
        <v>0</v>
      </c>
      <c r="I173" s="1798">
        <v>0</v>
      </c>
      <c r="J173" s="1798">
        <v>0</v>
      </c>
      <c r="K173" s="1798">
        <v>0</v>
      </c>
    </row>
    <row r="174" spans="1:11" ht="22.5">
      <c r="A174" s="479" t="s">
        <v>800</v>
      </c>
      <c r="B174" s="485">
        <v>4009</v>
      </c>
      <c r="C174" s="1799">
        <v>0</v>
      </c>
      <c r="D174" s="1799">
        <v>0</v>
      </c>
      <c r="E174" s="1798">
        <v>0</v>
      </c>
      <c r="F174" s="1798">
        <v>0</v>
      </c>
      <c r="G174" s="1798">
        <v>0</v>
      </c>
      <c r="H174" s="1798">
        <v>0</v>
      </c>
      <c r="I174" s="1798">
        <v>0</v>
      </c>
      <c r="J174" s="1798">
        <v>0</v>
      </c>
      <c r="K174" s="1798">
        <v>0</v>
      </c>
    </row>
    <row r="175" spans="1:11" ht="13.5" thickBot="1">
      <c r="A175" s="2256" t="s">
        <v>1643</v>
      </c>
      <c r="B175" s="2257"/>
      <c r="C175" s="1553">
        <f>SUM(C173:C174)</f>
        <v>0</v>
      </c>
      <c r="D175" s="1553">
        <f t="shared" ref="D175:K175" si="8">SUM(D173:D174)</f>
        <v>0</v>
      </c>
      <c r="E175" s="1553">
        <f t="shared" si="8"/>
        <v>0</v>
      </c>
      <c r="F175" s="1553">
        <f t="shared" si="8"/>
        <v>0</v>
      </c>
      <c r="G175" s="1553">
        <f t="shared" si="8"/>
        <v>0</v>
      </c>
      <c r="H175" s="1553">
        <f t="shared" si="8"/>
        <v>0</v>
      </c>
      <c r="I175" s="1553">
        <f t="shared" si="8"/>
        <v>0</v>
      </c>
      <c r="J175" s="1553">
        <f t="shared" si="8"/>
        <v>0</v>
      </c>
      <c r="K175" s="1516">
        <f t="shared" si="8"/>
        <v>0</v>
      </c>
    </row>
    <row r="176" spans="1:11" s="421" customFormat="1" ht="15.75" customHeight="1" thickTop="1">
      <c r="A176" s="2260" t="s">
        <v>1642</v>
      </c>
      <c r="B176" s="2261"/>
      <c r="C176" s="1568"/>
      <c r="D176" s="1569"/>
      <c r="E176" s="1570"/>
      <c r="F176" s="1571"/>
      <c r="G176" s="1571"/>
      <c r="H176" s="1571"/>
      <c r="I176" s="1571"/>
      <c r="J176" s="1571"/>
      <c r="K176" s="1571"/>
    </row>
    <row r="177" spans="1:11" ht="12.75" customHeight="1">
      <c r="A177" s="427" t="s">
        <v>1038</v>
      </c>
      <c r="B177" s="429">
        <v>4045</v>
      </c>
      <c r="C177" s="1799">
        <v>0</v>
      </c>
      <c r="D177" s="1811"/>
      <c r="E177" s="1814"/>
      <c r="F177" s="1811"/>
      <c r="G177" s="1811"/>
      <c r="H177" s="1811"/>
      <c r="I177" s="1811"/>
      <c r="J177" s="1811"/>
      <c r="K177" s="1811"/>
    </row>
    <row r="178" spans="1:11" ht="12.75" customHeight="1">
      <c r="A178" s="427" t="s">
        <v>1039</v>
      </c>
      <c r="B178" s="429">
        <v>4050</v>
      </c>
      <c r="C178" s="1799">
        <v>0</v>
      </c>
      <c r="D178" s="1799">
        <v>0</v>
      </c>
      <c r="E178" s="1814"/>
      <c r="F178" s="1811"/>
      <c r="G178" s="1811"/>
      <c r="H178" s="1798">
        <v>0</v>
      </c>
      <c r="I178" s="1811"/>
      <c r="J178" s="1811"/>
      <c r="K178" s="1811"/>
    </row>
    <row r="179" spans="1:11" ht="12.75" customHeight="1">
      <c r="A179" s="427" t="s">
        <v>258</v>
      </c>
      <c r="B179" s="429">
        <v>4060</v>
      </c>
      <c r="C179" s="1799">
        <v>0</v>
      </c>
      <c r="D179" s="1799">
        <v>0</v>
      </c>
      <c r="E179" s="1811"/>
      <c r="F179" s="1798">
        <v>0</v>
      </c>
      <c r="G179" s="1798">
        <v>0</v>
      </c>
      <c r="H179" s="1798">
        <v>0</v>
      </c>
      <c r="I179" s="1811"/>
      <c r="J179" s="1811"/>
      <c r="K179" s="1815"/>
    </row>
    <row r="180" spans="1:11" ht="22.5">
      <c r="A180" s="479" t="s">
        <v>781</v>
      </c>
      <c r="B180" s="485">
        <v>4090</v>
      </c>
      <c r="C180" s="1799">
        <v>0</v>
      </c>
      <c r="D180" s="1799">
        <v>0</v>
      </c>
      <c r="E180" s="1811"/>
      <c r="F180" s="1798">
        <v>0</v>
      </c>
      <c r="G180" s="1798">
        <v>0</v>
      </c>
      <c r="H180" s="1798">
        <v>0</v>
      </c>
      <c r="I180" s="1811"/>
      <c r="J180" s="1811"/>
      <c r="K180" s="1798">
        <v>0</v>
      </c>
    </row>
    <row r="181" spans="1:11" ht="13.5" thickBot="1">
      <c r="A181" s="2258" t="s">
        <v>780</v>
      </c>
      <c r="B181" s="2259"/>
      <c r="C181" s="1553">
        <f>SUM(C177:C180)</f>
        <v>0</v>
      </c>
      <c r="D181" s="1553">
        <f>SUM(D177:D180)</f>
        <v>0</v>
      </c>
      <c r="E181" s="1497"/>
      <c r="F181" s="1553">
        <f>SUM(F177:F180)</f>
        <v>0</v>
      </c>
      <c r="G181" s="1553">
        <f>SUM(G177:G180)</f>
        <v>0</v>
      </c>
      <c r="H181" s="1553">
        <f>SUM(H177:H180)</f>
        <v>0</v>
      </c>
      <c r="I181" s="1497"/>
      <c r="J181" s="1497"/>
      <c r="K181" s="1516">
        <f>SUM(K177:K180)</f>
        <v>0</v>
      </c>
    </row>
    <row r="182" spans="1:11" ht="22.5" customHeight="1" thickTop="1">
      <c r="A182" s="2254" t="s">
        <v>1757</v>
      </c>
      <c r="B182" s="2255"/>
      <c r="C182" s="1572"/>
      <c r="D182" s="1564"/>
      <c r="E182" s="1531"/>
      <c r="F182" s="1564"/>
      <c r="G182" s="1564"/>
      <c r="H182" s="1497"/>
      <c r="I182" s="1497"/>
      <c r="J182" s="1497"/>
      <c r="K182" s="1497"/>
    </row>
    <row r="183" spans="1:11" ht="15.75" customHeight="1">
      <c r="A183" s="1270" t="s">
        <v>1582</v>
      </c>
      <c r="B183" s="1271"/>
      <c r="C183" s="1562"/>
      <c r="D183" s="1539"/>
      <c r="E183" s="1531"/>
      <c r="F183" s="1539"/>
      <c r="G183" s="1539"/>
      <c r="H183" s="1497"/>
      <c r="I183" s="1497"/>
      <c r="J183" s="1497"/>
      <c r="K183" s="1497"/>
    </row>
    <row r="184" spans="1:11" ht="12.75" customHeight="1">
      <c r="A184" s="427" t="s">
        <v>1583</v>
      </c>
      <c r="B184" s="429">
        <v>4100</v>
      </c>
      <c r="C184" s="1799">
        <v>0</v>
      </c>
      <c r="D184" s="1799">
        <v>0</v>
      </c>
      <c r="E184" s="1814"/>
      <c r="F184" s="1798">
        <v>0</v>
      </c>
      <c r="G184" s="1798">
        <v>0</v>
      </c>
      <c r="H184" s="1497"/>
      <c r="I184" s="1497"/>
      <c r="J184" s="1497"/>
      <c r="K184" s="1497"/>
    </row>
    <row r="185" spans="1:11" ht="12.75" customHeight="1">
      <c r="A185" s="427" t="s">
        <v>1584</v>
      </c>
      <c r="B185" s="429">
        <v>4105</v>
      </c>
      <c r="C185" s="1799">
        <v>0</v>
      </c>
      <c r="D185" s="1799">
        <v>0</v>
      </c>
      <c r="E185" s="1814"/>
      <c r="F185" s="1798">
        <v>0</v>
      </c>
      <c r="G185" s="1798">
        <v>0</v>
      </c>
      <c r="H185" s="1497"/>
      <c r="I185" s="1497"/>
      <c r="J185" s="1497"/>
      <c r="K185" s="1497"/>
    </row>
    <row r="186" spans="1:11" ht="12.75" customHeight="1">
      <c r="A186" s="427" t="s">
        <v>1586</v>
      </c>
      <c r="B186" s="429">
        <v>4107</v>
      </c>
      <c r="C186" s="1799">
        <v>0</v>
      </c>
      <c r="D186" s="1799">
        <v>0</v>
      </c>
      <c r="E186" s="1814"/>
      <c r="F186" s="1798">
        <v>0</v>
      </c>
      <c r="G186" s="1798">
        <v>0</v>
      </c>
      <c r="H186" s="1497"/>
      <c r="I186" s="1497"/>
      <c r="J186" s="1497"/>
      <c r="K186" s="1497"/>
    </row>
    <row r="187" spans="1:11" ht="12.75" customHeight="1">
      <c r="A187" s="427" t="s">
        <v>1585</v>
      </c>
      <c r="B187" s="429">
        <v>4199</v>
      </c>
      <c r="C187" s="1799">
        <v>0</v>
      </c>
      <c r="D187" s="1799">
        <v>0</v>
      </c>
      <c r="E187" s="1814"/>
      <c r="F187" s="1798">
        <v>0</v>
      </c>
      <c r="G187" s="1798">
        <v>0</v>
      </c>
      <c r="H187" s="1497"/>
      <c r="I187" s="1497"/>
      <c r="J187" s="1497"/>
      <c r="K187" s="1497"/>
    </row>
    <row r="188" spans="1:11" ht="12.75" customHeight="1" thickBot="1">
      <c r="A188" s="1332" t="s">
        <v>1587</v>
      </c>
      <c r="B188" s="1333"/>
      <c r="C188" s="1553">
        <f>SUM(C184:C187)</f>
        <v>0</v>
      </c>
      <c r="D188" s="1553">
        <f>SUM(D184:D187)</f>
        <v>0</v>
      </c>
      <c r="E188" s="1559"/>
      <c r="F188" s="1553">
        <f>SUM(F184:F187)</f>
        <v>0</v>
      </c>
      <c r="G188" s="1553">
        <f>SUM(G184:G187)</f>
        <v>0</v>
      </c>
      <c r="H188" s="1497"/>
      <c r="I188" s="1497"/>
      <c r="J188" s="1497"/>
      <c r="K188" s="1497"/>
    </row>
    <row r="189" spans="1:11" ht="15.75" customHeight="1" thickTop="1">
      <c r="A189" s="1267" t="s">
        <v>452</v>
      </c>
      <c r="B189" s="1272"/>
      <c r="C189" s="1554"/>
      <c r="D189" s="1564"/>
      <c r="E189" s="1559"/>
      <c r="F189" s="1554"/>
      <c r="G189" s="1554"/>
      <c r="H189" s="1497"/>
      <c r="I189" s="1497"/>
      <c r="J189" s="1497"/>
      <c r="K189" s="1497"/>
    </row>
    <row r="190" spans="1:11">
      <c r="A190" s="427" t="s">
        <v>1434</v>
      </c>
      <c r="B190" s="429">
        <v>4200</v>
      </c>
      <c r="C190" s="1799">
        <v>0</v>
      </c>
      <c r="D190" s="1811"/>
      <c r="E190" s="1814"/>
      <c r="F190" s="1820"/>
      <c r="G190" s="1798">
        <v>0</v>
      </c>
      <c r="H190" s="1497"/>
      <c r="I190" s="1497"/>
      <c r="J190" s="1497"/>
      <c r="K190" s="1497"/>
    </row>
    <row r="191" spans="1:11" ht="12.75" customHeight="1">
      <c r="A191" s="427" t="s">
        <v>1051</v>
      </c>
      <c r="B191" s="429">
        <v>4210</v>
      </c>
      <c r="C191" s="1799">
        <v>0</v>
      </c>
      <c r="D191" s="1811"/>
      <c r="E191" s="1814"/>
      <c r="F191" s="1811"/>
      <c r="G191" s="1798">
        <v>0</v>
      </c>
      <c r="H191" s="1497"/>
      <c r="I191" s="1497"/>
      <c r="J191" s="1497"/>
      <c r="K191" s="1497"/>
    </row>
    <row r="192" spans="1:11" ht="12.75" customHeight="1">
      <c r="A192" s="427" t="s">
        <v>1040</v>
      </c>
      <c r="B192" s="429">
        <v>4215</v>
      </c>
      <c r="C192" s="1799">
        <v>26441</v>
      </c>
      <c r="D192" s="1811"/>
      <c r="E192" s="1814"/>
      <c r="F192" s="1811"/>
      <c r="G192" s="1798">
        <v>0</v>
      </c>
      <c r="H192" s="1497"/>
      <c r="I192" s="1497"/>
      <c r="J192" s="1497"/>
      <c r="K192" s="1497"/>
    </row>
    <row r="193" spans="1:11" ht="12.75" customHeight="1">
      <c r="A193" s="427" t="s">
        <v>1052</v>
      </c>
      <c r="B193" s="429">
        <v>4220</v>
      </c>
      <c r="C193" s="1799">
        <v>0</v>
      </c>
      <c r="D193" s="1811"/>
      <c r="E193" s="1814"/>
      <c r="F193" s="1811"/>
      <c r="G193" s="1798">
        <v>0</v>
      </c>
      <c r="H193" s="1497"/>
      <c r="I193" s="1497"/>
      <c r="J193" s="1497"/>
      <c r="K193" s="1497"/>
    </row>
    <row r="194" spans="1:11" ht="12.75" customHeight="1">
      <c r="A194" s="427" t="s">
        <v>1435</v>
      </c>
      <c r="B194" s="429">
        <v>4225</v>
      </c>
      <c r="C194" s="1799">
        <v>0</v>
      </c>
      <c r="D194" s="1811"/>
      <c r="E194" s="1814"/>
      <c r="F194" s="1811"/>
      <c r="G194" s="1798">
        <v>0</v>
      </c>
      <c r="H194" s="1497"/>
      <c r="I194" s="1497"/>
      <c r="J194" s="1497"/>
      <c r="K194" s="1497"/>
    </row>
    <row r="195" spans="1:11" ht="12.75" customHeight="1">
      <c r="A195" s="427" t="s">
        <v>1436</v>
      </c>
      <c r="B195" s="429">
        <v>4226</v>
      </c>
      <c r="C195" s="1799">
        <v>0</v>
      </c>
      <c r="D195" s="1811"/>
      <c r="E195" s="1814"/>
      <c r="F195" s="1811"/>
      <c r="G195" s="1798">
        <v>0</v>
      </c>
      <c r="H195" s="1497"/>
      <c r="I195" s="1497"/>
      <c r="J195" s="1497"/>
      <c r="K195" s="1497"/>
    </row>
    <row r="196" spans="1:11" ht="12.75" customHeight="1">
      <c r="A196" s="427" t="s">
        <v>787</v>
      </c>
      <c r="B196" s="429">
        <v>4240</v>
      </c>
      <c r="C196" s="1799">
        <v>0</v>
      </c>
      <c r="D196" s="1811"/>
      <c r="E196" s="1814"/>
      <c r="F196" s="1811"/>
      <c r="G196" s="1821"/>
      <c r="H196" s="1497"/>
      <c r="I196" s="1497"/>
      <c r="J196" s="1497"/>
      <c r="K196" s="1497"/>
    </row>
    <row r="197" spans="1:11" ht="12.75" customHeight="1">
      <c r="A197" s="427" t="s">
        <v>71</v>
      </c>
      <c r="B197" s="429">
        <v>4299</v>
      </c>
      <c r="C197" s="1799">
        <v>0</v>
      </c>
      <c r="D197" s="1811"/>
      <c r="E197" s="1814"/>
      <c r="F197" s="1811"/>
      <c r="G197" s="1798">
        <v>0</v>
      </c>
      <c r="H197" s="1497"/>
      <c r="I197" s="1497"/>
      <c r="J197" s="1497"/>
      <c r="K197" s="1497"/>
    </row>
    <row r="198" spans="1:11" ht="12.75" customHeight="1" thickBot="1">
      <c r="A198" s="1332" t="s">
        <v>544</v>
      </c>
      <c r="B198" s="1333"/>
      <c r="C198" s="1516">
        <f>SUM(C190:C197)</f>
        <v>26441</v>
      </c>
      <c r="D198" s="1497"/>
      <c r="E198" s="1497"/>
      <c r="F198" s="1497"/>
      <c r="G198" s="1516">
        <f>SUM(G190:G197)</f>
        <v>0</v>
      </c>
      <c r="H198" s="1497"/>
      <c r="I198" s="1497"/>
      <c r="J198" s="1497"/>
      <c r="K198" s="1497"/>
    </row>
    <row r="199" spans="1:11" ht="15.75" customHeight="1" thickTop="1">
      <c r="A199" s="1267" t="s">
        <v>1130</v>
      </c>
      <c r="B199" s="1272"/>
      <c r="C199" s="1554"/>
      <c r="D199" s="1497"/>
      <c r="E199" s="1497"/>
      <c r="F199" s="1497"/>
      <c r="G199" s="1497"/>
      <c r="H199" s="1497"/>
      <c r="I199" s="1497"/>
      <c r="J199" s="1497"/>
      <c r="K199" s="1497"/>
    </row>
    <row r="200" spans="1:11" ht="12.75" customHeight="1">
      <c r="A200" s="427" t="s">
        <v>912</v>
      </c>
      <c r="B200" s="429">
        <v>4300</v>
      </c>
      <c r="C200" s="1799">
        <v>964636</v>
      </c>
      <c r="D200" s="1799">
        <v>0</v>
      </c>
      <c r="E200" s="1811"/>
      <c r="F200" s="1798">
        <v>0</v>
      </c>
      <c r="G200" s="1798">
        <v>0</v>
      </c>
      <c r="H200" s="1497"/>
      <c r="I200" s="1497"/>
      <c r="J200" s="1497"/>
      <c r="K200" s="1497"/>
    </row>
    <row r="201" spans="1:11" ht="12.75" customHeight="1">
      <c r="A201" s="427" t="s">
        <v>913</v>
      </c>
      <c r="B201" s="429">
        <v>4305</v>
      </c>
      <c r="C201" s="1799">
        <v>0</v>
      </c>
      <c r="D201" s="1799">
        <v>0</v>
      </c>
      <c r="E201" s="1811"/>
      <c r="F201" s="1798">
        <v>0</v>
      </c>
      <c r="G201" s="1798">
        <v>0</v>
      </c>
      <c r="H201" s="1497"/>
      <c r="I201" s="1497"/>
      <c r="J201" s="1497"/>
      <c r="K201" s="1497"/>
    </row>
    <row r="202" spans="1:11" ht="12.75" customHeight="1">
      <c r="A202" s="427" t="s">
        <v>1024</v>
      </c>
      <c r="B202" s="429">
        <v>4340</v>
      </c>
      <c r="C202" s="1799">
        <v>0</v>
      </c>
      <c r="D202" s="1799">
        <v>0</v>
      </c>
      <c r="E202" s="1811"/>
      <c r="F202" s="1798">
        <v>0</v>
      </c>
      <c r="G202" s="1798">
        <v>0</v>
      </c>
      <c r="H202" s="1497"/>
      <c r="I202" s="1497"/>
      <c r="J202" s="1497"/>
      <c r="K202" s="1497"/>
    </row>
    <row r="203" spans="1:11" ht="12.75" customHeight="1">
      <c r="A203" s="427" t="s">
        <v>72</v>
      </c>
      <c r="B203" s="429">
        <v>4399</v>
      </c>
      <c r="C203" s="1799">
        <v>0</v>
      </c>
      <c r="D203" s="1799">
        <v>0</v>
      </c>
      <c r="E203" s="1811"/>
      <c r="F203" s="1798">
        <v>0</v>
      </c>
      <c r="G203" s="1798">
        <v>0</v>
      </c>
      <c r="H203" s="1497"/>
      <c r="I203" s="1497"/>
      <c r="J203" s="1497"/>
      <c r="K203" s="1497"/>
    </row>
    <row r="204" spans="1:11" ht="12.75" customHeight="1" thickBot="1">
      <c r="A204" s="1332" t="s">
        <v>397</v>
      </c>
      <c r="B204" s="1333"/>
      <c r="C204" s="1553">
        <f>SUM(C200:C203)</f>
        <v>964636</v>
      </c>
      <c r="D204" s="1553">
        <f>SUM(D200:D203)</f>
        <v>0</v>
      </c>
      <c r="E204" s="1497"/>
      <c r="F204" s="1553">
        <f>SUM(F200:F203)</f>
        <v>0</v>
      </c>
      <c r="G204" s="1553">
        <f>SUM(G200:G203)</f>
        <v>0</v>
      </c>
      <c r="H204" s="1497"/>
      <c r="I204" s="1497"/>
      <c r="J204" s="1497"/>
      <c r="K204" s="1497"/>
    </row>
    <row r="205" spans="1:11" ht="15.75" customHeight="1" thickTop="1">
      <c r="A205" s="1267" t="s">
        <v>1131</v>
      </c>
      <c r="B205" s="1272"/>
      <c r="C205" s="1554"/>
      <c r="D205" s="1554"/>
      <c r="E205" s="1497"/>
      <c r="F205" s="1554"/>
      <c r="G205" s="1554"/>
      <c r="H205" s="1497"/>
      <c r="I205" s="1497"/>
      <c r="J205" s="1497"/>
      <c r="K205" s="1497"/>
    </row>
    <row r="206" spans="1:11" ht="12.75" customHeight="1">
      <c r="A206" s="427" t="s">
        <v>754</v>
      </c>
      <c r="B206" s="429">
        <v>4400</v>
      </c>
      <c r="C206" s="1799">
        <v>0</v>
      </c>
      <c r="D206" s="1799">
        <v>0</v>
      </c>
      <c r="E206" s="1811"/>
      <c r="F206" s="1798">
        <v>0</v>
      </c>
      <c r="G206" s="1798">
        <v>0</v>
      </c>
      <c r="H206" s="1497"/>
      <c r="I206" s="1497"/>
      <c r="J206" s="1497"/>
      <c r="K206" s="1497"/>
    </row>
    <row r="207" spans="1:11" ht="12.75" customHeight="1">
      <c r="A207" s="427" t="s">
        <v>1437</v>
      </c>
      <c r="B207" s="429">
        <v>4421</v>
      </c>
      <c r="C207" s="1799">
        <v>0</v>
      </c>
      <c r="D207" s="1799">
        <v>0</v>
      </c>
      <c r="E207" s="1811"/>
      <c r="F207" s="1798">
        <v>0</v>
      </c>
      <c r="G207" s="1798">
        <v>0</v>
      </c>
      <c r="H207" s="1497"/>
      <c r="I207" s="1497"/>
      <c r="J207" s="1497"/>
      <c r="K207" s="1497"/>
    </row>
    <row r="208" spans="1:11" ht="12.75" customHeight="1">
      <c r="A208" s="427" t="s">
        <v>73</v>
      </c>
      <c r="B208" s="429">
        <v>4499</v>
      </c>
      <c r="C208" s="1799">
        <v>0</v>
      </c>
      <c r="D208" s="1799">
        <v>0</v>
      </c>
      <c r="E208" s="1811"/>
      <c r="F208" s="1798">
        <v>0</v>
      </c>
      <c r="G208" s="1798">
        <v>0</v>
      </c>
      <c r="H208" s="1497"/>
      <c r="I208" s="1497"/>
      <c r="J208" s="1497"/>
      <c r="K208" s="1497"/>
    </row>
    <row r="209" spans="1:11" ht="12.75" customHeight="1" thickBot="1">
      <c r="A209" s="1332" t="s">
        <v>883</v>
      </c>
      <c r="B209" s="1333"/>
      <c r="C209" s="1553">
        <f>SUM(C206:C208)</f>
        <v>0</v>
      </c>
      <c r="D209" s="1553">
        <f>SUM(D206:D208)</f>
        <v>0</v>
      </c>
      <c r="E209" s="1497" t="s">
        <v>1161</v>
      </c>
      <c r="F209" s="1553">
        <f>SUM(F206:F208)</f>
        <v>0</v>
      </c>
      <c r="G209" s="1553">
        <f>SUM(G206:G208)</f>
        <v>0</v>
      </c>
      <c r="H209" s="1497"/>
      <c r="I209" s="1497"/>
      <c r="J209" s="1497"/>
      <c r="K209" s="1497"/>
    </row>
    <row r="210" spans="1:11" ht="15.75" customHeight="1" thickTop="1">
      <c r="A210" s="1267" t="s">
        <v>1085</v>
      </c>
      <c r="B210" s="1272"/>
      <c r="C210" s="1554"/>
      <c r="D210" s="1554"/>
      <c r="E210" s="1497"/>
      <c r="F210" s="1554"/>
      <c r="G210" s="1554"/>
      <c r="H210" s="1497"/>
      <c r="I210" s="1497"/>
      <c r="J210" s="1497"/>
      <c r="K210" s="1497"/>
    </row>
    <row r="211" spans="1:11" ht="12.75" customHeight="1">
      <c r="A211" s="427" t="s">
        <v>1045</v>
      </c>
      <c r="B211" s="429">
        <v>4600</v>
      </c>
      <c r="C211" s="1799">
        <v>0</v>
      </c>
      <c r="D211" s="1799">
        <v>0</v>
      </c>
      <c r="E211" s="1811"/>
      <c r="F211" s="1798">
        <v>0</v>
      </c>
      <c r="G211" s="1798">
        <v>0</v>
      </c>
      <c r="H211" s="1497"/>
      <c r="I211" s="1497"/>
      <c r="J211" s="1497"/>
      <c r="K211" s="1497"/>
    </row>
    <row r="212" spans="1:11" ht="12.75" customHeight="1">
      <c r="A212" s="427" t="s">
        <v>1046</v>
      </c>
      <c r="B212" s="429">
        <v>4605</v>
      </c>
      <c r="C212" s="1799">
        <v>0</v>
      </c>
      <c r="D212" s="1799">
        <v>0</v>
      </c>
      <c r="E212" s="1811"/>
      <c r="F212" s="1798">
        <v>0</v>
      </c>
      <c r="G212" s="1798">
        <v>0</v>
      </c>
      <c r="H212" s="1497"/>
      <c r="I212" s="1497"/>
      <c r="J212" s="1497"/>
      <c r="K212" s="1497"/>
    </row>
    <row r="213" spans="1:11" ht="12.75" customHeight="1">
      <c r="A213" s="427" t="s">
        <v>1438</v>
      </c>
      <c r="B213" s="475">
        <v>4620</v>
      </c>
      <c r="C213" s="1799">
        <v>1431468</v>
      </c>
      <c r="D213" s="1799">
        <v>0</v>
      </c>
      <c r="E213" s="1811"/>
      <c r="F213" s="1798">
        <v>0</v>
      </c>
      <c r="G213" s="1798">
        <v>0</v>
      </c>
      <c r="H213" s="1497"/>
      <c r="I213" s="1497"/>
      <c r="J213" s="1497"/>
      <c r="K213" s="1497"/>
    </row>
    <row r="214" spans="1:11" ht="12.75" customHeight="1">
      <c r="A214" s="427" t="s">
        <v>1047</v>
      </c>
      <c r="B214" s="429">
        <v>4625</v>
      </c>
      <c r="C214" s="1799">
        <v>624539</v>
      </c>
      <c r="D214" s="1799">
        <v>0</v>
      </c>
      <c r="E214" s="1811"/>
      <c r="F214" s="1798">
        <v>0</v>
      </c>
      <c r="G214" s="1798">
        <v>0</v>
      </c>
      <c r="H214" s="1497"/>
      <c r="I214" s="1497"/>
      <c r="J214" s="1497"/>
      <c r="K214" s="1497"/>
    </row>
    <row r="215" spans="1:11" ht="12.75" customHeight="1">
      <c r="A215" s="427" t="s">
        <v>1048</v>
      </c>
      <c r="B215" s="429">
        <v>4630</v>
      </c>
      <c r="C215" s="1799">
        <v>0</v>
      </c>
      <c r="D215" s="1799">
        <v>0</v>
      </c>
      <c r="E215" s="1811"/>
      <c r="F215" s="1798">
        <v>0</v>
      </c>
      <c r="G215" s="1798">
        <v>0</v>
      </c>
      <c r="H215" s="1497"/>
      <c r="I215" s="1497"/>
      <c r="J215" s="1497"/>
      <c r="K215" s="1497"/>
    </row>
    <row r="216" spans="1:11" ht="12.75" customHeight="1">
      <c r="A216" s="1200" t="s">
        <v>74</v>
      </c>
      <c r="B216" s="475">
        <v>4699</v>
      </c>
      <c r="C216" s="1799">
        <v>0</v>
      </c>
      <c r="D216" s="1799">
        <v>0</v>
      </c>
      <c r="E216" s="1811"/>
      <c r="F216" s="1798">
        <v>0</v>
      </c>
      <c r="G216" s="1798">
        <v>0</v>
      </c>
      <c r="H216" s="1497"/>
      <c r="I216" s="1497"/>
      <c r="J216" s="1497"/>
      <c r="K216" s="1497"/>
    </row>
    <row r="217" spans="1:11" ht="12.75" customHeight="1" thickBot="1">
      <c r="A217" s="1332" t="s">
        <v>444</v>
      </c>
      <c r="B217" s="1333"/>
      <c r="C217" s="1553">
        <f>SUM(C211:C216)</f>
        <v>2056007</v>
      </c>
      <c r="D217" s="1553">
        <f>SUM(D211:D216)</f>
        <v>0</v>
      </c>
      <c r="E217" s="1497"/>
      <c r="F217" s="1553">
        <f>SUM(F211:F216)</f>
        <v>0</v>
      </c>
      <c r="G217" s="1553">
        <f>SUM(G211:G216)</f>
        <v>0</v>
      </c>
      <c r="H217" s="1497"/>
      <c r="I217" s="1497"/>
      <c r="J217" s="1497"/>
      <c r="K217" s="1497"/>
    </row>
    <row r="218" spans="1:11" ht="15.75" customHeight="1" thickTop="1">
      <c r="A218" s="1267" t="s">
        <v>1086</v>
      </c>
      <c r="B218" s="1272"/>
      <c r="C218" s="1554"/>
      <c r="D218" s="1554"/>
      <c r="E218" s="1497"/>
      <c r="F218" s="1554"/>
      <c r="G218" s="1554"/>
      <c r="H218" s="1497"/>
      <c r="I218" s="1497"/>
      <c r="J218" s="1497"/>
      <c r="K218" s="1497"/>
    </row>
    <row r="219" spans="1:11" ht="12.75" customHeight="1">
      <c r="A219" s="427" t="s">
        <v>782</v>
      </c>
      <c r="B219" s="429">
        <v>4770</v>
      </c>
      <c r="C219" s="1799">
        <v>197750</v>
      </c>
      <c r="D219" s="1799">
        <v>0</v>
      </c>
      <c r="E219" s="1811"/>
      <c r="F219" s="1811"/>
      <c r="G219" s="1798">
        <v>0</v>
      </c>
      <c r="H219" s="1497"/>
      <c r="I219" s="1497"/>
      <c r="J219" s="1497"/>
      <c r="K219" s="1497"/>
    </row>
    <row r="220" spans="1:11" ht="12.75" customHeight="1">
      <c r="A220" s="427" t="s">
        <v>67</v>
      </c>
      <c r="B220" s="429">
        <v>4799</v>
      </c>
      <c r="C220" s="1799">
        <v>0</v>
      </c>
      <c r="D220" s="1799">
        <v>0</v>
      </c>
      <c r="E220" s="1811"/>
      <c r="F220" s="1811"/>
      <c r="G220" s="1798">
        <v>0</v>
      </c>
      <c r="H220" s="1497"/>
      <c r="I220" s="1497"/>
      <c r="J220" s="1497"/>
      <c r="K220" s="1497"/>
    </row>
    <row r="221" spans="1:11" ht="12.75" customHeight="1" thickBot="1">
      <c r="A221" s="1341" t="s">
        <v>1078</v>
      </c>
      <c r="B221" s="1342"/>
      <c r="C221" s="1553">
        <f>SUM(C219:C220)</f>
        <v>197750</v>
      </c>
      <c r="D221" s="1553">
        <f>SUM(D219:D220)</f>
        <v>0</v>
      </c>
      <c r="E221" s="1497"/>
      <c r="F221" s="1497"/>
      <c r="G221" s="1553">
        <f>SUM(G219:G220)</f>
        <v>0</v>
      </c>
      <c r="H221" s="1497"/>
      <c r="I221" s="1497"/>
      <c r="J221" s="1497"/>
      <c r="K221" s="1497"/>
    </row>
    <row r="222" spans="1:11" ht="12.75" customHeight="1" thickTop="1">
      <c r="A222" s="436" t="s">
        <v>752</v>
      </c>
      <c r="B222" s="435">
        <v>4810</v>
      </c>
      <c r="C222" s="1799">
        <v>0</v>
      </c>
      <c r="D222" s="1799">
        <v>0</v>
      </c>
      <c r="E222" s="1811"/>
      <c r="F222" s="1811"/>
      <c r="G222" s="1798">
        <v>0</v>
      </c>
      <c r="H222" s="1811"/>
      <c r="I222" s="1811"/>
      <c r="J222" s="1811"/>
      <c r="K222" s="1811"/>
    </row>
    <row r="223" spans="1:11" ht="12.75" customHeight="1">
      <c r="A223" s="436" t="s">
        <v>347</v>
      </c>
      <c r="B223" s="435">
        <v>4850</v>
      </c>
      <c r="C223" s="1799">
        <v>0</v>
      </c>
      <c r="D223" s="1799">
        <v>0</v>
      </c>
      <c r="E223" s="1798">
        <v>0</v>
      </c>
      <c r="F223" s="1798">
        <v>0</v>
      </c>
      <c r="G223" s="1798">
        <v>0</v>
      </c>
      <c r="H223" s="1798">
        <v>0</v>
      </c>
      <c r="I223" s="1811"/>
      <c r="J223" s="1798">
        <v>0</v>
      </c>
      <c r="K223" s="1798">
        <v>0</v>
      </c>
    </row>
    <row r="224" spans="1:11" ht="12.75" customHeight="1">
      <c r="A224" s="436" t="s">
        <v>348</v>
      </c>
      <c r="B224" s="435">
        <v>4851</v>
      </c>
      <c r="C224" s="1799">
        <v>0</v>
      </c>
      <c r="D224" s="1799">
        <v>0</v>
      </c>
      <c r="E224" s="1811"/>
      <c r="F224" s="1822">
        <v>0</v>
      </c>
      <c r="G224" s="1799">
        <v>0</v>
      </c>
      <c r="H224" s="1811"/>
      <c r="I224" s="1811"/>
      <c r="J224" s="1811"/>
      <c r="K224" s="1811"/>
    </row>
    <row r="225" spans="1:11" ht="12.75" customHeight="1">
      <c r="A225" s="436" t="s">
        <v>349</v>
      </c>
      <c r="B225" s="435">
        <v>4852</v>
      </c>
      <c r="C225" s="1799">
        <v>0</v>
      </c>
      <c r="D225" s="1799">
        <v>0</v>
      </c>
      <c r="E225" s="1798">
        <v>0</v>
      </c>
      <c r="F225" s="1798">
        <v>0</v>
      </c>
      <c r="G225" s="1798">
        <v>0</v>
      </c>
      <c r="H225" s="1798">
        <v>0</v>
      </c>
      <c r="I225" s="1811"/>
      <c r="J225" s="1798">
        <v>0</v>
      </c>
      <c r="K225" s="1798">
        <v>0</v>
      </c>
    </row>
    <row r="226" spans="1:11" ht="12.75" customHeight="1">
      <c r="A226" s="436" t="s">
        <v>350</v>
      </c>
      <c r="B226" s="435">
        <v>4853</v>
      </c>
      <c r="C226" s="1799">
        <v>0</v>
      </c>
      <c r="D226" s="1799">
        <v>0</v>
      </c>
      <c r="E226" s="1798">
        <v>0</v>
      </c>
      <c r="F226" s="1798">
        <v>0</v>
      </c>
      <c r="G226" s="1798">
        <v>0</v>
      </c>
      <c r="H226" s="1798">
        <v>0</v>
      </c>
      <c r="I226" s="1811"/>
      <c r="J226" s="1798">
        <v>0</v>
      </c>
      <c r="K226" s="1798">
        <v>0</v>
      </c>
    </row>
    <row r="227" spans="1:11" ht="12.75" customHeight="1">
      <c r="A227" s="436" t="s">
        <v>351</v>
      </c>
      <c r="B227" s="435">
        <v>4854</v>
      </c>
      <c r="C227" s="1799">
        <v>0</v>
      </c>
      <c r="D227" s="1799">
        <v>0</v>
      </c>
      <c r="E227" s="1798">
        <v>0</v>
      </c>
      <c r="F227" s="1798">
        <v>0</v>
      </c>
      <c r="G227" s="1798">
        <v>0</v>
      </c>
      <c r="H227" s="1798">
        <v>0</v>
      </c>
      <c r="I227" s="1811"/>
      <c r="J227" s="1798">
        <v>0</v>
      </c>
      <c r="K227" s="1798">
        <v>0</v>
      </c>
    </row>
    <row r="228" spans="1:11" ht="12.75" customHeight="1">
      <c r="A228" s="436" t="s">
        <v>461</v>
      </c>
      <c r="B228" s="435">
        <v>4855</v>
      </c>
      <c r="C228" s="1799">
        <v>0</v>
      </c>
      <c r="D228" s="1799">
        <v>0</v>
      </c>
      <c r="E228" s="1798">
        <v>0</v>
      </c>
      <c r="F228" s="1798">
        <v>0</v>
      </c>
      <c r="G228" s="1798">
        <v>0</v>
      </c>
      <c r="H228" s="1798">
        <v>0</v>
      </c>
      <c r="I228" s="1811"/>
      <c r="J228" s="1798">
        <v>0</v>
      </c>
      <c r="K228" s="1798">
        <v>0</v>
      </c>
    </row>
    <row r="229" spans="1:11" ht="12.75" customHeight="1">
      <c r="A229" s="436" t="s">
        <v>352</v>
      </c>
      <c r="B229" s="435">
        <v>4856</v>
      </c>
      <c r="C229" s="1799">
        <v>0</v>
      </c>
      <c r="D229" s="1799">
        <v>0</v>
      </c>
      <c r="E229" s="1798">
        <v>0</v>
      </c>
      <c r="F229" s="1798">
        <v>0</v>
      </c>
      <c r="G229" s="1798">
        <v>0</v>
      </c>
      <c r="H229" s="1798">
        <v>0</v>
      </c>
      <c r="I229" s="1811"/>
      <c r="J229" s="1798">
        <v>0</v>
      </c>
      <c r="K229" s="1798">
        <v>0</v>
      </c>
    </row>
    <row r="230" spans="1:11" ht="12.75" customHeight="1">
      <c r="A230" s="436" t="s">
        <v>353</v>
      </c>
      <c r="B230" s="435">
        <v>4857</v>
      </c>
      <c r="C230" s="1799">
        <v>0</v>
      </c>
      <c r="D230" s="1799">
        <v>0</v>
      </c>
      <c r="E230" s="1798">
        <v>0</v>
      </c>
      <c r="F230" s="1798">
        <v>0</v>
      </c>
      <c r="G230" s="1798">
        <v>0</v>
      </c>
      <c r="H230" s="1798">
        <v>0</v>
      </c>
      <c r="I230" s="1811"/>
      <c r="J230" s="1798">
        <v>0</v>
      </c>
      <c r="K230" s="1798">
        <v>0</v>
      </c>
    </row>
    <row r="231" spans="1:11" ht="12.75" customHeight="1">
      <c r="A231" s="436" t="s">
        <v>354</v>
      </c>
      <c r="B231" s="435">
        <v>4860</v>
      </c>
      <c r="C231" s="1799">
        <v>0</v>
      </c>
      <c r="D231" s="1799">
        <v>0</v>
      </c>
      <c r="E231" s="1798">
        <v>0</v>
      </c>
      <c r="F231" s="1798">
        <v>0</v>
      </c>
      <c r="G231" s="1798">
        <v>0</v>
      </c>
      <c r="H231" s="1798">
        <v>0</v>
      </c>
      <c r="I231" s="1811"/>
      <c r="J231" s="1798">
        <v>0</v>
      </c>
      <c r="K231" s="1798">
        <v>0</v>
      </c>
    </row>
    <row r="232" spans="1:11" ht="12.75" customHeight="1">
      <c r="A232" s="436" t="s">
        <v>355</v>
      </c>
      <c r="B232" s="435">
        <v>4861</v>
      </c>
      <c r="C232" s="1799">
        <v>0</v>
      </c>
      <c r="D232" s="1799">
        <v>0</v>
      </c>
      <c r="E232" s="1798">
        <v>0</v>
      </c>
      <c r="F232" s="1798">
        <v>0</v>
      </c>
      <c r="G232" s="1798">
        <v>0</v>
      </c>
      <c r="H232" s="1798">
        <v>0</v>
      </c>
      <c r="I232" s="1811"/>
      <c r="J232" s="1798">
        <v>0</v>
      </c>
      <c r="K232" s="1798">
        <v>0</v>
      </c>
    </row>
    <row r="233" spans="1:11" ht="12.75" customHeight="1">
      <c r="A233" s="436" t="s">
        <v>356</v>
      </c>
      <c r="B233" s="435">
        <v>4862</v>
      </c>
      <c r="C233" s="1799">
        <v>0</v>
      </c>
      <c r="D233" s="1799">
        <v>0</v>
      </c>
      <c r="E233" s="1805"/>
      <c r="F233" s="1798">
        <v>0</v>
      </c>
      <c r="G233" s="1798">
        <v>0</v>
      </c>
      <c r="H233" s="1805"/>
      <c r="I233" s="1811"/>
      <c r="J233" s="1805"/>
      <c r="K233" s="1805"/>
    </row>
    <row r="234" spans="1:11" ht="12.75" customHeight="1">
      <c r="A234" s="436" t="s">
        <v>357</v>
      </c>
      <c r="B234" s="435">
        <v>4863</v>
      </c>
      <c r="C234" s="1799">
        <v>0</v>
      </c>
      <c r="D234" s="1799">
        <v>0</v>
      </c>
      <c r="E234" s="1811"/>
      <c r="F234" s="1805"/>
      <c r="G234" s="1812"/>
      <c r="H234" s="1811"/>
      <c r="I234" s="1811"/>
      <c r="J234" s="1811"/>
      <c r="K234" s="1811"/>
    </row>
    <row r="235" spans="1:11" ht="12.75" customHeight="1">
      <c r="A235" s="436" t="s">
        <v>466</v>
      </c>
      <c r="B235" s="435">
        <v>4864</v>
      </c>
      <c r="C235" s="1799">
        <v>0</v>
      </c>
      <c r="D235" s="1799">
        <v>0</v>
      </c>
      <c r="E235" s="1798">
        <v>0</v>
      </c>
      <c r="F235" s="1798">
        <v>0</v>
      </c>
      <c r="G235" s="1798">
        <v>0</v>
      </c>
      <c r="H235" s="1798">
        <v>0</v>
      </c>
      <c r="I235" s="1811"/>
      <c r="J235" s="1798">
        <v>0</v>
      </c>
      <c r="K235" s="1798">
        <v>0</v>
      </c>
    </row>
    <row r="236" spans="1:11" ht="12.75" customHeight="1">
      <c r="A236" s="436" t="s">
        <v>467</v>
      </c>
      <c r="B236" s="435">
        <v>4865</v>
      </c>
      <c r="C236" s="1799">
        <v>0</v>
      </c>
      <c r="D236" s="1799">
        <v>0</v>
      </c>
      <c r="E236" s="1798">
        <v>0</v>
      </c>
      <c r="F236" s="1798">
        <v>0</v>
      </c>
      <c r="G236" s="1798">
        <v>0</v>
      </c>
      <c r="H236" s="1798">
        <v>0</v>
      </c>
      <c r="I236" s="1811"/>
      <c r="J236" s="1798">
        <v>0</v>
      </c>
      <c r="K236" s="1798">
        <v>0</v>
      </c>
    </row>
    <row r="237" spans="1:11" ht="12.75" customHeight="1">
      <c r="A237" s="436" t="s">
        <v>465</v>
      </c>
      <c r="B237" s="435">
        <v>4866</v>
      </c>
      <c r="C237" s="1799">
        <v>0</v>
      </c>
      <c r="D237" s="1799">
        <v>0</v>
      </c>
      <c r="E237" s="1798">
        <v>0</v>
      </c>
      <c r="F237" s="1798">
        <v>0</v>
      </c>
      <c r="G237" s="1798">
        <v>0</v>
      </c>
      <c r="H237" s="1798">
        <v>0</v>
      </c>
      <c r="I237" s="1811"/>
      <c r="J237" s="1798">
        <v>0</v>
      </c>
      <c r="K237" s="1798">
        <v>0</v>
      </c>
    </row>
    <row r="238" spans="1:11" ht="12.75" customHeight="1">
      <c r="A238" s="436" t="s">
        <v>464</v>
      </c>
      <c r="B238" s="435">
        <v>4867</v>
      </c>
      <c r="C238" s="1799">
        <v>0</v>
      </c>
      <c r="D238" s="1799">
        <v>0</v>
      </c>
      <c r="E238" s="1798">
        <v>0</v>
      </c>
      <c r="F238" s="1798">
        <v>0</v>
      </c>
      <c r="G238" s="1798">
        <v>0</v>
      </c>
      <c r="H238" s="1798">
        <v>0</v>
      </c>
      <c r="I238" s="1811"/>
      <c r="J238" s="1798">
        <v>0</v>
      </c>
      <c r="K238" s="1798">
        <v>0</v>
      </c>
    </row>
    <row r="239" spans="1:11" ht="12.75" customHeight="1">
      <c r="A239" s="436" t="s">
        <v>463</v>
      </c>
      <c r="B239" s="435">
        <v>4868</v>
      </c>
      <c r="C239" s="1799">
        <v>0</v>
      </c>
      <c r="D239" s="1799">
        <v>0</v>
      </c>
      <c r="E239" s="1798">
        <v>0</v>
      </c>
      <c r="F239" s="1798">
        <v>0</v>
      </c>
      <c r="G239" s="1798">
        <v>0</v>
      </c>
      <c r="H239" s="1798">
        <v>0</v>
      </c>
      <c r="I239" s="1811"/>
      <c r="J239" s="1798">
        <v>0</v>
      </c>
      <c r="K239" s="1798">
        <v>0</v>
      </c>
    </row>
    <row r="240" spans="1:11" ht="12.75" customHeight="1">
      <c r="A240" s="436" t="s">
        <v>462</v>
      </c>
      <c r="B240" s="435">
        <v>4869</v>
      </c>
      <c r="C240" s="1799">
        <v>0</v>
      </c>
      <c r="D240" s="1799">
        <v>0</v>
      </c>
      <c r="E240" s="1798">
        <v>0</v>
      </c>
      <c r="F240" s="1798">
        <v>0</v>
      </c>
      <c r="G240" s="1798">
        <v>0</v>
      </c>
      <c r="H240" s="1798">
        <v>0</v>
      </c>
      <c r="I240" s="1811"/>
      <c r="J240" s="1798">
        <v>0</v>
      </c>
      <c r="K240" s="1798">
        <v>0</v>
      </c>
    </row>
    <row r="241" spans="1:11" ht="12.75" customHeight="1">
      <c r="A241" s="436" t="s">
        <v>1120</v>
      </c>
      <c r="B241" s="435">
        <v>4870</v>
      </c>
      <c r="C241" s="1799">
        <v>0</v>
      </c>
      <c r="D241" s="1799">
        <v>0</v>
      </c>
      <c r="E241" s="1798">
        <v>0</v>
      </c>
      <c r="F241" s="1798">
        <v>0</v>
      </c>
      <c r="G241" s="1798">
        <v>0</v>
      </c>
      <c r="H241" s="1798">
        <v>0</v>
      </c>
      <c r="I241" s="1811"/>
      <c r="J241" s="1798">
        <v>0</v>
      </c>
      <c r="K241" s="1798">
        <v>0</v>
      </c>
    </row>
    <row r="242" spans="1:11" ht="12.75" customHeight="1">
      <c r="A242" s="436" t="s">
        <v>783</v>
      </c>
      <c r="B242" s="435">
        <v>4871</v>
      </c>
      <c r="C242" s="1799">
        <v>0</v>
      </c>
      <c r="D242" s="1799">
        <v>0</v>
      </c>
      <c r="E242" s="1798">
        <v>0</v>
      </c>
      <c r="F242" s="1798">
        <v>0</v>
      </c>
      <c r="G242" s="1798">
        <v>0</v>
      </c>
      <c r="H242" s="1798">
        <v>0</v>
      </c>
      <c r="I242" s="1811"/>
      <c r="J242" s="1798">
        <v>0</v>
      </c>
      <c r="K242" s="1798">
        <v>0</v>
      </c>
    </row>
    <row r="243" spans="1:11" ht="12.75" customHeight="1">
      <c r="A243" s="436" t="s">
        <v>784</v>
      </c>
      <c r="B243" s="435">
        <v>4872</v>
      </c>
      <c r="C243" s="1799">
        <v>0</v>
      </c>
      <c r="D243" s="1799">
        <v>0</v>
      </c>
      <c r="E243" s="1798">
        <v>0</v>
      </c>
      <c r="F243" s="1798">
        <v>0</v>
      </c>
      <c r="G243" s="1798">
        <v>0</v>
      </c>
      <c r="H243" s="1798">
        <v>0</v>
      </c>
      <c r="I243" s="1811"/>
      <c r="J243" s="1798">
        <v>0</v>
      </c>
      <c r="K243" s="1798">
        <v>0</v>
      </c>
    </row>
    <row r="244" spans="1:11" ht="12.75" customHeight="1">
      <c r="A244" s="436" t="s">
        <v>785</v>
      </c>
      <c r="B244" s="435">
        <v>4873</v>
      </c>
      <c r="C244" s="1799">
        <v>0</v>
      </c>
      <c r="D244" s="1799">
        <v>0</v>
      </c>
      <c r="E244" s="1798">
        <v>0</v>
      </c>
      <c r="F244" s="1798">
        <v>0</v>
      </c>
      <c r="G244" s="1798">
        <v>0</v>
      </c>
      <c r="H244" s="1798">
        <v>0</v>
      </c>
      <c r="I244" s="1811"/>
      <c r="J244" s="1798">
        <v>0</v>
      </c>
      <c r="K244" s="1798">
        <v>0</v>
      </c>
    </row>
    <row r="245" spans="1:11" ht="12.75" customHeight="1">
      <c r="A245" s="436" t="s">
        <v>786</v>
      </c>
      <c r="B245" s="435">
        <v>4874</v>
      </c>
      <c r="C245" s="1799">
        <v>0</v>
      </c>
      <c r="D245" s="1799">
        <v>0</v>
      </c>
      <c r="E245" s="1798">
        <v>0</v>
      </c>
      <c r="F245" s="1798">
        <v>0</v>
      </c>
      <c r="G245" s="1798">
        <v>0</v>
      </c>
      <c r="H245" s="1798">
        <v>0</v>
      </c>
      <c r="I245" s="1811"/>
      <c r="J245" s="1798">
        <v>0</v>
      </c>
      <c r="K245" s="1798">
        <v>0</v>
      </c>
    </row>
    <row r="246" spans="1:11" ht="12.75" customHeight="1">
      <c r="A246" s="436" t="s">
        <v>468</v>
      </c>
      <c r="B246" s="435">
        <v>4875</v>
      </c>
      <c r="C246" s="1799">
        <v>0</v>
      </c>
      <c r="D246" s="1799">
        <v>0</v>
      </c>
      <c r="E246" s="1798">
        <v>0</v>
      </c>
      <c r="F246" s="1798">
        <v>0</v>
      </c>
      <c r="G246" s="1798">
        <v>0</v>
      </c>
      <c r="H246" s="1798">
        <v>0</v>
      </c>
      <c r="I246" s="1811"/>
      <c r="J246" s="1798">
        <v>0</v>
      </c>
      <c r="K246" s="1798">
        <v>0</v>
      </c>
    </row>
    <row r="247" spans="1:11" ht="12.75" customHeight="1">
      <c r="A247" s="436" t="s">
        <v>765</v>
      </c>
      <c r="B247" s="435">
        <v>4876</v>
      </c>
      <c r="C247" s="1799">
        <v>0</v>
      </c>
      <c r="D247" s="1799">
        <v>0</v>
      </c>
      <c r="E247" s="1798">
        <v>0</v>
      </c>
      <c r="F247" s="1798">
        <v>0</v>
      </c>
      <c r="G247" s="1798">
        <v>0</v>
      </c>
      <c r="H247" s="1798">
        <v>0</v>
      </c>
      <c r="I247" s="1811"/>
      <c r="J247" s="1798">
        <v>0</v>
      </c>
      <c r="K247" s="1798">
        <v>0</v>
      </c>
    </row>
    <row r="248" spans="1:11" ht="12.75" customHeight="1">
      <c r="A248" s="436" t="s">
        <v>766</v>
      </c>
      <c r="B248" s="435">
        <v>4877</v>
      </c>
      <c r="C248" s="1799">
        <v>0</v>
      </c>
      <c r="D248" s="1799">
        <v>0</v>
      </c>
      <c r="E248" s="1798">
        <v>0</v>
      </c>
      <c r="F248" s="1798">
        <v>0</v>
      </c>
      <c r="G248" s="1798">
        <v>0</v>
      </c>
      <c r="H248" s="1798">
        <v>0</v>
      </c>
      <c r="I248" s="1811"/>
      <c r="J248" s="1798">
        <v>0</v>
      </c>
      <c r="K248" s="1798">
        <v>0</v>
      </c>
    </row>
    <row r="249" spans="1:11" ht="12.75" customHeight="1">
      <c r="A249" s="436" t="s">
        <v>767</v>
      </c>
      <c r="B249" s="435">
        <v>4878</v>
      </c>
      <c r="C249" s="1799">
        <v>0</v>
      </c>
      <c r="D249" s="1799">
        <v>0</v>
      </c>
      <c r="E249" s="1798">
        <v>0</v>
      </c>
      <c r="F249" s="1798">
        <v>0</v>
      </c>
      <c r="G249" s="1798">
        <v>0</v>
      </c>
      <c r="H249" s="1798">
        <v>0</v>
      </c>
      <c r="I249" s="1811"/>
      <c r="J249" s="1798">
        <v>0</v>
      </c>
      <c r="K249" s="1798">
        <v>0</v>
      </c>
    </row>
    <row r="250" spans="1:11" ht="12.75" customHeight="1">
      <c r="A250" s="436" t="s">
        <v>768</v>
      </c>
      <c r="B250" s="435">
        <v>4879</v>
      </c>
      <c r="C250" s="1799">
        <v>0</v>
      </c>
      <c r="D250" s="1799">
        <v>0</v>
      </c>
      <c r="E250" s="1798">
        <v>0</v>
      </c>
      <c r="F250" s="1798">
        <v>0</v>
      </c>
      <c r="G250" s="1798">
        <v>0</v>
      </c>
      <c r="H250" s="1798">
        <v>0</v>
      </c>
      <c r="I250" s="1811"/>
      <c r="J250" s="1798">
        <v>0</v>
      </c>
      <c r="K250" s="1798">
        <v>0</v>
      </c>
    </row>
    <row r="251" spans="1:11" ht="12.75" customHeight="1">
      <c r="A251" s="220" t="s">
        <v>1439</v>
      </c>
      <c r="B251" s="486">
        <v>4880</v>
      </c>
      <c r="C251" s="1799">
        <v>0</v>
      </c>
      <c r="D251" s="1799">
        <v>0</v>
      </c>
      <c r="E251" s="1798">
        <v>0</v>
      </c>
      <c r="F251" s="1798">
        <v>0</v>
      </c>
      <c r="G251" s="1798">
        <v>0</v>
      </c>
      <c r="H251" s="1798">
        <v>0</v>
      </c>
      <c r="I251" s="1811"/>
      <c r="J251" s="1798">
        <v>0</v>
      </c>
      <c r="K251" s="1798">
        <v>0</v>
      </c>
    </row>
    <row r="252" spans="1:11" ht="12.75" customHeight="1" thickBot="1">
      <c r="A252" s="1343" t="s">
        <v>769</v>
      </c>
      <c r="B252" s="1344"/>
      <c r="C252" s="1561">
        <f t="shared" ref="C252:H252" si="9">SUM(C223:C251)</f>
        <v>0</v>
      </c>
      <c r="D252" s="1553">
        <f t="shared" si="9"/>
        <v>0</v>
      </c>
      <c r="E252" s="1553">
        <f t="shared" si="9"/>
        <v>0</v>
      </c>
      <c r="F252" s="1553">
        <f t="shared" si="9"/>
        <v>0</v>
      </c>
      <c r="G252" s="1553">
        <f t="shared" si="9"/>
        <v>0</v>
      </c>
      <c r="H252" s="1553">
        <f t="shared" si="9"/>
        <v>0</v>
      </c>
      <c r="I252" s="1554"/>
      <c r="J252" s="1553">
        <f>SUM(J223:J251)</f>
        <v>0</v>
      </c>
      <c r="K252" s="1516">
        <f>SUM(K223:K251)</f>
        <v>0</v>
      </c>
    </row>
    <row r="253" spans="1:11" ht="12.75" customHeight="1" thickTop="1">
      <c r="A253" s="1201" t="s">
        <v>1405</v>
      </c>
      <c r="B253" s="487">
        <v>4901</v>
      </c>
      <c r="C253" s="1823">
        <v>0</v>
      </c>
      <c r="D253" s="1498"/>
      <c r="E253" s="1497"/>
      <c r="F253" s="1497"/>
      <c r="G253" s="1497"/>
      <c r="H253" s="1497"/>
      <c r="I253" s="1497"/>
      <c r="J253" s="1497"/>
      <c r="K253" s="1497"/>
    </row>
    <row r="254" spans="1:11" ht="12.75" customHeight="1">
      <c r="A254" s="1202" t="s">
        <v>1447</v>
      </c>
      <c r="B254" s="488">
        <v>4902</v>
      </c>
      <c r="C254" s="1823">
        <v>0</v>
      </c>
      <c r="D254" s="1823">
        <v>0</v>
      </c>
      <c r="E254" s="1498"/>
      <c r="F254" s="1823">
        <v>0</v>
      </c>
      <c r="G254" s="1823">
        <v>0</v>
      </c>
      <c r="H254" s="1498"/>
      <c r="I254" s="1497"/>
      <c r="J254" s="1498"/>
      <c r="K254" s="1498"/>
    </row>
    <row r="255" spans="1:11" ht="12.75" customHeight="1">
      <c r="A255" s="427" t="s">
        <v>1440</v>
      </c>
      <c r="B255" s="429">
        <v>4905</v>
      </c>
      <c r="C255" s="1823">
        <v>4661</v>
      </c>
      <c r="D255" s="1497"/>
      <c r="E255" s="1497"/>
      <c r="F255" s="1823">
        <v>0</v>
      </c>
      <c r="G255" s="1823">
        <v>0</v>
      </c>
      <c r="H255" s="1497"/>
      <c r="I255" s="1497"/>
      <c r="J255" s="1497"/>
      <c r="K255" s="1497"/>
    </row>
    <row r="256" spans="1:11" ht="12.75" customHeight="1">
      <c r="A256" s="427" t="s">
        <v>1441</v>
      </c>
      <c r="B256" s="429">
        <v>4909</v>
      </c>
      <c r="C256" s="1823">
        <v>45807</v>
      </c>
      <c r="D256" s="1497"/>
      <c r="E256" s="1497"/>
      <c r="F256" s="1823">
        <v>0</v>
      </c>
      <c r="G256" s="1823">
        <v>0</v>
      </c>
      <c r="H256" s="1497"/>
      <c r="I256" s="1497"/>
      <c r="J256" s="1497"/>
      <c r="K256" s="1497"/>
    </row>
    <row r="257" spans="1:11" ht="12.75" customHeight="1">
      <c r="A257" s="427" t="s">
        <v>191</v>
      </c>
      <c r="B257" s="429">
        <v>4920</v>
      </c>
      <c r="C257" s="1823">
        <v>0</v>
      </c>
      <c r="D257" s="1823">
        <v>0</v>
      </c>
      <c r="E257" s="1497"/>
      <c r="F257" s="1823">
        <v>0</v>
      </c>
      <c r="G257" s="1823">
        <v>0</v>
      </c>
      <c r="H257" s="1497"/>
      <c r="I257" s="1497"/>
      <c r="J257" s="1497"/>
      <c r="K257" s="1497"/>
    </row>
    <row r="258" spans="1:11" ht="12.75" customHeight="1">
      <c r="A258" s="427" t="s">
        <v>418</v>
      </c>
      <c r="B258" s="429">
        <v>4930</v>
      </c>
      <c r="C258" s="1823">
        <v>0</v>
      </c>
      <c r="D258" s="1823">
        <v>0</v>
      </c>
      <c r="E258" s="1497"/>
      <c r="F258" s="1823">
        <v>0</v>
      </c>
      <c r="G258" s="1823">
        <v>0</v>
      </c>
      <c r="H258" s="1497"/>
      <c r="I258" s="1497"/>
      <c r="J258" s="1497"/>
      <c r="K258" s="1497"/>
    </row>
    <row r="259" spans="1:11" ht="12.75" customHeight="1">
      <c r="A259" s="427" t="s">
        <v>753</v>
      </c>
      <c r="B259" s="429">
        <v>4932</v>
      </c>
      <c r="C259" s="1823">
        <v>348586</v>
      </c>
      <c r="D259" s="1823">
        <v>0</v>
      </c>
      <c r="E259" s="1497"/>
      <c r="F259" s="1823">
        <v>0</v>
      </c>
      <c r="G259" s="1823">
        <v>0</v>
      </c>
      <c r="H259" s="1497"/>
      <c r="I259" s="1497"/>
      <c r="J259" s="1497"/>
      <c r="K259" s="1497"/>
    </row>
    <row r="260" spans="1:11" ht="12.75" customHeight="1">
      <c r="A260" s="427" t="s">
        <v>884</v>
      </c>
      <c r="B260" s="429">
        <v>4960</v>
      </c>
      <c r="C260" s="1823">
        <v>0</v>
      </c>
      <c r="D260" s="1823">
        <v>0</v>
      </c>
      <c r="E260" s="1497"/>
      <c r="F260" s="1823">
        <v>0</v>
      </c>
      <c r="G260" s="1823">
        <v>0</v>
      </c>
      <c r="H260" s="1497"/>
      <c r="I260" s="1497"/>
      <c r="J260" s="1497"/>
      <c r="K260" s="1497"/>
    </row>
    <row r="261" spans="1:11" ht="12.75" customHeight="1">
      <c r="A261" s="1461" t="s">
        <v>1872</v>
      </c>
      <c r="B261" s="429">
        <v>4981</v>
      </c>
      <c r="C261" s="1823">
        <v>0</v>
      </c>
      <c r="D261" s="1823">
        <v>0</v>
      </c>
      <c r="E261" s="1497"/>
      <c r="F261" s="1823">
        <v>0</v>
      </c>
      <c r="G261" s="1823">
        <v>0</v>
      </c>
      <c r="H261" s="1497"/>
      <c r="I261" s="1497"/>
      <c r="J261" s="1497"/>
      <c r="K261" s="1497"/>
    </row>
    <row r="262" spans="1:11" ht="12.75" customHeight="1">
      <c r="A262" s="1462" t="s">
        <v>1873</v>
      </c>
      <c r="B262" s="429">
        <v>4982</v>
      </c>
      <c r="C262" s="1823">
        <v>0</v>
      </c>
      <c r="D262" s="1823">
        <v>0</v>
      </c>
      <c r="E262" s="1497"/>
      <c r="F262" s="1823">
        <v>0</v>
      </c>
      <c r="G262" s="1823">
        <v>0</v>
      </c>
      <c r="H262" s="1497"/>
      <c r="I262" s="1497"/>
      <c r="J262" s="1497"/>
      <c r="K262" s="1497"/>
    </row>
    <row r="263" spans="1:11" ht="12.75" customHeight="1">
      <c r="A263" s="427" t="s">
        <v>564</v>
      </c>
      <c r="B263" s="429">
        <v>4991</v>
      </c>
      <c r="C263" s="1823">
        <v>29593</v>
      </c>
      <c r="D263" s="1823">
        <v>0</v>
      </c>
      <c r="E263" s="1497"/>
      <c r="F263" s="1823">
        <v>0</v>
      </c>
      <c r="G263" s="1823">
        <v>0</v>
      </c>
      <c r="H263" s="1497"/>
      <c r="I263" s="1497"/>
      <c r="J263" s="1497"/>
      <c r="K263" s="1497"/>
    </row>
    <row r="264" spans="1:11" ht="12.75" customHeight="1">
      <c r="A264" s="427" t="s">
        <v>374</v>
      </c>
      <c r="B264" s="429">
        <v>4992</v>
      </c>
      <c r="C264" s="1823">
        <v>233413</v>
      </c>
      <c r="D264" s="1823">
        <v>0</v>
      </c>
      <c r="E264" s="1497"/>
      <c r="F264" s="1823">
        <v>0</v>
      </c>
      <c r="G264" s="1823">
        <v>0</v>
      </c>
      <c r="H264" s="1497"/>
      <c r="I264" s="1497"/>
      <c r="J264" s="1497"/>
      <c r="K264" s="1497"/>
    </row>
    <row r="265" spans="1:11" s="489" customFormat="1" ht="12.75" customHeight="1" thickBot="1">
      <c r="A265" s="479" t="s">
        <v>75</v>
      </c>
      <c r="B265" s="475">
        <v>4998</v>
      </c>
      <c r="C265" s="1823">
        <v>0</v>
      </c>
      <c r="D265" s="1823">
        <v>0</v>
      </c>
      <c r="E265" s="1497"/>
      <c r="F265" s="1823">
        <v>0</v>
      </c>
      <c r="G265" s="1823">
        <v>0</v>
      </c>
      <c r="H265" s="1798">
        <v>0</v>
      </c>
      <c r="I265" s="1497"/>
      <c r="J265" s="1497"/>
      <c r="K265" s="1798">
        <v>0</v>
      </c>
    </row>
    <row r="266" spans="1:11" ht="14.25" thickTop="1" thickBot="1">
      <c r="A266" s="1332" t="s">
        <v>1644</v>
      </c>
      <c r="B266" s="1345"/>
      <c r="C266" s="1560">
        <f t="shared" ref="C266:H266" si="10">SUM(C188,C198,C204,C209,C217,C221,C222,C252:C265)</f>
        <v>3906894</v>
      </c>
      <c r="D266" s="1560">
        <f t="shared" si="10"/>
        <v>0</v>
      </c>
      <c r="E266" s="1560">
        <f t="shared" si="10"/>
        <v>0</v>
      </c>
      <c r="F266" s="1560">
        <f t="shared" si="10"/>
        <v>0</v>
      </c>
      <c r="G266" s="1560">
        <f t="shared" si="10"/>
        <v>0</v>
      </c>
      <c r="H266" s="1560">
        <f t="shared" si="10"/>
        <v>0</v>
      </c>
      <c r="I266" s="1497"/>
      <c r="J266" s="1560">
        <f>SUM(J188,J198,J204,J209,J217,J221,J222,J252:J265)</f>
        <v>0</v>
      </c>
      <c r="K266" s="1551">
        <f>SUM(K188,K198,K204,K209,K217,K221,K222,K252:K265)</f>
        <v>0</v>
      </c>
    </row>
    <row r="267" spans="1:11" ht="14.25" thickTop="1" thickBot="1">
      <c r="A267" s="1346" t="s">
        <v>1079</v>
      </c>
      <c r="B267" s="1347" t="s">
        <v>855</v>
      </c>
      <c r="C267" s="1560">
        <f>SUM(C175,C181,C266)</f>
        <v>3906894</v>
      </c>
      <c r="D267" s="1560">
        <f>SUM(D175,D181,D266)</f>
        <v>0</v>
      </c>
      <c r="E267" s="1560">
        <f>SUM(E175,E266)</f>
        <v>0</v>
      </c>
      <c r="F267" s="1560">
        <f t="shared" ref="F267:K267" si="11">SUM(F175,F181,F266)</f>
        <v>0</v>
      </c>
      <c r="G267" s="1560">
        <f t="shared" si="11"/>
        <v>0</v>
      </c>
      <c r="H267" s="1560">
        <f t="shared" si="11"/>
        <v>0</v>
      </c>
      <c r="I267" s="1560">
        <f t="shared" si="11"/>
        <v>0</v>
      </c>
      <c r="J267" s="1560">
        <f t="shared" si="11"/>
        <v>0</v>
      </c>
      <c r="K267" s="1551">
        <f t="shared" si="11"/>
        <v>0</v>
      </c>
    </row>
    <row r="268" spans="1:11" ht="14.25" thickTop="1" thickBot="1">
      <c r="A268" s="1348" t="s">
        <v>249</v>
      </c>
      <c r="B268" s="1349"/>
      <c r="C268" s="1560">
        <f t="shared" ref="C268:K268" si="12">SUM(C109,C114,C170,C267)</f>
        <v>113584520</v>
      </c>
      <c r="D268" s="1560">
        <f t="shared" si="12"/>
        <v>11782601</v>
      </c>
      <c r="E268" s="1560">
        <f t="shared" si="12"/>
        <v>2918933</v>
      </c>
      <c r="F268" s="1560">
        <f t="shared" si="12"/>
        <v>10842510</v>
      </c>
      <c r="G268" s="1560">
        <f t="shared" si="12"/>
        <v>3017987</v>
      </c>
      <c r="H268" s="1560">
        <f t="shared" si="12"/>
        <v>56510</v>
      </c>
      <c r="I268" s="1560">
        <f t="shared" si="12"/>
        <v>534409</v>
      </c>
      <c r="J268" s="1560">
        <f t="shared" si="12"/>
        <v>0</v>
      </c>
      <c r="K268" s="1551">
        <f t="shared" si="12"/>
        <v>21</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mergeCells count="7">
    <mergeCell ref="A1:A2"/>
    <mergeCell ref="A169:B169"/>
    <mergeCell ref="A172:B172"/>
    <mergeCell ref="A182:B182"/>
    <mergeCell ref="A175:B175"/>
    <mergeCell ref="A181:B181"/>
    <mergeCell ref="A176:B176"/>
  </mergeCells>
  <phoneticPr fontId="17"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301" activePane="bottomLeft" state="frozen"/>
      <selection activeCell="X24" sqref="X24"/>
      <selection pane="bottomLeft" activeCell="K319" sqref="K319"/>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30" t="s">
        <v>1756</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26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268" t="s">
        <v>294</v>
      </c>
      <c r="B3" s="2269"/>
      <c r="C3" s="1230"/>
      <c r="D3" s="1230"/>
      <c r="E3" s="1230"/>
      <c r="F3" s="1230"/>
      <c r="G3" s="1230"/>
      <c r="H3" s="1230"/>
      <c r="I3" s="1230"/>
      <c r="J3" s="1230"/>
      <c r="K3" s="1231"/>
      <c r="L3" s="1232"/>
      <c r="M3" s="501"/>
      <c r="N3" s="501"/>
    </row>
    <row r="4" spans="1:14" s="254" customFormat="1" ht="15.75" customHeight="1">
      <c r="A4" s="1273" t="s">
        <v>44</v>
      </c>
      <c r="B4" s="1274" t="s">
        <v>566</v>
      </c>
      <c r="C4" s="1574"/>
      <c r="D4" s="1574"/>
      <c r="E4" s="1574"/>
      <c r="F4" s="1574"/>
      <c r="G4" s="1574"/>
      <c r="H4" s="1574"/>
      <c r="I4" s="1575"/>
      <c r="J4" s="1574"/>
      <c r="K4" s="1576"/>
      <c r="L4" s="1574"/>
      <c r="M4" s="502"/>
      <c r="N4" s="502"/>
    </row>
    <row r="5" spans="1:14">
      <c r="A5" s="1203" t="s">
        <v>955</v>
      </c>
      <c r="B5" s="503">
        <v>1100</v>
      </c>
      <c r="C5" s="1799">
        <v>36612638</v>
      </c>
      <c r="D5" s="1799">
        <v>6505099</v>
      </c>
      <c r="E5" s="1799">
        <v>140547</v>
      </c>
      <c r="F5" s="1799">
        <v>567265</v>
      </c>
      <c r="G5" s="1799">
        <v>20066</v>
      </c>
      <c r="H5" s="1799">
        <v>22636</v>
      </c>
      <c r="I5" s="1799">
        <v>149139</v>
      </c>
      <c r="J5" s="1799">
        <v>0</v>
      </c>
      <c r="K5" s="1577">
        <f>SUM(C5:J5)</f>
        <v>44017390</v>
      </c>
      <c r="L5" s="1799">
        <v>44234161</v>
      </c>
    </row>
    <row r="6" spans="1:14">
      <c r="A6" s="1203" t="s">
        <v>1417</v>
      </c>
      <c r="B6" s="503" t="s">
        <v>1415</v>
      </c>
      <c r="C6" s="1816"/>
      <c r="D6" s="1816"/>
      <c r="E6" s="1799">
        <v>0</v>
      </c>
      <c r="F6" s="1816"/>
      <c r="G6" s="1816"/>
      <c r="H6" s="1816"/>
      <c r="I6" s="1816"/>
      <c r="J6" s="1816"/>
      <c r="K6" s="1577">
        <f>SUM(C6,E6)</f>
        <v>0</v>
      </c>
      <c r="L6" s="1799">
        <v>0</v>
      </c>
    </row>
    <row r="7" spans="1:14">
      <c r="A7" s="1203" t="s">
        <v>162</v>
      </c>
      <c r="B7" s="503" t="s">
        <v>961</v>
      </c>
      <c r="C7" s="1799">
        <v>0</v>
      </c>
      <c r="D7" s="1799">
        <v>0</v>
      </c>
      <c r="E7" s="1799">
        <v>0</v>
      </c>
      <c r="F7" s="1799">
        <v>0</v>
      </c>
      <c r="G7" s="1799">
        <v>0</v>
      </c>
      <c r="H7" s="1799">
        <v>0</v>
      </c>
      <c r="I7" s="1799">
        <v>0</v>
      </c>
      <c r="J7" s="1799">
        <v>0</v>
      </c>
      <c r="K7" s="1577">
        <f t="shared" ref="K7:K32" si="0">SUM(C7:J7)</f>
        <v>0</v>
      </c>
      <c r="L7" s="1799">
        <v>0</v>
      </c>
    </row>
    <row r="8" spans="1:14">
      <c r="A8" s="1203" t="s">
        <v>163</v>
      </c>
      <c r="B8" s="503">
        <v>1200</v>
      </c>
      <c r="C8" s="1799">
        <v>8821168</v>
      </c>
      <c r="D8" s="1799">
        <v>1946110</v>
      </c>
      <c r="E8" s="1799">
        <v>106091</v>
      </c>
      <c r="F8" s="1799">
        <v>102069</v>
      </c>
      <c r="G8" s="1799">
        <v>0</v>
      </c>
      <c r="H8" s="1799">
        <v>1145</v>
      </c>
      <c r="I8" s="1799">
        <v>36012</v>
      </c>
      <c r="J8" s="1799">
        <v>0</v>
      </c>
      <c r="K8" s="1577">
        <f t="shared" si="0"/>
        <v>11012595</v>
      </c>
      <c r="L8" s="1799">
        <v>11324023</v>
      </c>
    </row>
    <row r="9" spans="1:14">
      <c r="A9" s="1203" t="s">
        <v>716</v>
      </c>
      <c r="B9" s="503" t="s">
        <v>962</v>
      </c>
      <c r="C9" s="1799">
        <v>0</v>
      </c>
      <c r="D9" s="1799">
        <v>0</v>
      </c>
      <c r="E9" s="1799">
        <v>0</v>
      </c>
      <c r="F9" s="1799">
        <v>0</v>
      </c>
      <c r="G9" s="1799">
        <v>0</v>
      </c>
      <c r="H9" s="1799">
        <v>0</v>
      </c>
      <c r="I9" s="1799">
        <v>0</v>
      </c>
      <c r="J9" s="1799">
        <v>0</v>
      </c>
      <c r="K9" s="1577">
        <f t="shared" si="0"/>
        <v>0</v>
      </c>
      <c r="L9" s="1799">
        <v>0</v>
      </c>
    </row>
    <row r="10" spans="1:14">
      <c r="A10" s="1203" t="s">
        <v>717</v>
      </c>
      <c r="B10" s="503">
        <v>1250</v>
      </c>
      <c r="C10" s="1799">
        <v>1729979</v>
      </c>
      <c r="D10" s="1799">
        <v>346616</v>
      </c>
      <c r="E10" s="1799">
        <v>976</v>
      </c>
      <c r="F10" s="1799">
        <v>34802</v>
      </c>
      <c r="G10" s="1799">
        <v>0</v>
      </c>
      <c r="H10" s="1799">
        <v>0</v>
      </c>
      <c r="I10" s="1799">
        <v>45221</v>
      </c>
      <c r="J10" s="1799">
        <v>0</v>
      </c>
      <c r="K10" s="1577">
        <f t="shared" si="0"/>
        <v>2157594</v>
      </c>
      <c r="L10" s="1799">
        <v>2253183</v>
      </c>
    </row>
    <row r="11" spans="1:14">
      <c r="A11" s="1203" t="s">
        <v>1122</v>
      </c>
      <c r="B11" s="503" t="s">
        <v>160</v>
      </c>
      <c r="C11" s="1799">
        <v>0</v>
      </c>
      <c r="D11" s="1799">
        <v>0</v>
      </c>
      <c r="E11" s="1799">
        <v>0</v>
      </c>
      <c r="F11" s="1799">
        <v>0</v>
      </c>
      <c r="G11" s="1799">
        <v>0</v>
      </c>
      <c r="H11" s="1799">
        <v>0</v>
      </c>
      <c r="I11" s="1799">
        <v>0</v>
      </c>
      <c r="J11" s="1799">
        <v>0</v>
      </c>
      <c r="K11" s="1577">
        <f t="shared" si="0"/>
        <v>0</v>
      </c>
      <c r="L11" s="1799">
        <v>0</v>
      </c>
    </row>
    <row r="12" spans="1:14">
      <c r="A12" s="1203" t="s">
        <v>956</v>
      </c>
      <c r="B12" s="503">
        <v>1300</v>
      </c>
      <c r="C12" s="1799">
        <v>0</v>
      </c>
      <c r="D12" s="1799">
        <v>0</v>
      </c>
      <c r="E12" s="1799">
        <v>0</v>
      </c>
      <c r="F12" s="1799">
        <v>0</v>
      </c>
      <c r="G12" s="1799">
        <v>0</v>
      </c>
      <c r="H12" s="1799">
        <v>0</v>
      </c>
      <c r="I12" s="1799">
        <v>0</v>
      </c>
      <c r="J12" s="1799">
        <v>0</v>
      </c>
      <c r="K12" s="1577">
        <f t="shared" si="0"/>
        <v>0</v>
      </c>
      <c r="L12" s="1799">
        <v>0</v>
      </c>
    </row>
    <row r="13" spans="1:14">
      <c r="A13" s="1203" t="s">
        <v>718</v>
      </c>
      <c r="B13" s="503">
        <v>1400</v>
      </c>
      <c r="C13" s="1799">
        <v>2064589</v>
      </c>
      <c r="D13" s="1799">
        <v>342436</v>
      </c>
      <c r="E13" s="1799">
        <v>92767</v>
      </c>
      <c r="F13" s="1799">
        <v>236550</v>
      </c>
      <c r="G13" s="1799">
        <v>31044</v>
      </c>
      <c r="H13" s="1799">
        <v>3193</v>
      </c>
      <c r="I13" s="1799">
        <v>84251</v>
      </c>
      <c r="J13" s="1799">
        <v>0</v>
      </c>
      <c r="K13" s="1577">
        <f t="shared" si="0"/>
        <v>2854830</v>
      </c>
      <c r="L13" s="1799">
        <v>2957450</v>
      </c>
    </row>
    <row r="14" spans="1:14">
      <c r="A14" s="1203" t="s">
        <v>957</v>
      </c>
      <c r="B14" s="503">
        <v>1500</v>
      </c>
      <c r="C14" s="1799">
        <v>4837632</v>
      </c>
      <c r="D14" s="1799">
        <v>206685</v>
      </c>
      <c r="E14" s="1799">
        <v>360585</v>
      </c>
      <c r="F14" s="1799">
        <v>185748</v>
      </c>
      <c r="G14" s="1799">
        <v>44077</v>
      </c>
      <c r="H14" s="1799">
        <v>165763</v>
      </c>
      <c r="I14" s="1799">
        <v>123154</v>
      </c>
      <c r="J14" s="1799">
        <v>0</v>
      </c>
      <c r="K14" s="1577">
        <f t="shared" si="0"/>
        <v>5923644</v>
      </c>
      <c r="L14" s="1799">
        <v>5827744</v>
      </c>
    </row>
    <row r="15" spans="1:14">
      <c r="A15" s="1203" t="s">
        <v>958</v>
      </c>
      <c r="B15" s="503">
        <v>1600</v>
      </c>
      <c r="C15" s="1799">
        <v>134927</v>
      </c>
      <c r="D15" s="1799">
        <v>2425</v>
      </c>
      <c r="E15" s="1799">
        <v>1202</v>
      </c>
      <c r="F15" s="1799">
        <v>1412</v>
      </c>
      <c r="G15" s="1799">
        <v>0</v>
      </c>
      <c r="H15" s="1799">
        <v>0</v>
      </c>
      <c r="I15" s="1799">
        <v>0</v>
      </c>
      <c r="J15" s="1799">
        <v>0</v>
      </c>
      <c r="K15" s="1577">
        <f t="shared" si="0"/>
        <v>139966</v>
      </c>
      <c r="L15" s="1799">
        <v>147086</v>
      </c>
    </row>
    <row r="16" spans="1:14">
      <c r="A16" s="1203" t="s">
        <v>980</v>
      </c>
      <c r="B16" s="503" t="s">
        <v>421</v>
      </c>
      <c r="C16" s="1799">
        <v>0</v>
      </c>
      <c r="D16" s="1799">
        <v>0</v>
      </c>
      <c r="E16" s="1799">
        <v>0</v>
      </c>
      <c r="F16" s="1799">
        <v>0</v>
      </c>
      <c r="G16" s="1799">
        <v>0</v>
      </c>
      <c r="H16" s="1799">
        <v>0</v>
      </c>
      <c r="I16" s="1799">
        <v>0</v>
      </c>
      <c r="J16" s="1799">
        <v>0</v>
      </c>
      <c r="K16" s="1577">
        <f t="shared" si="0"/>
        <v>0</v>
      </c>
      <c r="L16" s="1799">
        <v>0</v>
      </c>
    </row>
    <row r="17" spans="1:12">
      <c r="A17" s="1203" t="s">
        <v>719</v>
      </c>
      <c r="B17" s="503" t="s">
        <v>161</v>
      </c>
      <c r="C17" s="1799">
        <v>986106</v>
      </c>
      <c r="D17" s="1799">
        <v>163203</v>
      </c>
      <c r="E17" s="1799">
        <v>2381</v>
      </c>
      <c r="F17" s="1799">
        <v>12112</v>
      </c>
      <c r="G17" s="1799">
        <v>0</v>
      </c>
      <c r="H17" s="1799">
        <v>50</v>
      </c>
      <c r="I17" s="1799">
        <v>0</v>
      </c>
      <c r="J17" s="1799">
        <v>0</v>
      </c>
      <c r="K17" s="1577">
        <f t="shared" si="0"/>
        <v>1163852</v>
      </c>
      <c r="L17" s="1799">
        <v>1187786</v>
      </c>
    </row>
    <row r="18" spans="1:12">
      <c r="A18" s="1203" t="s">
        <v>1080</v>
      </c>
      <c r="B18" s="503">
        <v>1800</v>
      </c>
      <c r="C18" s="1799">
        <v>595854</v>
      </c>
      <c r="D18" s="1799">
        <v>131435</v>
      </c>
      <c r="E18" s="1799">
        <v>0</v>
      </c>
      <c r="F18" s="1799">
        <v>0</v>
      </c>
      <c r="G18" s="1799">
        <v>0</v>
      </c>
      <c r="H18" s="1799">
        <v>0</v>
      </c>
      <c r="I18" s="1799">
        <v>0</v>
      </c>
      <c r="J18" s="1799">
        <v>0</v>
      </c>
      <c r="K18" s="1577">
        <f t="shared" si="0"/>
        <v>727289</v>
      </c>
      <c r="L18" s="1799">
        <v>729476</v>
      </c>
    </row>
    <row r="19" spans="1:12">
      <c r="A19" s="1203" t="s">
        <v>133</v>
      </c>
      <c r="B19" s="503">
        <v>1900</v>
      </c>
      <c r="C19" s="1799">
        <v>87316</v>
      </c>
      <c r="D19" s="1799">
        <v>1309</v>
      </c>
      <c r="E19" s="1799">
        <v>0</v>
      </c>
      <c r="F19" s="1799">
        <v>511</v>
      </c>
      <c r="G19" s="1799">
        <v>0</v>
      </c>
      <c r="H19" s="1799">
        <v>0</v>
      </c>
      <c r="I19" s="1799">
        <v>0</v>
      </c>
      <c r="J19" s="1799">
        <v>0</v>
      </c>
      <c r="K19" s="1577">
        <f t="shared" si="0"/>
        <v>89136</v>
      </c>
      <c r="L19" s="1799">
        <v>89122</v>
      </c>
    </row>
    <row r="20" spans="1:12">
      <c r="A20" s="1204" t="s">
        <v>733</v>
      </c>
      <c r="B20" s="494" t="s">
        <v>720</v>
      </c>
      <c r="C20" s="1816"/>
      <c r="D20" s="1816"/>
      <c r="E20" s="1816"/>
      <c r="F20" s="1816"/>
      <c r="G20" s="1816"/>
      <c r="H20" s="1799">
        <v>0</v>
      </c>
      <c r="I20" s="1811"/>
      <c r="J20" s="1805"/>
      <c r="K20" s="1577">
        <f t="shared" si="0"/>
        <v>0</v>
      </c>
      <c r="L20" s="1799">
        <v>0</v>
      </c>
    </row>
    <row r="21" spans="1:12">
      <c r="A21" s="1204" t="s">
        <v>734</v>
      </c>
      <c r="B21" s="494" t="s">
        <v>721</v>
      </c>
      <c r="C21" s="1816"/>
      <c r="D21" s="1816"/>
      <c r="E21" s="1816"/>
      <c r="F21" s="1816"/>
      <c r="G21" s="1816"/>
      <c r="H21" s="1799">
        <v>0</v>
      </c>
      <c r="I21" s="1811"/>
      <c r="J21" s="1816"/>
      <c r="K21" s="1577">
        <f t="shared" si="0"/>
        <v>0</v>
      </c>
      <c r="L21" s="1799">
        <v>0</v>
      </c>
    </row>
    <row r="22" spans="1:12">
      <c r="A22" s="1204" t="s">
        <v>735</v>
      </c>
      <c r="B22" s="494" t="s">
        <v>722</v>
      </c>
      <c r="C22" s="1816"/>
      <c r="D22" s="1816"/>
      <c r="E22" s="1816"/>
      <c r="F22" s="1816"/>
      <c r="G22" s="1816"/>
      <c r="H22" s="1799">
        <v>4403080</v>
      </c>
      <c r="I22" s="1811"/>
      <c r="J22" s="1816"/>
      <c r="K22" s="1577">
        <f t="shared" si="0"/>
        <v>4403080</v>
      </c>
      <c r="L22" s="1799">
        <v>4000000</v>
      </c>
    </row>
    <row r="23" spans="1:12">
      <c r="A23" s="1204" t="s">
        <v>736</v>
      </c>
      <c r="B23" s="494" t="s">
        <v>723</v>
      </c>
      <c r="C23" s="1816"/>
      <c r="D23" s="1816"/>
      <c r="E23" s="1816"/>
      <c r="F23" s="1816"/>
      <c r="G23" s="1816"/>
      <c r="H23" s="1799">
        <v>0</v>
      </c>
      <c r="I23" s="1811"/>
      <c r="J23" s="1816"/>
      <c r="K23" s="1577">
        <f t="shared" si="0"/>
        <v>0</v>
      </c>
      <c r="L23" s="1799">
        <v>0</v>
      </c>
    </row>
    <row r="24" spans="1:12" ht="12.75" customHeight="1">
      <c r="A24" s="1204" t="s">
        <v>737</v>
      </c>
      <c r="B24" s="494" t="s">
        <v>724</v>
      </c>
      <c r="C24" s="1816"/>
      <c r="D24" s="1816"/>
      <c r="E24" s="1816"/>
      <c r="F24" s="1816"/>
      <c r="G24" s="1816"/>
      <c r="H24" s="1799">
        <v>0</v>
      </c>
      <c r="I24" s="1811"/>
      <c r="J24" s="1816"/>
      <c r="K24" s="1577">
        <f t="shared" si="0"/>
        <v>0</v>
      </c>
      <c r="L24" s="1799">
        <v>0</v>
      </c>
    </row>
    <row r="25" spans="1:12" ht="12.75" customHeight="1">
      <c r="A25" s="1204" t="s">
        <v>797</v>
      </c>
      <c r="B25" s="494" t="s">
        <v>725</v>
      </c>
      <c r="C25" s="1816"/>
      <c r="D25" s="1816"/>
      <c r="E25" s="1816"/>
      <c r="F25" s="1816"/>
      <c r="G25" s="1816"/>
      <c r="H25" s="1799">
        <v>0</v>
      </c>
      <c r="I25" s="1811"/>
      <c r="J25" s="1816"/>
      <c r="K25" s="1577">
        <f t="shared" si="0"/>
        <v>0</v>
      </c>
      <c r="L25" s="1799">
        <v>0</v>
      </c>
    </row>
    <row r="26" spans="1:12">
      <c r="A26" s="1204" t="s">
        <v>618</v>
      </c>
      <c r="B26" s="494" t="s">
        <v>726</v>
      </c>
      <c r="C26" s="1816"/>
      <c r="D26" s="1816"/>
      <c r="E26" s="1816"/>
      <c r="F26" s="1816"/>
      <c r="G26" s="1816"/>
      <c r="H26" s="1799">
        <v>0</v>
      </c>
      <c r="I26" s="1811"/>
      <c r="J26" s="1816"/>
      <c r="K26" s="1577">
        <f t="shared" si="0"/>
        <v>0</v>
      </c>
      <c r="L26" s="1799">
        <v>0</v>
      </c>
    </row>
    <row r="27" spans="1:12">
      <c r="A27" s="1204" t="s">
        <v>619</v>
      </c>
      <c r="B27" s="494" t="s">
        <v>727</v>
      </c>
      <c r="C27" s="1816"/>
      <c r="D27" s="1816"/>
      <c r="E27" s="1816"/>
      <c r="F27" s="1816"/>
      <c r="G27" s="1816"/>
      <c r="H27" s="1799">
        <v>0</v>
      </c>
      <c r="I27" s="1811"/>
      <c r="J27" s="1816"/>
      <c r="K27" s="1577">
        <f t="shared" si="0"/>
        <v>0</v>
      </c>
      <c r="L27" s="1799">
        <v>0</v>
      </c>
    </row>
    <row r="28" spans="1:12">
      <c r="A28" s="1204" t="s">
        <v>149</v>
      </c>
      <c r="B28" s="494" t="s">
        <v>728</v>
      </c>
      <c r="C28" s="1816"/>
      <c r="D28" s="1816"/>
      <c r="E28" s="1816"/>
      <c r="F28" s="1816"/>
      <c r="G28" s="1816"/>
      <c r="H28" s="1799">
        <v>0</v>
      </c>
      <c r="I28" s="1811"/>
      <c r="J28" s="1816"/>
      <c r="K28" s="1577">
        <f t="shared" si="0"/>
        <v>0</v>
      </c>
      <c r="L28" s="1799">
        <v>0</v>
      </c>
    </row>
    <row r="29" spans="1:12">
      <c r="A29" s="1204" t="s">
        <v>150</v>
      </c>
      <c r="B29" s="494" t="s">
        <v>729</v>
      </c>
      <c r="C29" s="1816"/>
      <c r="D29" s="1816"/>
      <c r="E29" s="1816"/>
      <c r="F29" s="1816"/>
      <c r="G29" s="1816"/>
      <c r="H29" s="1799">
        <v>639490</v>
      </c>
      <c r="I29" s="1811"/>
      <c r="J29" s="1816"/>
      <c r="K29" s="1577">
        <f t="shared" si="0"/>
        <v>639490</v>
      </c>
      <c r="L29" s="1799">
        <v>600000</v>
      </c>
    </row>
    <row r="30" spans="1:12">
      <c r="A30" s="1204" t="s">
        <v>151</v>
      </c>
      <c r="B30" s="494" t="s">
        <v>730</v>
      </c>
      <c r="C30" s="1816"/>
      <c r="D30" s="1816"/>
      <c r="E30" s="1816"/>
      <c r="F30" s="1816"/>
      <c r="G30" s="1816"/>
      <c r="H30" s="1799">
        <v>0</v>
      </c>
      <c r="I30" s="1811"/>
      <c r="J30" s="1816"/>
      <c r="K30" s="1577">
        <f t="shared" si="0"/>
        <v>0</v>
      </c>
      <c r="L30" s="1799">
        <v>0</v>
      </c>
    </row>
    <row r="31" spans="1:12">
      <c r="A31" s="1204" t="s">
        <v>152</v>
      </c>
      <c r="B31" s="494" t="s">
        <v>731</v>
      </c>
      <c r="C31" s="1816"/>
      <c r="D31" s="1816"/>
      <c r="E31" s="1816"/>
      <c r="F31" s="1816"/>
      <c r="G31" s="1816"/>
      <c r="H31" s="1799">
        <v>0</v>
      </c>
      <c r="I31" s="1811"/>
      <c r="J31" s="1816"/>
      <c r="K31" s="1577">
        <f t="shared" si="0"/>
        <v>0</v>
      </c>
      <c r="L31" s="1799">
        <v>0</v>
      </c>
    </row>
    <row r="32" spans="1:12">
      <c r="A32" s="1205" t="s">
        <v>1121</v>
      </c>
      <c r="B32" s="503" t="s">
        <v>732</v>
      </c>
      <c r="C32" s="1816"/>
      <c r="D32" s="1816"/>
      <c r="E32" s="1816"/>
      <c r="F32" s="1816"/>
      <c r="G32" s="1816"/>
      <c r="H32" s="1799">
        <v>0</v>
      </c>
      <c r="I32" s="1811"/>
      <c r="J32" s="1813"/>
      <c r="K32" s="1577">
        <f t="shared" si="0"/>
        <v>0</v>
      </c>
      <c r="L32" s="1799">
        <v>0</v>
      </c>
    </row>
    <row r="33" spans="1:14" ht="12.75" customHeight="1" thickBot="1">
      <c r="A33" s="1306" t="s">
        <v>1646</v>
      </c>
      <c r="B33" s="1307" t="s">
        <v>566</v>
      </c>
      <c r="C33" s="1579">
        <f>SUM(C5:C32)</f>
        <v>55870209</v>
      </c>
      <c r="D33" s="1579">
        <f t="shared" ref="D33:L33" si="1">SUM(D5:D32)</f>
        <v>9645318</v>
      </c>
      <c r="E33" s="1579">
        <f t="shared" si="1"/>
        <v>704549</v>
      </c>
      <c r="F33" s="1579">
        <f t="shared" si="1"/>
        <v>1140469</v>
      </c>
      <c r="G33" s="1579">
        <f t="shared" si="1"/>
        <v>95187</v>
      </c>
      <c r="H33" s="1579">
        <f t="shared" si="1"/>
        <v>5235357</v>
      </c>
      <c r="I33" s="1579">
        <f t="shared" si="1"/>
        <v>437777</v>
      </c>
      <c r="J33" s="1579">
        <f t="shared" si="1"/>
        <v>0</v>
      </c>
      <c r="K33" s="1579">
        <f t="shared" si="1"/>
        <v>73128866</v>
      </c>
      <c r="L33" s="1579">
        <f t="shared" si="1"/>
        <v>73350031</v>
      </c>
    </row>
    <row r="34" spans="1:14" s="506" customFormat="1" ht="15.75" customHeight="1" thickTop="1">
      <c r="A34" s="1275" t="s">
        <v>46</v>
      </c>
      <c r="B34" s="1276" t="s">
        <v>565</v>
      </c>
      <c r="C34" s="1580"/>
      <c r="D34" s="1580"/>
      <c r="E34" s="1580"/>
      <c r="F34" s="1580"/>
      <c r="G34" s="1580"/>
      <c r="H34" s="1580"/>
      <c r="I34" s="1578"/>
      <c r="J34" s="1578"/>
      <c r="K34" s="1578"/>
      <c r="L34" s="1578"/>
      <c r="M34" s="505"/>
      <c r="N34" s="505"/>
    </row>
    <row r="35" spans="1:14" s="506" customFormat="1" ht="15.75" customHeight="1">
      <c r="A35" s="507" t="s">
        <v>587</v>
      </c>
      <c r="B35" s="508"/>
      <c r="C35" s="1581"/>
      <c r="D35" s="1581"/>
      <c r="E35" s="1581"/>
      <c r="F35" s="1581"/>
      <c r="G35" s="1581"/>
      <c r="H35" s="1581"/>
      <c r="I35" s="1578"/>
      <c r="J35" s="1578"/>
      <c r="K35" s="1578"/>
      <c r="L35" s="1578"/>
      <c r="M35" s="505"/>
      <c r="N35" s="505"/>
    </row>
    <row r="36" spans="1:14">
      <c r="A36" s="1203" t="s">
        <v>1082</v>
      </c>
      <c r="B36" s="503">
        <v>2110</v>
      </c>
      <c r="C36" s="1799">
        <v>3391325</v>
      </c>
      <c r="D36" s="1799">
        <v>883698</v>
      </c>
      <c r="E36" s="1799">
        <v>6237</v>
      </c>
      <c r="F36" s="1799">
        <v>19053</v>
      </c>
      <c r="G36" s="1799">
        <v>0</v>
      </c>
      <c r="H36" s="1799">
        <v>0</v>
      </c>
      <c r="I36" s="1799">
        <v>0</v>
      </c>
      <c r="J36" s="1799">
        <v>480</v>
      </c>
      <c r="K36" s="1577">
        <f t="shared" ref="K36:K41" si="2">SUM(C36:J36)</f>
        <v>4300793</v>
      </c>
      <c r="L36" s="1799">
        <v>4300078</v>
      </c>
    </row>
    <row r="37" spans="1:14">
      <c r="A37" s="1203" t="s">
        <v>1083</v>
      </c>
      <c r="B37" s="503">
        <v>2120</v>
      </c>
      <c r="C37" s="1799">
        <v>3559209</v>
      </c>
      <c r="D37" s="1799">
        <v>643840</v>
      </c>
      <c r="E37" s="1799">
        <v>19193</v>
      </c>
      <c r="F37" s="1799">
        <v>12855</v>
      </c>
      <c r="G37" s="1799">
        <v>0</v>
      </c>
      <c r="H37" s="1799">
        <v>2075</v>
      </c>
      <c r="I37" s="1799">
        <v>0</v>
      </c>
      <c r="J37" s="1799">
        <v>4571</v>
      </c>
      <c r="K37" s="1577">
        <f t="shared" si="2"/>
        <v>4241743</v>
      </c>
      <c r="L37" s="1799">
        <v>4226415</v>
      </c>
    </row>
    <row r="38" spans="1:14">
      <c r="A38" s="1203" t="s">
        <v>196</v>
      </c>
      <c r="B38" s="503">
        <v>2130</v>
      </c>
      <c r="C38" s="1799">
        <v>441284</v>
      </c>
      <c r="D38" s="1799">
        <v>107556</v>
      </c>
      <c r="E38" s="1799">
        <v>93865</v>
      </c>
      <c r="F38" s="1799">
        <v>6664</v>
      </c>
      <c r="G38" s="1799">
        <v>5580</v>
      </c>
      <c r="H38" s="1799">
        <v>20</v>
      </c>
      <c r="I38" s="1799">
        <v>0</v>
      </c>
      <c r="J38" s="1799">
        <v>105</v>
      </c>
      <c r="K38" s="1577">
        <f t="shared" si="2"/>
        <v>655074</v>
      </c>
      <c r="L38" s="1799">
        <v>549404</v>
      </c>
    </row>
    <row r="39" spans="1:14">
      <c r="A39" s="1203" t="s">
        <v>197</v>
      </c>
      <c r="B39" s="503">
        <v>2140</v>
      </c>
      <c r="C39" s="1799">
        <v>320684</v>
      </c>
      <c r="D39" s="1799">
        <v>58988</v>
      </c>
      <c r="E39" s="1799">
        <v>3466</v>
      </c>
      <c r="F39" s="1799">
        <v>4016</v>
      </c>
      <c r="G39" s="1799">
        <v>0</v>
      </c>
      <c r="H39" s="1799">
        <v>0</v>
      </c>
      <c r="I39" s="1799">
        <v>0</v>
      </c>
      <c r="J39" s="1799">
        <v>0</v>
      </c>
      <c r="K39" s="1577">
        <f t="shared" si="2"/>
        <v>387154</v>
      </c>
      <c r="L39" s="1799">
        <v>392029</v>
      </c>
    </row>
    <row r="40" spans="1:14">
      <c r="A40" s="1203" t="s">
        <v>198</v>
      </c>
      <c r="B40" s="503">
        <v>2150</v>
      </c>
      <c r="C40" s="1799">
        <v>390904</v>
      </c>
      <c r="D40" s="1799">
        <v>64414</v>
      </c>
      <c r="E40" s="1799">
        <v>0</v>
      </c>
      <c r="F40" s="1799">
        <v>1569</v>
      </c>
      <c r="G40" s="1799">
        <v>0</v>
      </c>
      <c r="H40" s="1799">
        <v>0</v>
      </c>
      <c r="I40" s="1799">
        <v>0</v>
      </c>
      <c r="J40" s="1799">
        <v>0</v>
      </c>
      <c r="K40" s="1577">
        <f t="shared" si="2"/>
        <v>456887</v>
      </c>
      <c r="L40" s="1799">
        <v>464816</v>
      </c>
    </row>
    <row r="41" spans="1:14">
      <c r="A41" s="1203" t="s">
        <v>1647</v>
      </c>
      <c r="B41" s="503">
        <v>2190</v>
      </c>
      <c r="C41" s="1799">
        <v>4600</v>
      </c>
      <c r="D41" s="1799">
        <v>69</v>
      </c>
      <c r="E41" s="1799">
        <v>48889</v>
      </c>
      <c r="F41" s="1799">
        <v>74521</v>
      </c>
      <c r="G41" s="1799">
        <v>0</v>
      </c>
      <c r="H41" s="1799">
        <v>7226</v>
      </c>
      <c r="I41" s="1799">
        <v>0</v>
      </c>
      <c r="J41" s="1799">
        <v>0</v>
      </c>
      <c r="K41" s="1577">
        <f t="shared" si="2"/>
        <v>135305</v>
      </c>
      <c r="L41" s="1799">
        <v>172393</v>
      </c>
    </row>
    <row r="42" spans="1:14" ht="12.75" customHeight="1" thickBot="1">
      <c r="A42" s="1306" t="s">
        <v>556</v>
      </c>
      <c r="B42" s="1307" t="s">
        <v>711</v>
      </c>
      <c r="C42" s="1579">
        <f>SUM(C36:C41)</f>
        <v>8108006</v>
      </c>
      <c r="D42" s="1579">
        <f t="shared" ref="D42:L42" si="3">SUM(D36:D41)</f>
        <v>1758565</v>
      </c>
      <c r="E42" s="1579">
        <f t="shared" si="3"/>
        <v>171650</v>
      </c>
      <c r="F42" s="1579">
        <f t="shared" si="3"/>
        <v>118678</v>
      </c>
      <c r="G42" s="1579">
        <f t="shared" si="3"/>
        <v>5580</v>
      </c>
      <c r="H42" s="1579">
        <f t="shared" si="3"/>
        <v>9321</v>
      </c>
      <c r="I42" s="1579">
        <f t="shared" si="3"/>
        <v>0</v>
      </c>
      <c r="J42" s="1579">
        <f t="shared" si="3"/>
        <v>5156</v>
      </c>
      <c r="K42" s="1579">
        <f t="shared" si="3"/>
        <v>10176956</v>
      </c>
      <c r="L42" s="1579">
        <f t="shared" si="3"/>
        <v>10105135</v>
      </c>
    </row>
    <row r="43" spans="1:14" ht="15.75" customHeight="1" thickTop="1">
      <c r="A43" s="509" t="s">
        <v>588</v>
      </c>
      <c r="B43" s="510"/>
      <c r="C43" s="1582"/>
      <c r="D43" s="1582"/>
      <c r="E43" s="1582"/>
      <c r="F43" s="1582"/>
      <c r="G43" s="1582"/>
      <c r="H43" s="1582"/>
      <c r="I43" s="1578"/>
      <c r="J43" s="1578"/>
      <c r="K43" s="1582"/>
      <c r="L43" s="1582"/>
    </row>
    <row r="44" spans="1:14">
      <c r="A44" s="1203" t="s">
        <v>809</v>
      </c>
      <c r="B44" s="503">
        <v>2210</v>
      </c>
      <c r="C44" s="1799">
        <v>927989</v>
      </c>
      <c r="D44" s="1799">
        <v>140655</v>
      </c>
      <c r="E44" s="1799">
        <v>523390</v>
      </c>
      <c r="F44" s="1799">
        <v>65695</v>
      </c>
      <c r="G44" s="1799">
        <v>0</v>
      </c>
      <c r="H44" s="1799">
        <v>2311</v>
      </c>
      <c r="I44" s="1799">
        <v>0</v>
      </c>
      <c r="J44" s="1799">
        <v>44</v>
      </c>
      <c r="K44" s="1583">
        <f>SUM(C44:J44)</f>
        <v>1660084</v>
      </c>
      <c r="L44" s="1799">
        <v>1869380</v>
      </c>
    </row>
    <row r="45" spans="1:14">
      <c r="A45" s="1203" t="s">
        <v>810</v>
      </c>
      <c r="B45" s="503">
        <v>2220</v>
      </c>
      <c r="C45" s="1799">
        <v>975294</v>
      </c>
      <c r="D45" s="1799">
        <v>224471</v>
      </c>
      <c r="E45" s="1799">
        <v>5233</v>
      </c>
      <c r="F45" s="1799">
        <v>63606</v>
      </c>
      <c r="G45" s="1799">
        <v>0</v>
      </c>
      <c r="H45" s="1799">
        <v>10</v>
      </c>
      <c r="I45" s="1799">
        <v>0</v>
      </c>
      <c r="J45" s="1799">
        <v>0</v>
      </c>
      <c r="K45" s="1583">
        <f>SUM(C45:J45)</f>
        <v>1268614</v>
      </c>
      <c r="L45" s="1799">
        <v>1341797</v>
      </c>
    </row>
    <row r="46" spans="1:14">
      <c r="A46" s="1203" t="s">
        <v>811</v>
      </c>
      <c r="B46" s="503">
        <v>2230</v>
      </c>
      <c r="C46" s="1799">
        <v>0</v>
      </c>
      <c r="D46" s="1799">
        <v>0</v>
      </c>
      <c r="E46" s="1799">
        <v>30716</v>
      </c>
      <c r="F46" s="1799">
        <v>0</v>
      </c>
      <c r="G46" s="1799">
        <v>0</v>
      </c>
      <c r="H46" s="1799">
        <v>0</v>
      </c>
      <c r="I46" s="1799">
        <v>0</v>
      </c>
      <c r="J46" s="1799">
        <v>0</v>
      </c>
      <c r="K46" s="1583">
        <f>SUM(C46:J46)</f>
        <v>30716</v>
      </c>
      <c r="L46" s="1799">
        <v>11700</v>
      </c>
    </row>
    <row r="47" spans="1:14" ht="12.75" customHeight="1" thickBot="1">
      <c r="A47" s="1306" t="s">
        <v>557</v>
      </c>
      <c r="B47" s="1307" t="s">
        <v>32</v>
      </c>
      <c r="C47" s="1579">
        <f>SUM(C44:C46)</f>
        <v>1903283</v>
      </c>
      <c r="D47" s="1579">
        <f t="shared" ref="D47:K47" si="4">SUM(D44:D46)</f>
        <v>365126</v>
      </c>
      <c r="E47" s="1579">
        <f t="shared" si="4"/>
        <v>559339</v>
      </c>
      <c r="F47" s="1579">
        <f t="shared" si="4"/>
        <v>129301</v>
      </c>
      <c r="G47" s="1579">
        <f t="shared" si="4"/>
        <v>0</v>
      </c>
      <c r="H47" s="1579">
        <f t="shared" si="4"/>
        <v>2321</v>
      </c>
      <c r="I47" s="1579">
        <f t="shared" si="4"/>
        <v>0</v>
      </c>
      <c r="J47" s="1579">
        <f t="shared" si="4"/>
        <v>44</v>
      </c>
      <c r="K47" s="1579">
        <f t="shared" si="4"/>
        <v>2959414</v>
      </c>
      <c r="L47" s="1579">
        <f>SUM(L44:L46)</f>
        <v>3222877</v>
      </c>
    </row>
    <row r="48" spans="1:14" ht="15.75" customHeight="1" thickTop="1">
      <c r="A48" s="509" t="s">
        <v>606</v>
      </c>
      <c r="B48" s="510"/>
      <c r="C48" s="1582"/>
      <c r="D48" s="1582"/>
      <c r="E48" s="1582"/>
      <c r="F48" s="1582"/>
      <c r="G48" s="1582"/>
      <c r="H48" s="1582"/>
      <c r="I48" s="1578"/>
      <c r="J48" s="1578"/>
      <c r="K48" s="1582"/>
      <c r="L48" s="1582"/>
    </row>
    <row r="49" spans="1:14">
      <c r="A49" s="1203" t="s">
        <v>812</v>
      </c>
      <c r="B49" s="503">
        <v>2310</v>
      </c>
      <c r="C49" s="1799">
        <v>0</v>
      </c>
      <c r="D49" s="1799">
        <v>0</v>
      </c>
      <c r="E49" s="1799">
        <v>565477</v>
      </c>
      <c r="F49" s="1799">
        <v>2594</v>
      </c>
      <c r="G49" s="1799">
        <v>0</v>
      </c>
      <c r="H49" s="1799">
        <v>146662</v>
      </c>
      <c r="I49" s="1799">
        <v>0</v>
      </c>
      <c r="J49" s="1799">
        <v>0</v>
      </c>
      <c r="K49" s="1583">
        <f>SUM(C49:J49)</f>
        <v>714733</v>
      </c>
      <c r="L49" s="1799">
        <v>802100</v>
      </c>
    </row>
    <row r="50" spans="1:14">
      <c r="A50" s="1203" t="s">
        <v>813</v>
      </c>
      <c r="B50" s="503">
        <v>2320</v>
      </c>
      <c r="C50" s="1799">
        <v>316076</v>
      </c>
      <c r="D50" s="1799">
        <v>89316</v>
      </c>
      <c r="E50" s="1799">
        <v>6198</v>
      </c>
      <c r="F50" s="1799">
        <v>6245</v>
      </c>
      <c r="G50" s="1799">
        <v>0</v>
      </c>
      <c r="H50" s="1799">
        <v>24817</v>
      </c>
      <c r="I50" s="1799">
        <v>0</v>
      </c>
      <c r="J50" s="1799">
        <v>6581</v>
      </c>
      <c r="K50" s="1583">
        <f>SUM(C50:J50)</f>
        <v>449233</v>
      </c>
      <c r="L50" s="1799">
        <v>446146</v>
      </c>
    </row>
    <row r="51" spans="1:14">
      <c r="A51" s="1203" t="s">
        <v>42</v>
      </c>
      <c r="B51" s="503">
        <v>2330</v>
      </c>
      <c r="C51" s="1799">
        <v>598633</v>
      </c>
      <c r="D51" s="1799">
        <v>137232</v>
      </c>
      <c r="E51" s="1799">
        <v>49025</v>
      </c>
      <c r="F51" s="1799">
        <v>4472</v>
      </c>
      <c r="G51" s="1799">
        <v>0</v>
      </c>
      <c r="H51" s="1799">
        <v>573</v>
      </c>
      <c r="I51" s="1799">
        <v>0</v>
      </c>
      <c r="J51" s="1799">
        <v>11029</v>
      </c>
      <c r="K51" s="1583">
        <f>SUM(C51:J51)</f>
        <v>800964</v>
      </c>
      <c r="L51" s="1799">
        <v>867840</v>
      </c>
    </row>
    <row r="52" spans="1:14" ht="22.5">
      <c r="A52" s="1204" t="s">
        <v>295</v>
      </c>
      <c r="B52" s="511" t="s">
        <v>363</v>
      </c>
      <c r="C52" s="1822">
        <v>0</v>
      </c>
      <c r="D52" s="1822">
        <v>93593</v>
      </c>
      <c r="E52" s="1822">
        <v>0</v>
      </c>
      <c r="F52" s="1822">
        <v>0</v>
      </c>
      <c r="G52" s="1822">
        <v>0</v>
      </c>
      <c r="H52" s="1822">
        <v>0</v>
      </c>
      <c r="I52" s="1822">
        <v>0</v>
      </c>
      <c r="J52" s="1822">
        <v>0</v>
      </c>
      <c r="K52" s="1583">
        <f>SUM(C52:J52)</f>
        <v>93593</v>
      </c>
      <c r="L52" s="1822">
        <v>126559</v>
      </c>
    </row>
    <row r="53" spans="1:14" ht="12.75" customHeight="1" thickBot="1">
      <c r="A53" s="1306" t="s">
        <v>712</v>
      </c>
      <c r="B53" s="1307" t="s">
        <v>33</v>
      </c>
      <c r="C53" s="1579">
        <f>SUM(C49:C52)</f>
        <v>914709</v>
      </c>
      <c r="D53" s="1579">
        <f t="shared" ref="D53:L53" si="5">SUM(D49:D52)</f>
        <v>320141</v>
      </c>
      <c r="E53" s="1579">
        <f t="shared" si="5"/>
        <v>620700</v>
      </c>
      <c r="F53" s="1579">
        <f t="shared" si="5"/>
        <v>13311</v>
      </c>
      <c r="G53" s="1579">
        <f t="shared" si="5"/>
        <v>0</v>
      </c>
      <c r="H53" s="1579">
        <f t="shared" si="5"/>
        <v>172052</v>
      </c>
      <c r="I53" s="1579">
        <f t="shared" si="5"/>
        <v>0</v>
      </c>
      <c r="J53" s="1579">
        <f t="shared" si="5"/>
        <v>17610</v>
      </c>
      <c r="K53" s="1579">
        <f t="shared" si="5"/>
        <v>2058523</v>
      </c>
      <c r="L53" s="1579">
        <f t="shared" si="5"/>
        <v>2242645</v>
      </c>
    </row>
    <row r="54" spans="1:14" ht="15.75" customHeight="1" thickTop="1">
      <c r="A54" s="509" t="s">
        <v>607</v>
      </c>
      <c r="B54" s="510"/>
      <c r="C54" s="1582"/>
      <c r="D54" s="1582"/>
      <c r="E54" s="1582"/>
      <c r="F54" s="1582"/>
      <c r="G54" s="1582"/>
      <c r="H54" s="1582"/>
      <c r="I54" s="1578"/>
      <c r="J54" s="1578"/>
      <c r="K54" s="1582"/>
      <c r="L54" s="1582"/>
    </row>
    <row r="55" spans="1:14">
      <c r="A55" s="1203" t="s">
        <v>1060</v>
      </c>
      <c r="B55" s="503">
        <v>2410</v>
      </c>
      <c r="C55" s="1799">
        <v>2147266</v>
      </c>
      <c r="D55" s="1799">
        <v>504788</v>
      </c>
      <c r="E55" s="1799">
        <v>168702</v>
      </c>
      <c r="F55" s="1799">
        <v>131564</v>
      </c>
      <c r="G55" s="1799">
        <v>30164</v>
      </c>
      <c r="H55" s="1799">
        <v>43832</v>
      </c>
      <c r="I55" s="1799">
        <v>72415</v>
      </c>
      <c r="J55" s="1799">
        <v>0</v>
      </c>
      <c r="K55" s="1583">
        <f>SUM(C55:J55)</f>
        <v>3098731</v>
      </c>
      <c r="L55" s="1798">
        <v>3350307</v>
      </c>
    </row>
    <row r="56" spans="1:14" ht="12.75" customHeight="1">
      <c r="A56" s="1207" t="s">
        <v>373</v>
      </c>
      <c r="B56" s="512">
        <v>2490</v>
      </c>
      <c r="C56" s="1799">
        <v>3165595</v>
      </c>
      <c r="D56" s="1799">
        <v>966632</v>
      </c>
      <c r="E56" s="1799">
        <v>7247</v>
      </c>
      <c r="F56" s="1799">
        <v>0</v>
      </c>
      <c r="G56" s="1799">
        <v>0</v>
      </c>
      <c r="H56" s="1799">
        <v>0</v>
      </c>
      <c r="I56" s="1799">
        <v>0</v>
      </c>
      <c r="J56" s="1799">
        <v>0</v>
      </c>
      <c r="K56" s="1583">
        <f>SUM(C56:J56)</f>
        <v>4139474</v>
      </c>
      <c r="L56" s="1799">
        <v>4326670</v>
      </c>
    </row>
    <row r="57" spans="1:14" s="321" customFormat="1" ht="12.75" customHeight="1" thickBot="1">
      <c r="A57" s="1306" t="s">
        <v>261</v>
      </c>
      <c r="B57" s="1308" t="s">
        <v>34</v>
      </c>
      <c r="C57" s="1584">
        <f>SUM(C55:C56)</f>
        <v>5312861</v>
      </c>
      <c r="D57" s="1584">
        <f t="shared" ref="D57:K57" si="6">SUM(D55:D56)</f>
        <v>1471420</v>
      </c>
      <c r="E57" s="1584">
        <f t="shared" si="6"/>
        <v>175949</v>
      </c>
      <c r="F57" s="1584">
        <f t="shared" si="6"/>
        <v>131564</v>
      </c>
      <c r="G57" s="1584">
        <f t="shared" si="6"/>
        <v>30164</v>
      </c>
      <c r="H57" s="1584">
        <f t="shared" si="6"/>
        <v>43832</v>
      </c>
      <c r="I57" s="1584">
        <f t="shared" si="6"/>
        <v>72415</v>
      </c>
      <c r="J57" s="1584">
        <f t="shared" si="6"/>
        <v>0</v>
      </c>
      <c r="K57" s="1584">
        <f t="shared" si="6"/>
        <v>7238205</v>
      </c>
      <c r="L57" s="1579">
        <f>SUM(L55:L56)</f>
        <v>7676977</v>
      </c>
      <c r="M57" s="501"/>
      <c r="N57" s="501"/>
    </row>
    <row r="58" spans="1:14" s="321" customFormat="1" ht="15.75" customHeight="1" thickTop="1">
      <c r="A58" s="509" t="s">
        <v>608</v>
      </c>
      <c r="B58" s="510"/>
      <c r="C58" s="1585"/>
      <c r="D58" s="1582"/>
      <c r="E58" s="1582"/>
      <c r="F58" s="1582"/>
      <c r="G58" s="1582"/>
      <c r="H58" s="1582"/>
      <c r="I58" s="1578"/>
      <c r="J58" s="1578"/>
      <c r="K58" s="1582"/>
      <c r="L58" s="1582"/>
      <c r="M58" s="501"/>
      <c r="N58" s="501"/>
    </row>
    <row r="59" spans="1:14" s="321" customFormat="1">
      <c r="A59" s="1203" t="s">
        <v>1061</v>
      </c>
      <c r="B59" s="503">
        <v>2510</v>
      </c>
      <c r="C59" s="1799">
        <v>93021</v>
      </c>
      <c r="D59" s="1799">
        <v>19751</v>
      </c>
      <c r="E59" s="1799">
        <v>1160</v>
      </c>
      <c r="F59" s="1799">
        <v>0</v>
      </c>
      <c r="G59" s="1799">
        <v>0</v>
      </c>
      <c r="H59" s="1799">
        <v>1710</v>
      </c>
      <c r="I59" s="1799">
        <v>0</v>
      </c>
      <c r="J59" s="1799">
        <v>0</v>
      </c>
      <c r="K59" s="1583">
        <f t="shared" ref="K59:K64" si="7">SUM(C59:J59)</f>
        <v>115642</v>
      </c>
      <c r="L59" s="1798">
        <v>147739</v>
      </c>
      <c r="M59" s="501"/>
      <c r="N59" s="501"/>
    </row>
    <row r="60" spans="1:14" s="321" customFormat="1">
      <c r="A60" s="1203" t="s">
        <v>460</v>
      </c>
      <c r="B60" s="503">
        <v>2520</v>
      </c>
      <c r="C60" s="1799">
        <v>404249</v>
      </c>
      <c r="D60" s="1799">
        <v>40717</v>
      </c>
      <c r="E60" s="1799">
        <v>130499</v>
      </c>
      <c r="F60" s="1799">
        <v>2222</v>
      </c>
      <c r="G60" s="1799">
        <v>0</v>
      </c>
      <c r="H60" s="1799">
        <v>5721</v>
      </c>
      <c r="I60" s="1799">
        <v>0</v>
      </c>
      <c r="J60" s="1799">
        <v>4452</v>
      </c>
      <c r="K60" s="1583">
        <f t="shared" si="7"/>
        <v>587860</v>
      </c>
      <c r="L60" s="1798">
        <v>559682</v>
      </c>
      <c r="M60" s="501"/>
      <c r="N60" s="501"/>
    </row>
    <row r="61" spans="1:14" s="321" customFormat="1">
      <c r="A61" s="1203" t="s">
        <v>195</v>
      </c>
      <c r="B61" s="503">
        <v>2540</v>
      </c>
      <c r="C61" s="1799">
        <v>0</v>
      </c>
      <c r="D61" s="1799">
        <v>0</v>
      </c>
      <c r="E61" s="1799">
        <v>714226</v>
      </c>
      <c r="F61" s="1799">
        <v>0</v>
      </c>
      <c r="G61" s="1799">
        <v>0</v>
      </c>
      <c r="H61" s="1799">
        <v>0</v>
      </c>
      <c r="I61" s="1799">
        <v>0</v>
      </c>
      <c r="J61" s="1799">
        <v>0</v>
      </c>
      <c r="K61" s="1583">
        <f t="shared" si="7"/>
        <v>714226</v>
      </c>
      <c r="L61" s="1798">
        <v>719850</v>
      </c>
      <c r="M61" s="501"/>
      <c r="N61" s="501"/>
    </row>
    <row r="62" spans="1:14" s="321" customFormat="1">
      <c r="A62" s="1203" t="s">
        <v>947</v>
      </c>
      <c r="B62" s="503">
        <v>2550</v>
      </c>
      <c r="C62" s="1799">
        <v>0</v>
      </c>
      <c r="D62" s="1799">
        <v>0</v>
      </c>
      <c r="E62" s="1799">
        <v>2897</v>
      </c>
      <c r="F62" s="1799">
        <v>0</v>
      </c>
      <c r="G62" s="1799">
        <v>0</v>
      </c>
      <c r="H62" s="1799">
        <v>0</v>
      </c>
      <c r="I62" s="1799">
        <v>0</v>
      </c>
      <c r="J62" s="1799">
        <v>0</v>
      </c>
      <c r="K62" s="1583">
        <f t="shared" si="7"/>
        <v>2897</v>
      </c>
      <c r="L62" s="1798">
        <v>2897</v>
      </c>
      <c r="M62" s="501"/>
      <c r="N62" s="501"/>
    </row>
    <row r="63" spans="1:14" s="501" customFormat="1">
      <c r="A63" s="1203" t="s">
        <v>100</v>
      </c>
      <c r="B63" s="503">
        <v>2560</v>
      </c>
      <c r="C63" s="1799">
        <v>1054512</v>
      </c>
      <c r="D63" s="1799">
        <v>166860</v>
      </c>
      <c r="E63" s="1799">
        <v>36782</v>
      </c>
      <c r="F63" s="1799">
        <v>1379344</v>
      </c>
      <c r="G63" s="1799">
        <v>0</v>
      </c>
      <c r="H63" s="1799">
        <v>3725</v>
      </c>
      <c r="I63" s="1799">
        <v>0</v>
      </c>
      <c r="J63" s="1799">
        <v>945</v>
      </c>
      <c r="K63" s="1583">
        <f t="shared" si="7"/>
        <v>2642168</v>
      </c>
      <c r="L63" s="1798">
        <v>2796094</v>
      </c>
    </row>
    <row r="64" spans="1:14" s="501" customFormat="1">
      <c r="A64" s="1208" t="s">
        <v>101</v>
      </c>
      <c r="B64" s="513">
        <v>2570</v>
      </c>
      <c r="C64" s="1799">
        <v>0</v>
      </c>
      <c r="D64" s="1799">
        <v>0</v>
      </c>
      <c r="E64" s="1799">
        <v>0</v>
      </c>
      <c r="F64" s="1799">
        <v>76214</v>
      </c>
      <c r="G64" s="1799">
        <v>0</v>
      </c>
      <c r="H64" s="1799">
        <v>0</v>
      </c>
      <c r="I64" s="1799">
        <v>0</v>
      </c>
      <c r="J64" s="1799">
        <v>0</v>
      </c>
      <c r="K64" s="1583">
        <f t="shared" si="7"/>
        <v>76214</v>
      </c>
      <c r="L64" s="1798">
        <v>109200</v>
      </c>
    </row>
    <row r="65" spans="1:14" s="321" customFormat="1" ht="12.75" customHeight="1" thickBot="1">
      <c r="A65" s="1306" t="s">
        <v>714</v>
      </c>
      <c r="B65" s="1307" t="s">
        <v>35</v>
      </c>
      <c r="C65" s="1579">
        <f>SUM(C59:C64)</f>
        <v>1551782</v>
      </c>
      <c r="D65" s="1579">
        <f t="shared" ref="D65:L65" si="8">SUM(D59:D64)</f>
        <v>227328</v>
      </c>
      <c r="E65" s="1579">
        <f t="shared" si="8"/>
        <v>885564</v>
      </c>
      <c r="F65" s="1579">
        <f t="shared" si="8"/>
        <v>1457780</v>
      </c>
      <c r="G65" s="1579">
        <f t="shared" si="8"/>
        <v>0</v>
      </c>
      <c r="H65" s="1579">
        <f t="shared" si="8"/>
        <v>11156</v>
      </c>
      <c r="I65" s="1579">
        <f t="shared" si="8"/>
        <v>0</v>
      </c>
      <c r="J65" s="1579">
        <f t="shared" si="8"/>
        <v>5397</v>
      </c>
      <c r="K65" s="1579">
        <f t="shared" si="8"/>
        <v>4139007</v>
      </c>
      <c r="L65" s="1579">
        <f t="shared" si="8"/>
        <v>4335462</v>
      </c>
      <c r="M65" s="501"/>
      <c r="N65" s="501"/>
    </row>
    <row r="66" spans="1:14" s="321" customFormat="1" ht="15.75" customHeight="1" thickTop="1">
      <c r="A66" s="509" t="s">
        <v>609</v>
      </c>
      <c r="B66" s="514"/>
      <c r="C66" s="1578"/>
      <c r="D66" s="1578"/>
      <c r="E66" s="1578"/>
      <c r="F66" s="1578"/>
      <c r="G66" s="1578"/>
      <c r="H66" s="1578"/>
      <c r="I66" s="1578"/>
      <c r="J66" s="1578"/>
      <c r="K66" s="1582"/>
      <c r="L66" s="1582"/>
      <c r="M66" s="501"/>
      <c r="N66" s="501"/>
    </row>
    <row r="67" spans="1:14" s="321" customFormat="1">
      <c r="A67" s="1203" t="s">
        <v>1053</v>
      </c>
      <c r="B67" s="503">
        <v>2610</v>
      </c>
      <c r="C67" s="1799">
        <v>0</v>
      </c>
      <c r="D67" s="1799">
        <v>0</v>
      </c>
      <c r="E67" s="1799">
        <v>0</v>
      </c>
      <c r="F67" s="1799">
        <v>0</v>
      </c>
      <c r="G67" s="1799">
        <v>0</v>
      </c>
      <c r="H67" s="1799">
        <v>0</v>
      </c>
      <c r="I67" s="1799">
        <v>0</v>
      </c>
      <c r="J67" s="1799">
        <v>0</v>
      </c>
      <c r="K67" s="1583">
        <f>SUM(C67:J67)</f>
        <v>0</v>
      </c>
      <c r="L67" s="1798">
        <v>0</v>
      </c>
      <c r="M67" s="501"/>
      <c r="N67" s="501"/>
    </row>
    <row r="68" spans="1:14" s="321" customFormat="1">
      <c r="A68" s="1203" t="s">
        <v>603</v>
      </c>
      <c r="B68" s="503">
        <v>2620</v>
      </c>
      <c r="C68" s="1799">
        <v>0</v>
      </c>
      <c r="D68" s="1799">
        <v>0</v>
      </c>
      <c r="E68" s="1799">
        <v>120141</v>
      </c>
      <c r="F68" s="1799">
        <v>0</v>
      </c>
      <c r="G68" s="1799">
        <v>0</v>
      </c>
      <c r="H68" s="1799">
        <v>218</v>
      </c>
      <c r="I68" s="1799">
        <v>0</v>
      </c>
      <c r="J68" s="1799">
        <v>0</v>
      </c>
      <c r="K68" s="1583">
        <f>SUM(C68:J68)</f>
        <v>120359</v>
      </c>
      <c r="L68" s="1798">
        <v>110600</v>
      </c>
      <c r="M68" s="501"/>
      <c r="N68" s="501"/>
    </row>
    <row r="69" spans="1:14" s="321" customFormat="1">
      <c r="A69" s="1203" t="s">
        <v>1054</v>
      </c>
      <c r="B69" s="503">
        <v>2630</v>
      </c>
      <c r="C69" s="1799">
        <v>127112</v>
      </c>
      <c r="D69" s="1799">
        <v>1079</v>
      </c>
      <c r="E69" s="1799">
        <v>61258</v>
      </c>
      <c r="F69" s="1799">
        <v>8052</v>
      </c>
      <c r="G69" s="1799">
        <v>0</v>
      </c>
      <c r="H69" s="1799">
        <v>2342</v>
      </c>
      <c r="I69" s="1799">
        <v>338</v>
      </c>
      <c r="J69" s="1799">
        <v>0</v>
      </c>
      <c r="K69" s="1583">
        <f>SUM(C69:J69)</f>
        <v>200181</v>
      </c>
      <c r="L69" s="1798">
        <v>249836</v>
      </c>
      <c r="M69" s="501"/>
      <c r="N69" s="501"/>
    </row>
    <row r="70" spans="1:14" s="321" customFormat="1">
      <c r="A70" s="1203" t="s">
        <v>400</v>
      </c>
      <c r="B70" s="503">
        <v>2640</v>
      </c>
      <c r="C70" s="1799">
        <v>561903</v>
      </c>
      <c r="D70" s="1799">
        <v>92927</v>
      </c>
      <c r="E70" s="1799">
        <v>45690</v>
      </c>
      <c r="F70" s="1799">
        <v>57163</v>
      </c>
      <c r="G70" s="1799">
        <v>0</v>
      </c>
      <c r="H70" s="1799">
        <v>11554</v>
      </c>
      <c r="I70" s="1799">
        <v>0</v>
      </c>
      <c r="J70" s="1799">
        <v>0</v>
      </c>
      <c r="K70" s="1583">
        <f>SUM(C70:J70)</f>
        <v>769237</v>
      </c>
      <c r="L70" s="1798">
        <v>808623</v>
      </c>
      <c r="M70" s="501"/>
      <c r="N70" s="501"/>
    </row>
    <row r="71" spans="1:14" s="321" customFormat="1">
      <c r="A71" s="1203" t="s">
        <v>401</v>
      </c>
      <c r="B71" s="503">
        <v>2660</v>
      </c>
      <c r="C71" s="1799">
        <v>1662085</v>
      </c>
      <c r="D71" s="1799">
        <v>318156</v>
      </c>
      <c r="E71" s="1799">
        <v>653650</v>
      </c>
      <c r="F71" s="1799">
        <v>884527</v>
      </c>
      <c r="G71" s="1799">
        <v>5575</v>
      </c>
      <c r="H71" s="1799">
        <v>2585</v>
      </c>
      <c r="I71" s="1799">
        <v>223707</v>
      </c>
      <c r="J71" s="1799">
        <v>0</v>
      </c>
      <c r="K71" s="1583">
        <f>SUM(C71:J71)</f>
        <v>3750285</v>
      </c>
      <c r="L71" s="1798">
        <v>3983482</v>
      </c>
      <c r="M71" s="501"/>
      <c r="N71" s="501"/>
    </row>
    <row r="72" spans="1:14" s="321" customFormat="1" ht="12.75" customHeight="1" thickBot="1">
      <c r="A72" s="1306" t="s">
        <v>37</v>
      </c>
      <c r="B72" s="1309" t="s">
        <v>36</v>
      </c>
      <c r="C72" s="1579">
        <f>SUM(C67:C71)</f>
        <v>2351100</v>
      </c>
      <c r="D72" s="1579">
        <f t="shared" ref="D72:K72" si="9">SUM(D67:D71)</f>
        <v>412162</v>
      </c>
      <c r="E72" s="1579">
        <f t="shared" si="9"/>
        <v>880739</v>
      </c>
      <c r="F72" s="1579">
        <f t="shared" si="9"/>
        <v>949742</v>
      </c>
      <c r="G72" s="1579">
        <f t="shared" si="9"/>
        <v>5575</v>
      </c>
      <c r="H72" s="1579">
        <f t="shared" si="9"/>
        <v>16699</v>
      </c>
      <c r="I72" s="1579">
        <f t="shared" si="9"/>
        <v>224045</v>
      </c>
      <c r="J72" s="1579">
        <f t="shared" si="9"/>
        <v>0</v>
      </c>
      <c r="K72" s="1579">
        <f t="shared" si="9"/>
        <v>4840062</v>
      </c>
      <c r="L72" s="1579">
        <f>SUM(L67:L71)</f>
        <v>5152541</v>
      </c>
      <c r="M72" s="501"/>
      <c r="N72" s="501"/>
    </row>
    <row r="73" spans="1:14" s="321" customFormat="1" ht="14.25" thickTop="1" thickBot="1">
      <c r="A73" s="1209" t="s">
        <v>973</v>
      </c>
      <c r="B73" s="515" t="s">
        <v>570</v>
      </c>
      <c r="C73" s="1799">
        <v>0</v>
      </c>
      <c r="D73" s="1799">
        <v>0</v>
      </c>
      <c r="E73" s="1799">
        <v>0</v>
      </c>
      <c r="F73" s="1799">
        <v>0</v>
      </c>
      <c r="G73" s="1799">
        <v>0</v>
      </c>
      <c r="H73" s="1799">
        <v>0</v>
      </c>
      <c r="I73" s="1799">
        <v>0</v>
      </c>
      <c r="J73" s="1799">
        <v>0</v>
      </c>
      <c r="K73" s="1579">
        <f>SUM(C73:J73)</f>
        <v>0</v>
      </c>
      <c r="L73" s="1824">
        <v>0</v>
      </c>
      <c r="M73" s="501"/>
      <c r="N73" s="501"/>
    </row>
    <row r="74" spans="1:14" ht="12.75" customHeight="1" thickTop="1" thickBot="1">
      <c r="A74" s="1306" t="s">
        <v>806</v>
      </c>
      <c r="B74" s="1310">
        <v>2000</v>
      </c>
      <c r="C74" s="1586">
        <f>SUM(C42,C47,C53,C57,C65,C72,C73)</f>
        <v>20141741</v>
      </c>
      <c r="D74" s="1586">
        <f t="shared" ref="D74:K74" si="10">SUM(D42,D47,D53,D57,D65,D72,D73)</f>
        <v>4554742</v>
      </c>
      <c r="E74" s="1586">
        <f t="shared" si="10"/>
        <v>3293941</v>
      </c>
      <c r="F74" s="1586">
        <f t="shared" si="10"/>
        <v>2800376</v>
      </c>
      <c r="G74" s="1586">
        <f t="shared" si="10"/>
        <v>41319</v>
      </c>
      <c r="H74" s="1586">
        <f t="shared" si="10"/>
        <v>255381</v>
      </c>
      <c r="I74" s="1586">
        <f t="shared" si="10"/>
        <v>296460</v>
      </c>
      <c r="J74" s="1586">
        <f t="shared" si="10"/>
        <v>28207</v>
      </c>
      <c r="K74" s="1586">
        <f t="shared" si="10"/>
        <v>31412167</v>
      </c>
      <c r="L74" s="1586">
        <f>SUM(L42,L47,L53,L57,L65,L72,L73)</f>
        <v>32735637</v>
      </c>
    </row>
    <row r="75" spans="1:14" s="254" customFormat="1" ht="15.75" customHeight="1" thickTop="1" thickBot="1">
      <c r="A75" s="1277" t="s">
        <v>47</v>
      </c>
      <c r="B75" s="1278" t="s">
        <v>571</v>
      </c>
      <c r="C75" s="1799">
        <v>383967</v>
      </c>
      <c r="D75" s="1799">
        <v>15020</v>
      </c>
      <c r="E75" s="1799">
        <v>6313</v>
      </c>
      <c r="F75" s="1799">
        <v>46412</v>
      </c>
      <c r="G75" s="1799">
        <v>0</v>
      </c>
      <c r="H75" s="1799">
        <v>0</v>
      </c>
      <c r="I75" s="1799">
        <v>0</v>
      </c>
      <c r="J75" s="1799">
        <v>0</v>
      </c>
      <c r="K75" s="1579">
        <f>SUM(C75:J75)</f>
        <v>451712</v>
      </c>
      <c r="L75" s="1824">
        <v>510331</v>
      </c>
      <c r="M75" s="502"/>
      <c r="N75" s="502"/>
    </row>
    <row r="76" spans="1:14" s="516" customFormat="1" ht="15.75" customHeight="1" thickTop="1">
      <c r="A76" s="1279" t="s">
        <v>362</v>
      </c>
      <c r="B76" s="1276" t="s">
        <v>855</v>
      </c>
      <c r="C76" s="1580"/>
      <c r="D76" s="1580"/>
      <c r="E76" s="1578"/>
      <c r="F76" s="1580"/>
      <c r="G76" s="1580"/>
      <c r="H76" s="1578"/>
      <c r="I76" s="1578"/>
      <c r="J76" s="1578"/>
      <c r="K76" s="1578"/>
      <c r="L76" s="1578"/>
      <c r="M76" s="179"/>
      <c r="N76" s="179"/>
    </row>
    <row r="77" spans="1:14" s="254" customFormat="1" ht="15.75" customHeight="1">
      <c r="A77" s="507" t="s">
        <v>610</v>
      </c>
      <c r="B77" s="508"/>
      <c r="C77" s="1578"/>
      <c r="D77" s="1578"/>
      <c r="E77" s="1581"/>
      <c r="F77" s="1578"/>
      <c r="G77" s="1578"/>
      <c r="H77" s="1581"/>
      <c r="I77" s="1578"/>
      <c r="J77" s="1578"/>
      <c r="K77" s="1581"/>
      <c r="L77" s="1581"/>
      <c r="M77" s="502"/>
      <c r="N77" s="502"/>
    </row>
    <row r="78" spans="1:14">
      <c r="A78" s="1203" t="s">
        <v>493</v>
      </c>
      <c r="B78" s="503">
        <v>4110</v>
      </c>
      <c r="C78" s="1578"/>
      <c r="D78" s="1578"/>
      <c r="E78" s="1799">
        <v>0</v>
      </c>
      <c r="F78" s="1578"/>
      <c r="G78" s="1578"/>
      <c r="H78" s="1799">
        <v>241</v>
      </c>
      <c r="I78" s="1504"/>
      <c r="J78" s="1504"/>
      <c r="K78" s="1577">
        <f t="shared" ref="K78:K83" si="11">SUM(C78:J78)</f>
        <v>241</v>
      </c>
      <c r="L78" s="1798">
        <v>0</v>
      </c>
    </row>
    <row r="79" spans="1:14">
      <c r="A79" s="1203" t="s">
        <v>301</v>
      </c>
      <c r="B79" s="503">
        <v>4120</v>
      </c>
      <c r="C79" s="1578"/>
      <c r="D79" s="1578"/>
      <c r="E79" s="1799">
        <v>260000</v>
      </c>
      <c r="F79" s="1578"/>
      <c r="G79" s="1578"/>
      <c r="H79" s="1799">
        <v>0</v>
      </c>
      <c r="I79" s="1504"/>
      <c r="J79" s="1504"/>
      <c r="K79" s="1577">
        <f t="shared" si="11"/>
        <v>260000</v>
      </c>
      <c r="L79" s="1798">
        <v>260000</v>
      </c>
    </row>
    <row r="80" spans="1:14">
      <c r="A80" s="1203" t="s">
        <v>302</v>
      </c>
      <c r="B80" s="503">
        <v>4130</v>
      </c>
      <c r="C80" s="1578"/>
      <c r="D80" s="1578"/>
      <c r="E80" s="1799">
        <v>0</v>
      </c>
      <c r="F80" s="1578"/>
      <c r="G80" s="1578"/>
      <c r="H80" s="1799">
        <v>0</v>
      </c>
      <c r="I80" s="1504"/>
      <c r="J80" s="1504"/>
      <c r="K80" s="1577">
        <f t="shared" si="11"/>
        <v>0</v>
      </c>
      <c r="L80" s="1798">
        <v>0</v>
      </c>
    </row>
    <row r="81" spans="1:12">
      <c r="A81" s="1203" t="s">
        <v>692</v>
      </c>
      <c r="B81" s="503">
        <v>4140</v>
      </c>
      <c r="C81" s="1578"/>
      <c r="D81" s="1578"/>
      <c r="E81" s="1799">
        <v>0</v>
      </c>
      <c r="F81" s="1578"/>
      <c r="G81" s="1578"/>
      <c r="H81" s="1799">
        <v>0</v>
      </c>
      <c r="I81" s="1504"/>
      <c r="J81" s="1504"/>
      <c r="K81" s="1577">
        <f t="shared" si="11"/>
        <v>0</v>
      </c>
      <c r="L81" s="1798">
        <v>0</v>
      </c>
    </row>
    <row r="82" spans="1:12">
      <c r="A82" s="1203" t="s">
        <v>86</v>
      </c>
      <c r="B82" s="503">
        <v>4170</v>
      </c>
      <c r="C82" s="1578"/>
      <c r="D82" s="1578"/>
      <c r="E82" s="1799">
        <v>0</v>
      </c>
      <c r="F82" s="1578"/>
      <c r="G82" s="1578"/>
      <c r="H82" s="1799">
        <v>0</v>
      </c>
      <c r="I82" s="1504"/>
      <c r="J82" s="1504"/>
      <c r="K82" s="1577">
        <f t="shared" si="11"/>
        <v>0</v>
      </c>
      <c r="L82" s="1798">
        <v>0</v>
      </c>
    </row>
    <row r="83" spans="1:12">
      <c r="A83" s="1207" t="s">
        <v>693</v>
      </c>
      <c r="B83" s="512">
        <v>4190</v>
      </c>
      <c r="C83" s="1578"/>
      <c r="D83" s="1578"/>
      <c r="E83" s="1799">
        <v>0</v>
      </c>
      <c r="F83" s="1578"/>
      <c r="G83" s="1578"/>
      <c r="H83" s="1799">
        <v>0</v>
      </c>
      <c r="I83" s="1504"/>
      <c r="J83" s="1504"/>
      <c r="K83" s="1577">
        <f t="shared" si="11"/>
        <v>0</v>
      </c>
      <c r="L83" s="1798">
        <v>0</v>
      </c>
    </row>
    <row r="84" spans="1:12" ht="13.5" thickBot="1">
      <c r="A84" s="1306" t="s">
        <v>1469</v>
      </c>
      <c r="B84" s="1311">
        <v>4100</v>
      </c>
      <c r="C84" s="1578"/>
      <c r="D84" s="1578"/>
      <c r="E84" s="1579">
        <f>SUM(E78:E83)</f>
        <v>260000</v>
      </c>
      <c r="F84" s="1578"/>
      <c r="G84" s="1578"/>
      <c r="H84" s="1579">
        <f>SUM(H78:H83)</f>
        <v>241</v>
      </c>
      <c r="I84" s="1504"/>
      <c r="J84" s="1504"/>
      <c r="K84" s="1579">
        <f>SUM(K78:K83)</f>
        <v>260241</v>
      </c>
      <c r="L84" s="1579">
        <f>SUM(L78:L83)</f>
        <v>260000</v>
      </c>
    </row>
    <row r="85" spans="1:12" ht="12.75" customHeight="1" thickTop="1" thickBot="1">
      <c r="A85" s="1210" t="s">
        <v>253</v>
      </c>
      <c r="B85" s="517">
        <v>4210</v>
      </c>
      <c r="C85" s="1578"/>
      <c r="D85" s="1578"/>
      <c r="E85" s="1587"/>
      <c r="F85" s="1578"/>
      <c r="G85" s="1578"/>
      <c r="H85" s="1799">
        <v>0</v>
      </c>
      <c r="I85" s="1504"/>
      <c r="J85" s="1504"/>
      <c r="K85" s="1586">
        <f>H85</f>
        <v>0</v>
      </c>
      <c r="L85" s="1825">
        <v>0</v>
      </c>
    </row>
    <row r="86" spans="1:12" ht="12.75" customHeight="1" thickTop="1" thickBot="1">
      <c r="A86" s="1211" t="s">
        <v>694</v>
      </c>
      <c r="B86" s="518">
        <v>4220</v>
      </c>
      <c r="C86" s="1578"/>
      <c r="D86" s="1578"/>
      <c r="E86" s="1588"/>
      <c r="F86" s="1578"/>
      <c r="G86" s="1578"/>
      <c r="H86" s="1799">
        <v>3736079</v>
      </c>
      <c r="I86" s="1504"/>
      <c r="J86" s="1504"/>
      <c r="K86" s="1586">
        <f t="shared" ref="K86:K98" si="12">H86</f>
        <v>3736079</v>
      </c>
      <c r="L86" s="1825">
        <v>4700000</v>
      </c>
    </row>
    <row r="87" spans="1:12" ht="14.25" thickTop="1" thickBot="1">
      <c r="A87" s="1212" t="s">
        <v>695</v>
      </c>
      <c r="B87" s="519">
        <v>4230</v>
      </c>
      <c r="C87" s="1578"/>
      <c r="D87" s="1578"/>
      <c r="E87" s="1588"/>
      <c r="F87" s="1578"/>
      <c r="G87" s="1578"/>
      <c r="H87" s="1799">
        <v>0</v>
      </c>
      <c r="I87" s="1504"/>
      <c r="J87" s="1504"/>
      <c r="K87" s="1586">
        <f t="shared" si="12"/>
        <v>0</v>
      </c>
      <c r="L87" s="1825">
        <v>0</v>
      </c>
    </row>
    <row r="88" spans="1:12" ht="12.75" customHeight="1" thickTop="1" thickBot="1">
      <c r="A88" s="1212" t="s">
        <v>760</v>
      </c>
      <c r="B88" s="519">
        <v>4240</v>
      </c>
      <c r="C88" s="1578"/>
      <c r="D88" s="1578"/>
      <c r="E88" s="1588"/>
      <c r="F88" s="1578"/>
      <c r="G88" s="1578"/>
      <c r="H88" s="1799">
        <v>0</v>
      </c>
      <c r="I88" s="1504"/>
      <c r="J88" s="1504"/>
      <c r="K88" s="1586">
        <f t="shared" si="12"/>
        <v>0</v>
      </c>
      <c r="L88" s="1825">
        <v>0</v>
      </c>
    </row>
    <row r="89" spans="1:12" ht="12.75" customHeight="1" thickTop="1" thickBot="1">
      <c r="A89" s="1212" t="s">
        <v>696</v>
      </c>
      <c r="B89" s="519">
        <v>4270</v>
      </c>
      <c r="C89" s="1578"/>
      <c r="D89" s="1578"/>
      <c r="E89" s="1588"/>
      <c r="F89" s="1578"/>
      <c r="G89" s="1578"/>
      <c r="H89" s="1799">
        <v>0</v>
      </c>
      <c r="I89" s="1504"/>
      <c r="J89" s="1504"/>
      <c r="K89" s="1586">
        <f t="shared" si="12"/>
        <v>0</v>
      </c>
      <c r="L89" s="1825">
        <v>0</v>
      </c>
    </row>
    <row r="90" spans="1:12" ht="12.75" customHeight="1" thickTop="1" thickBot="1">
      <c r="A90" s="1212" t="s">
        <v>681</v>
      </c>
      <c r="B90" s="519">
        <v>4280</v>
      </c>
      <c r="C90" s="1578"/>
      <c r="D90" s="1578"/>
      <c r="E90" s="1588"/>
      <c r="F90" s="1578"/>
      <c r="G90" s="1578"/>
      <c r="H90" s="1799">
        <v>0</v>
      </c>
      <c r="I90" s="1504"/>
      <c r="J90" s="1504"/>
      <c r="K90" s="1586">
        <f t="shared" si="12"/>
        <v>0</v>
      </c>
      <c r="L90" s="1825">
        <v>0</v>
      </c>
    </row>
    <row r="91" spans="1:12" ht="12.75" customHeight="1" thickTop="1" thickBot="1">
      <c r="A91" s="1212" t="s">
        <v>682</v>
      </c>
      <c r="B91" s="519">
        <v>4290</v>
      </c>
      <c r="C91" s="1578"/>
      <c r="D91" s="1578"/>
      <c r="E91" s="1588"/>
      <c r="F91" s="1578"/>
      <c r="G91" s="1578"/>
      <c r="H91" s="1799">
        <v>0</v>
      </c>
      <c r="I91" s="1504"/>
      <c r="J91" s="1504"/>
      <c r="K91" s="1586">
        <f t="shared" si="12"/>
        <v>0</v>
      </c>
      <c r="L91" s="1825">
        <v>0</v>
      </c>
    </row>
    <row r="92" spans="1:12" ht="14.25" thickTop="1" thickBot="1">
      <c r="A92" s="1312" t="s">
        <v>1544</v>
      </c>
      <c r="B92" s="1311">
        <v>4200</v>
      </c>
      <c r="C92" s="1578"/>
      <c r="D92" s="1578"/>
      <c r="E92" s="1588"/>
      <c r="F92" s="1578"/>
      <c r="G92" s="1578"/>
      <c r="H92" s="1579">
        <f>SUM(H85:H91)</f>
        <v>3736079</v>
      </c>
      <c r="I92" s="1504"/>
      <c r="J92" s="1504"/>
      <c r="K92" s="1586">
        <f t="shared" si="12"/>
        <v>3736079</v>
      </c>
      <c r="L92" s="1579">
        <f>SUM(L85:L91)</f>
        <v>4700000</v>
      </c>
    </row>
    <row r="93" spans="1:12" ht="14.25" thickTop="1" thickBot="1">
      <c r="A93" s="1211" t="s">
        <v>683</v>
      </c>
      <c r="B93" s="520">
        <v>4310</v>
      </c>
      <c r="C93" s="1578"/>
      <c r="D93" s="1578"/>
      <c r="E93" s="1588"/>
      <c r="F93" s="1578"/>
      <c r="G93" s="1578"/>
      <c r="H93" s="1799">
        <v>0</v>
      </c>
      <c r="I93" s="1504"/>
      <c r="J93" s="1504"/>
      <c r="K93" s="1586">
        <f t="shared" si="12"/>
        <v>0</v>
      </c>
      <c r="L93" s="1826">
        <v>0</v>
      </c>
    </row>
    <row r="94" spans="1:12" ht="12.75" customHeight="1" thickTop="1" thickBot="1">
      <c r="A94" s="1212" t="s">
        <v>684</v>
      </c>
      <c r="B94" s="519">
        <v>4320</v>
      </c>
      <c r="C94" s="1578"/>
      <c r="D94" s="1578"/>
      <c r="E94" s="1588"/>
      <c r="F94" s="1578"/>
      <c r="G94" s="1578"/>
      <c r="H94" s="1799">
        <v>0</v>
      </c>
      <c r="I94" s="1504"/>
      <c r="J94" s="1504"/>
      <c r="K94" s="1586">
        <f t="shared" si="12"/>
        <v>0</v>
      </c>
      <c r="L94" s="1826">
        <v>0</v>
      </c>
    </row>
    <row r="95" spans="1:12" ht="15" customHeight="1" thickTop="1" thickBot="1">
      <c r="A95" s="1212" t="s">
        <v>1472</v>
      </c>
      <c r="B95" s="519">
        <v>4330</v>
      </c>
      <c r="C95" s="1578"/>
      <c r="D95" s="1578"/>
      <c r="E95" s="1588"/>
      <c r="F95" s="1578"/>
      <c r="G95" s="1578"/>
      <c r="H95" s="1799">
        <v>0</v>
      </c>
      <c r="I95" s="1504"/>
      <c r="J95" s="1504"/>
      <c r="K95" s="1586">
        <f t="shared" si="12"/>
        <v>0</v>
      </c>
      <c r="L95" s="1826">
        <v>0</v>
      </c>
    </row>
    <row r="96" spans="1:12" ht="14.25" thickTop="1" thickBot="1">
      <c r="A96" s="1212" t="s">
        <v>685</v>
      </c>
      <c r="B96" s="519">
        <v>4340</v>
      </c>
      <c r="C96" s="1578"/>
      <c r="D96" s="1578"/>
      <c r="E96" s="1588"/>
      <c r="F96" s="1578"/>
      <c r="G96" s="1578"/>
      <c r="H96" s="1799">
        <v>0</v>
      </c>
      <c r="I96" s="1504"/>
      <c r="J96" s="1504"/>
      <c r="K96" s="1586">
        <f t="shared" si="12"/>
        <v>0</v>
      </c>
      <c r="L96" s="1826">
        <v>0</v>
      </c>
    </row>
    <row r="97" spans="1:14" ht="12.75" customHeight="1" thickTop="1" thickBot="1">
      <c r="A97" s="1212" t="s">
        <v>758</v>
      </c>
      <c r="B97" s="519">
        <v>4370</v>
      </c>
      <c r="C97" s="1578"/>
      <c r="D97" s="1578"/>
      <c r="E97" s="1588"/>
      <c r="F97" s="1578"/>
      <c r="G97" s="1578"/>
      <c r="H97" s="1799">
        <v>0</v>
      </c>
      <c r="I97" s="1504"/>
      <c r="J97" s="1504"/>
      <c r="K97" s="1586">
        <f t="shared" si="12"/>
        <v>0</v>
      </c>
      <c r="L97" s="1826">
        <v>0</v>
      </c>
    </row>
    <row r="98" spans="1:14" ht="14.25" thickTop="1" thickBot="1">
      <c r="A98" s="1212" t="s">
        <v>759</v>
      </c>
      <c r="B98" s="519">
        <v>4380</v>
      </c>
      <c r="C98" s="1578"/>
      <c r="D98" s="1578"/>
      <c r="E98" s="1589"/>
      <c r="F98" s="1578"/>
      <c r="G98" s="1578"/>
      <c r="H98" s="1799">
        <v>0</v>
      </c>
      <c r="I98" s="1504"/>
      <c r="J98" s="1504"/>
      <c r="K98" s="1586">
        <f t="shared" si="12"/>
        <v>0</v>
      </c>
      <c r="L98" s="1826">
        <v>0</v>
      </c>
    </row>
    <row r="99" spans="1:14" ht="14.25" thickTop="1" thickBot="1">
      <c r="A99" s="1212" t="s">
        <v>364</v>
      </c>
      <c r="B99" s="519">
        <v>4390</v>
      </c>
      <c r="C99" s="1578"/>
      <c r="D99" s="1578"/>
      <c r="E99" s="1799">
        <v>0</v>
      </c>
      <c r="F99" s="1578"/>
      <c r="G99" s="1578"/>
      <c r="H99" s="1799">
        <v>0</v>
      </c>
      <c r="I99" s="1504"/>
      <c r="J99" s="1504"/>
      <c r="K99" s="1586">
        <f>SUM(E99,H99)</f>
        <v>0</v>
      </c>
      <c r="L99" s="1825">
        <v>0</v>
      </c>
    </row>
    <row r="100" spans="1:14" ht="14.25" thickTop="1" thickBot="1">
      <c r="A100" s="1312" t="s">
        <v>1470</v>
      </c>
      <c r="B100" s="1313">
        <v>4300</v>
      </c>
      <c r="C100" s="1578"/>
      <c r="D100" s="1578"/>
      <c r="E100" s="1586">
        <f>SUM(E93:E99)</f>
        <v>0</v>
      </c>
      <c r="F100" s="1578"/>
      <c r="G100" s="1578"/>
      <c r="H100" s="1586">
        <f>SUM(H93:H99)</f>
        <v>0</v>
      </c>
      <c r="I100" s="1504"/>
      <c r="J100" s="1504"/>
      <c r="K100" s="1586">
        <f>SUM(K93:K99)</f>
        <v>0</v>
      </c>
      <c r="L100" s="1586">
        <f>SUM(L93:L99)</f>
        <v>0</v>
      </c>
    </row>
    <row r="101" spans="1:14" ht="12.75" customHeight="1" thickTop="1" thickBot="1">
      <c r="A101" s="1209" t="s">
        <v>1473</v>
      </c>
      <c r="B101" s="521" t="s">
        <v>925</v>
      </c>
      <c r="C101" s="1578"/>
      <c r="D101" s="1578"/>
      <c r="E101" s="1799">
        <v>0</v>
      </c>
      <c r="F101" s="1578"/>
      <c r="G101" s="1578"/>
      <c r="H101" s="1799">
        <v>0</v>
      </c>
      <c r="I101" s="1504"/>
      <c r="J101" s="1504"/>
      <c r="K101" s="1590">
        <f>SUM(C101:J101)</f>
        <v>0</v>
      </c>
      <c r="L101" s="1825">
        <v>0</v>
      </c>
    </row>
    <row r="102" spans="1:14" ht="12.75" customHeight="1" thickTop="1" thickBot="1">
      <c r="A102" s="1306" t="s">
        <v>1471</v>
      </c>
      <c r="B102" s="1311">
        <v>4000</v>
      </c>
      <c r="C102" s="1578"/>
      <c r="D102" s="1578"/>
      <c r="E102" s="1586">
        <f>SUM(E84,E92,E100,E101)</f>
        <v>260000</v>
      </c>
      <c r="F102" s="1578"/>
      <c r="G102" s="1578"/>
      <c r="H102" s="1586">
        <f>SUM(H84,H92,H100,H101)</f>
        <v>3736320</v>
      </c>
      <c r="I102" s="1504"/>
      <c r="J102" s="1504"/>
      <c r="K102" s="1586">
        <f>SUM(K84,K92,K100,K101)</f>
        <v>3996320</v>
      </c>
      <c r="L102" s="1586">
        <f>SUM(L84,L92,L100,L101)</f>
        <v>4960000</v>
      </c>
    </row>
    <row r="103" spans="1:14" s="516" customFormat="1" ht="15.75" customHeight="1" thickTop="1">
      <c r="A103" s="1279" t="s">
        <v>510</v>
      </c>
      <c r="B103" s="1276" t="s">
        <v>489</v>
      </c>
      <c r="C103" s="1578"/>
      <c r="D103" s="1578"/>
      <c r="E103" s="1578"/>
      <c r="F103" s="1578"/>
      <c r="G103" s="1578"/>
      <c r="H103" s="1580"/>
      <c r="I103" s="1497"/>
      <c r="J103" s="1497"/>
      <c r="K103" s="1580"/>
      <c r="L103" s="1580"/>
      <c r="M103" s="179"/>
      <c r="N103" s="179"/>
    </row>
    <row r="104" spans="1:14" s="524" customFormat="1" ht="15.75" customHeight="1">
      <c r="A104" s="522" t="s">
        <v>611</v>
      </c>
      <c r="B104" s="523"/>
      <c r="C104" s="1578"/>
      <c r="D104" s="1578"/>
      <c r="E104" s="1578"/>
      <c r="F104" s="1578"/>
      <c r="G104" s="1578"/>
      <c r="H104" s="1581"/>
      <c r="I104" s="1497"/>
      <c r="J104" s="1497"/>
      <c r="K104" s="1581"/>
      <c r="L104" s="1581"/>
      <c r="M104" s="502"/>
      <c r="N104" s="502"/>
    </row>
    <row r="105" spans="1:14" s="493" customFormat="1">
      <c r="A105" s="1203" t="s">
        <v>87</v>
      </c>
      <c r="B105" s="503">
        <v>5110</v>
      </c>
      <c r="C105" s="1578"/>
      <c r="D105" s="1578"/>
      <c r="E105" s="1578"/>
      <c r="F105" s="1578"/>
      <c r="G105" s="1578"/>
      <c r="H105" s="1799">
        <v>0</v>
      </c>
      <c r="I105" s="1497"/>
      <c r="J105" s="1497"/>
      <c r="K105" s="1577">
        <f>H105</f>
        <v>0</v>
      </c>
      <c r="L105" s="1798">
        <v>0</v>
      </c>
      <c r="M105" s="205"/>
      <c r="N105" s="205"/>
    </row>
    <row r="106" spans="1:14" s="493" customFormat="1">
      <c r="A106" s="1203" t="s">
        <v>88</v>
      </c>
      <c r="B106" s="503">
        <v>5120</v>
      </c>
      <c r="C106" s="1578"/>
      <c r="D106" s="1578"/>
      <c r="E106" s="1578"/>
      <c r="F106" s="1578"/>
      <c r="G106" s="1578"/>
      <c r="H106" s="1799">
        <v>0</v>
      </c>
      <c r="I106" s="1497"/>
      <c r="J106" s="1497"/>
      <c r="K106" s="1577">
        <f>H106</f>
        <v>0</v>
      </c>
      <c r="L106" s="1799">
        <v>0</v>
      </c>
      <c r="M106" s="205"/>
      <c r="N106" s="205"/>
    </row>
    <row r="107" spans="1:14" s="493" customFormat="1" ht="12.75" customHeight="1">
      <c r="A107" s="1203" t="s">
        <v>1162</v>
      </c>
      <c r="B107" s="503">
        <v>5130</v>
      </c>
      <c r="C107" s="1578"/>
      <c r="D107" s="1578"/>
      <c r="E107" s="1578"/>
      <c r="F107" s="1578"/>
      <c r="G107" s="1578"/>
      <c r="H107" s="1799">
        <v>0</v>
      </c>
      <c r="I107" s="1497"/>
      <c r="J107" s="1497"/>
      <c r="K107" s="1577">
        <f>H107</f>
        <v>0</v>
      </c>
      <c r="L107" s="1799">
        <v>0</v>
      </c>
      <c r="M107" s="205"/>
      <c r="N107" s="205"/>
    </row>
    <row r="108" spans="1:14" s="493" customFormat="1">
      <c r="A108" s="1203" t="s">
        <v>89</v>
      </c>
      <c r="B108" s="503" t="s">
        <v>585</v>
      </c>
      <c r="C108" s="1578"/>
      <c r="D108" s="1578"/>
      <c r="E108" s="1578"/>
      <c r="F108" s="1578"/>
      <c r="G108" s="1578"/>
      <c r="H108" s="1799">
        <v>0</v>
      </c>
      <c r="I108" s="1497"/>
      <c r="J108" s="1497"/>
      <c r="K108" s="1577">
        <f>H108</f>
        <v>0</v>
      </c>
      <c r="L108" s="1799">
        <v>0</v>
      </c>
      <c r="M108" s="205"/>
      <c r="N108" s="205"/>
    </row>
    <row r="109" spans="1:14" s="493" customFormat="1">
      <c r="A109" s="1203" t="s">
        <v>252</v>
      </c>
      <c r="B109" s="512">
        <v>5150</v>
      </c>
      <c r="C109" s="1578"/>
      <c r="D109" s="1578"/>
      <c r="E109" s="1578"/>
      <c r="F109" s="1578"/>
      <c r="G109" s="1578"/>
      <c r="H109" s="1799">
        <v>0</v>
      </c>
      <c r="I109" s="1497"/>
      <c r="J109" s="1497"/>
      <c r="K109" s="1577">
        <f>H109</f>
        <v>0</v>
      </c>
      <c r="L109" s="1799">
        <v>0</v>
      </c>
      <c r="M109" s="205"/>
      <c r="N109" s="205"/>
    </row>
    <row r="110" spans="1:14" s="493" customFormat="1" ht="12.75" customHeight="1" thickBot="1">
      <c r="A110" s="1306" t="s">
        <v>1095</v>
      </c>
      <c r="B110" s="1309" t="s">
        <v>713</v>
      </c>
      <c r="C110" s="1578"/>
      <c r="D110" s="1578"/>
      <c r="E110" s="1578"/>
      <c r="F110" s="1578"/>
      <c r="G110" s="1578"/>
      <c r="H110" s="1579">
        <f>SUM(H105:H109)</f>
        <v>0</v>
      </c>
      <c r="I110" s="1497"/>
      <c r="J110" s="1497"/>
      <c r="K110" s="1579">
        <f>SUM(K105:K109)</f>
        <v>0</v>
      </c>
      <c r="L110" s="1579">
        <f>SUM(L105:L109)</f>
        <v>0</v>
      </c>
      <c r="M110" s="205"/>
      <c r="N110" s="205"/>
    </row>
    <row r="111" spans="1:14" s="493" customFormat="1" ht="12.75" customHeight="1" thickTop="1" thickBot="1">
      <c r="A111" s="1213" t="s">
        <v>365</v>
      </c>
      <c r="B111" s="525" t="s">
        <v>38</v>
      </c>
      <c r="C111" s="1578"/>
      <c r="D111" s="1578"/>
      <c r="E111" s="1578"/>
      <c r="F111" s="1578"/>
      <c r="G111" s="1578"/>
      <c r="H111" s="1799">
        <v>0</v>
      </c>
      <c r="I111" s="1497"/>
      <c r="J111" s="1497"/>
      <c r="K111" s="1591">
        <f>H111</f>
        <v>0</v>
      </c>
      <c r="L111" s="1826">
        <v>0</v>
      </c>
      <c r="M111" s="205"/>
      <c r="N111" s="205"/>
    </row>
    <row r="112" spans="1:14" s="493" customFormat="1" ht="12.75" customHeight="1" thickTop="1" thickBot="1">
      <c r="A112" s="1306" t="s">
        <v>633</v>
      </c>
      <c r="B112" s="1307" t="s">
        <v>489</v>
      </c>
      <c r="C112" s="1578"/>
      <c r="D112" s="1578"/>
      <c r="E112" s="1578"/>
      <c r="F112" s="1578"/>
      <c r="G112" s="1578"/>
      <c r="H112" s="1579">
        <f>SUM(H110:H111)</f>
        <v>0</v>
      </c>
      <c r="I112" s="1497"/>
      <c r="J112" s="1497"/>
      <c r="K112" s="1579">
        <f>SUM(K110:K111)</f>
        <v>0</v>
      </c>
      <c r="L112" s="1586">
        <f>SUM(L110,L111)</f>
        <v>0</v>
      </c>
      <c r="M112" s="205"/>
      <c r="N112" s="205"/>
    </row>
    <row r="113" spans="1:14" s="254" customFormat="1" ht="15.75" customHeight="1" thickTop="1" thickBot="1">
      <c r="A113" s="1273" t="s">
        <v>511</v>
      </c>
      <c r="B113" s="1280" t="s">
        <v>856</v>
      </c>
      <c r="C113" s="1581"/>
      <c r="D113" s="1581"/>
      <c r="E113" s="1578"/>
      <c r="F113" s="1578"/>
      <c r="G113" s="1578"/>
      <c r="H113" s="1581"/>
      <c r="I113" s="1497"/>
      <c r="J113" s="1497"/>
      <c r="K113" s="1581"/>
      <c r="L113" s="1824">
        <v>50000</v>
      </c>
      <c r="M113" s="502"/>
      <c r="N113" s="502"/>
    </row>
    <row r="114" spans="1:14" ht="12.75" customHeight="1" thickTop="1" thickBot="1">
      <c r="A114" s="1306" t="s">
        <v>48</v>
      </c>
      <c r="B114" s="1314"/>
      <c r="C114" s="1579">
        <f>SUM(C33,C74,C75,C102,C112,C113)</f>
        <v>76395917</v>
      </c>
      <c r="D114" s="1579">
        <f t="shared" ref="D114:K114" si="13">SUM(D33,D74,D75,D102,D112,D113)</f>
        <v>14215080</v>
      </c>
      <c r="E114" s="1579">
        <f t="shared" si="13"/>
        <v>4264803</v>
      </c>
      <c r="F114" s="1579">
        <f t="shared" si="13"/>
        <v>3987257</v>
      </c>
      <c r="G114" s="1579">
        <f t="shared" si="13"/>
        <v>136506</v>
      </c>
      <c r="H114" s="1579">
        <f>SUM(H33,H74,H75,H102,H112,H113)</f>
        <v>9227058</v>
      </c>
      <c r="I114" s="1579">
        <f t="shared" si="13"/>
        <v>734237</v>
      </c>
      <c r="J114" s="1579">
        <f t="shared" si="13"/>
        <v>28207</v>
      </c>
      <c r="K114" s="1579">
        <f t="shared" si="13"/>
        <v>108989065</v>
      </c>
      <c r="L114" s="1579">
        <f>SUM(L33,L74,L75,L102,L112,L113)</f>
        <v>111605999</v>
      </c>
    </row>
    <row r="115" spans="1:14" ht="13.5" thickTop="1">
      <c r="A115" s="2287" t="s">
        <v>989</v>
      </c>
      <c r="B115" s="2288"/>
      <c r="C115" s="1580"/>
      <c r="D115" s="1580"/>
      <c r="E115" s="1580"/>
      <c r="F115" s="1580"/>
      <c r="G115" s="1580"/>
      <c r="H115" s="1580"/>
      <c r="I115" s="1580"/>
      <c r="J115" s="1580"/>
      <c r="K115" s="1592">
        <f>'Revenues 9-14'!C268-'Expenditures 15-22'!K114</f>
        <v>4595455</v>
      </c>
      <c r="L115" s="1580"/>
    </row>
    <row r="116" spans="1:14" s="175" customFormat="1" ht="9" customHeight="1">
      <c r="A116" s="526"/>
      <c r="B116" s="527"/>
      <c r="C116" s="1593"/>
      <c r="D116" s="1593"/>
      <c r="E116" s="1593"/>
      <c r="F116" s="1593"/>
      <c r="G116" s="1593"/>
      <c r="H116" s="1593"/>
      <c r="I116" s="1593"/>
      <c r="J116" s="1593"/>
      <c r="K116" s="1593"/>
      <c r="L116" s="1593"/>
      <c r="M116" s="205"/>
      <c r="N116" s="205"/>
    </row>
    <row r="117" spans="1:14" s="528" customFormat="1" ht="16.7" customHeight="1">
      <c r="A117" s="2265" t="s">
        <v>293</v>
      </c>
      <c r="B117" s="2266"/>
      <c r="C117" s="1594"/>
      <c r="D117" s="1595"/>
      <c r="E117" s="1595"/>
      <c r="F117" s="1595"/>
      <c r="G117" s="1595"/>
      <c r="H117" s="1595"/>
      <c r="I117" s="1595"/>
      <c r="J117" s="1595"/>
      <c r="K117" s="1595"/>
      <c r="L117" s="1596"/>
      <c r="M117" s="170"/>
      <c r="N117" s="170"/>
    </row>
    <row r="118" spans="1:14" ht="15.75" customHeight="1">
      <c r="A118" s="1281" t="s">
        <v>1028</v>
      </c>
      <c r="B118" s="1282" t="s">
        <v>565</v>
      </c>
      <c r="C118" s="1578"/>
      <c r="D118" s="1578"/>
      <c r="E118" s="1578"/>
      <c r="F118" s="1578"/>
      <c r="G118" s="1578"/>
      <c r="H118" s="1578"/>
      <c r="I118" s="1578"/>
      <c r="J118" s="1578"/>
      <c r="K118" s="1578"/>
      <c r="L118" s="1578"/>
    </row>
    <row r="119" spans="1:14" ht="15.75" customHeight="1">
      <c r="A119" s="529" t="s">
        <v>587</v>
      </c>
      <c r="B119" s="508"/>
      <c r="C119" s="1581"/>
      <c r="D119" s="1581"/>
      <c r="E119" s="1581"/>
      <c r="F119" s="1578"/>
      <c r="G119" s="1578"/>
      <c r="H119" s="1581"/>
      <c r="I119" s="1578"/>
      <c r="J119" s="1578"/>
      <c r="K119" s="1581"/>
      <c r="L119" s="1581"/>
    </row>
    <row r="120" spans="1:14" ht="12.75" customHeight="1">
      <c r="A120" s="1207" t="s">
        <v>1939</v>
      </c>
      <c r="B120" s="512" t="s">
        <v>711</v>
      </c>
      <c r="C120" s="1799">
        <v>0</v>
      </c>
      <c r="D120" s="1799">
        <v>0</v>
      </c>
      <c r="E120" s="1799">
        <v>0</v>
      </c>
      <c r="F120" s="1799">
        <v>0</v>
      </c>
      <c r="G120" s="1799">
        <v>0</v>
      </c>
      <c r="H120" s="1799">
        <v>0</v>
      </c>
      <c r="I120" s="1799">
        <v>0</v>
      </c>
      <c r="J120" s="1799">
        <v>0</v>
      </c>
      <c r="K120" s="1577">
        <f>SUM(C120:J120)</f>
        <v>0</v>
      </c>
      <c r="L120" s="1799">
        <v>0</v>
      </c>
    </row>
    <row r="121" spans="1:14" ht="15.75" customHeight="1">
      <c r="A121" s="530" t="s">
        <v>608</v>
      </c>
      <c r="B121" s="508"/>
      <c r="C121" s="1539"/>
      <c r="D121" s="1539"/>
      <c r="E121" s="1539"/>
      <c r="F121" s="1539"/>
      <c r="G121" s="1539"/>
      <c r="H121" s="1539"/>
      <c r="I121" s="1578"/>
      <c r="J121" s="1578"/>
      <c r="K121" s="1581"/>
      <c r="L121" s="1539"/>
    </row>
    <row r="122" spans="1:14" ht="13.5" thickBot="1">
      <c r="A122" s="1203" t="s">
        <v>1061</v>
      </c>
      <c r="B122" s="503">
        <v>2510</v>
      </c>
      <c r="C122" s="1799">
        <v>0</v>
      </c>
      <c r="D122" s="1799">
        <v>0</v>
      </c>
      <c r="E122" s="1799">
        <v>0</v>
      </c>
      <c r="F122" s="1799">
        <v>0</v>
      </c>
      <c r="G122" s="1799">
        <v>0</v>
      </c>
      <c r="H122" s="1799">
        <v>0</v>
      </c>
      <c r="I122" s="1799">
        <v>0</v>
      </c>
      <c r="J122" s="1799">
        <v>0</v>
      </c>
      <c r="K122" s="1579">
        <f>SUM(C122:J122)</f>
        <v>0</v>
      </c>
      <c r="L122" s="1799">
        <v>0</v>
      </c>
    </row>
    <row r="123" spans="1:14" ht="14.25" thickTop="1" thickBot="1">
      <c r="A123" s="1203" t="s">
        <v>4</v>
      </c>
      <c r="B123" s="503">
        <v>2530</v>
      </c>
      <c r="C123" s="1799">
        <v>0</v>
      </c>
      <c r="D123" s="1799">
        <v>0</v>
      </c>
      <c r="E123" s="1799">
        <v>0</v>
      </c>
      <c r="F123" s="1799">
        <v>0</v>
      </c>
      <c r="G123" s="1799">
        <v>29892</v>
      </c>
      <c r="H123" s="1799">
        <v>0</v>
      </c>
      <c r="I123" s="1799">
        <v>0</v>
      </c>
      <c r="J123" s="1799">
        <v>0</v>
      </c>
      <c r="K123" s="1579">
        <f>SUM(C123:J123)</f>
        <v>29892</v>
      </c>
      <c r="L123" s="1799">
        <v>81500</v>
      </c>
    </row>
    <row r="124" spans="1:14" ht="14.25" thickTop="1" thickBot="1">
      <c r="A124" s="1203" t="s">
        <v>195</v>
      </c>
      <c r="B124" s="503">
        <v>2540</v>
      </c>
      <c r="C124" s="1799">
        <v>660407</v>
      </c>
      <c r="D124" s="1799">
        <v>110883</v>
      </c>
      <c r="E124" s="1799">
        <v>7980866</v>
      </c>
      <c r="F124" s="1799">
        <v>2543455</v>
      </c>
      <c r="G124" s="1799">
        <v>878325</v>
      </c>
      <c r="H124" s="1799">
        <v>541</v>
      </c>
      <c r="I124" s="1799">
        <v>491109</v>
      </c>
      <c r="J124" s="1799">
        <v>3624</v>
      </c>
      <c r="K124" s="1579">
        <f>SUM(C124:J124)</f>
        <v>12669210</v>
      </c>
      <c r="L124" s="1799">
        <v>12100240</v>
      </c>
    </row>
    <row r="125" spans="1:14" ht="14.25" thickTop="1" thickBot="1">
      <c r="A125" s="1203" t="s">
        <v>947</v>
      </c>
      <c r="B125" s="503">
        <v>2550</v>
      </c>
      <c r="C125" s="1799">
        <v>0</v>
      </c>
      <c r="D125" s="1799">
        <v>0</v>
      </c>
      <c r="E125" s="1799">
        <v>0</v>
      </c>
      <c r="F125" s="1799">
        <v>0</v>
      </c>
      <c r="G125" s="1799">
        <v>0</v>
      </c>
      <c r="H125" s="1799">
        <v>0</v>
      </c>
      <c r="I125" s="1799">
        <v>0</v>
      </c>
      <c r="J125" s="1799">
        <v>0</v>
      </c>
      <c r="K125" s="1579">
        <f>SUM(C125:J125)</f>
        <v>0</v>
      </c>
      <c r="L125" s="1799">
        <v>0</v>
      </c>
    </row>
    <row r="126" spans="1:14" ht="14.25" thickTop="1" thickBot="1">
      <c r="A126" s="1203" t="s">
        <v>100</v>
      </c>
      <c r="B126" s="503">
        <v>2560</v>
      </c>
      <c r="C126" s="1827"/>
      <c r="D126" s="1827"/>
      <c r="E126" s="1827"/>
      <c r="F126" s="1827"/>
      <c r="G126" s="1799">
        <v>0</v>
      </c>
      <c r="H126" s="1827"/>
      <c r="I126" s="1799">
        <v>0</v>
      </c>
      <c r="J126" s="1802"/>
      <c r="K126" s="1579">
        <f>SUM(C126:J126)</f>
        <v>0</v>
      </c>
      <c r="L126" s="1799">
        <v>0</v>
      </c>
    </row>
    <row r="127" spans="1:14" ht="12.75" customHeight="1" thickTop="1" thickBot="1">
      <c r="A127" s="1306" t="s">
        <v>714</v>
      </c>
      <c r="B127" s="1307" t="s">
        <v>35</v>
      </c>
      <c r="C127" s="1579">
        <f>SUM(C122:C126)</f>
        <v>660407</v>
      </c>
      <c r="D127" s="1579">
        <f t="shared" ref="D127:L127" si="14">SUM(D122:D126)</f>
        <v>110883</v>
      </c>
      <c r="E127" s="1579">
        <f t="shared" si="14"/>
        <v>7980866</v>
      </c>
      <c r="F127" s="1579">
        <f t="shared" si="14"/>
        <v>2543455</v>
      </c>
      <c r="G127" s="1579">
        <f t="shared" si="14"/>
        <v>908217</v>
      </c>
      <c r="H127" s="1579">
        <f t="shared" si="14"/>
        <v>541</v>
      </c>
      <c r="I127" s="1579">
        <f t="shared" si="14"/>
        <v>491109</v>
      </c>
      <c r="J127" s="1579">
        <f t="shared" si="14"/>
        <v>3624</v>
      </c>
      <c r="K127" s="1579">
        <f t="shared" si="14"/>
        <v>12699102</v>
      </c>
      <c r="L127" s="1579">
        <f t="shared" si="14"/>
        <v>12181740</v>
      </c>
    </row>
    <row r="128" spans="1:14" ht="12.75" customHeight="1" thickTop="1" thickBot="1">
      <c r="A128" s="1210" t="s">
        <v>973</v>
      </c>
      <c r="B128" s="531" t="s">
        <v>570</v>
      </c>
      <c r="C128" s="1799">
        <v>0</v>
      </c>
      <c r="D128" s="1799">
        <v>0</v>
      </c>
      <c r="E128" s="1799">
        <v>0</v>
      </c>
      <c r="F128" s="1799">
        <v>0</v>
      </c>
      <c r="G128" s="1799">
        <v>0</v>
      </c>
      <c r="H128" s="1799">
        <v>0</v>
      </c>
      <c r="I128" s="1799">
        <v>0</v>
      </c>
      <c r="J128" s="1799">
        <v>0</v>
      </c>
      <c r="K128" s="1598">
        <f>SUM(C128:J128)</f>
        <v>0</v>
      </c>
      <c r="L128" s="1824">
        <v>0</v>
      </c>
    </row>
    <row r="129" spans="1:14" ht="12.75" customHeight="1" thickTop="1" thickBot="1">
      <c r="A129" s="1315" t="s">
        <v>806</v>
      </c>
      <c r="B129" s="1316" t="s">
        <v>565</v>
      </c>
      <c r="C129" s="1586">
        <f>SUM(C120,C127,C128)</f>
        <v>660407</v>
      </c>
      <c r="D129" s="1586">
        <f t="shared" ref="D129:L129" si="15">SUM(D120,D127,D128)</f>
        <v>110883</v>
      </c>
      <c r="E129" s="1586">
        <f t="shared" si="15"/>
        <v>7980866</v>
      </c>
      <c r="F129" s="1586">
        <f t="shared" si="15"/>
        <v>2543455</v>
      </c>
      <c r="G129" s="1586">
        <f t="shared" si="15"/>
        <v>908217</v>
      </c>
      <c r="H129" s="1586">
        <f t="shared" si="15"/>
        <v>541</v>
      </c>
      <c r="I129" s="1586">
        <f t="shared" si="15"/>
        <v>491109</v>
      </c>
      <c r="J129" s="1586">
        <f t="shared" si="15"/>
        <v>3624</v>
      </c>
      <c r="K129" s="1586">
        <f t="shared" si="15"/>
        <v>12699102</v>
      </c>
      <c r="L129" s="1586">
        <f t="shared" si="15"/>
        <v>12181740</v>
      </c>
    </row>
    <row r="130" spans="1:14" ht="15.75" customHeight="1" thickTop="1" thickBot="1">
      <c r="A130" s="1277" t="s">
        <v>1029</v>
      </c>
      <c r="B130" s="1278" t="s">
        <v>571</v>
      </c>
      <c r="C130" s="1799">
        <v>0</v>
      </c>
      <c r="D130" s="1799">
        <v>0</v>
      </c>
      <c r="E130" s="1799">
        <v>0</v>
      </c>
      <c r="F130" s="1799">
        <v>0</v>
      </c>
      <c r="G130" s="1799">
        <v>0</v>
      </c>
      <c r="H130" s="1799">
        <v>0</v>
      </c>
      <c r="I130" s="1799">
        <v>0</v>
      </c>
      <c r="J130" s="1799">
        <v>0</v>
      </c>
      <c r="K130" s="1579">
        <f>SUM(C130:J130)</f>
        <v>0</v>
      </c>
      <c r="L130" s="1824">
        <v>0</v>
      </c>
    </row>
    <row r="131" spans="1:14" ht="15.75" customHeight="1" thickTop="1">
      <c r="A131" s="1283" t="s">
        <v>612</v>
      </c>
      <c r="B131" s="1276" t="s">
        <v>855</v>
      </c>
      <c r="C131" s="1497"/>
      <c r="D131" s="1497"/>
      <c r="E131" s="1564"/>
      <c r="F131" s="1497"/>
      <c r="G131" s="1497"/>
      <c r="H131" s="1564"/>
      <c r="I131" s="1497"/>
      <c r="J131" s="1497"/>
      <c r="K131" s="1564"/>
      <c r="L131" s="1564"/>
    </row>
    <row r="132" spans="1:14" s="361" customFormat="1" ht="13.5" customHeight="1">
      <c r="A132" s="532" t="s">
        <v>610</v>
      </c>
      <c r="B132" s="533"/>
      <c r="C132" s="1497"/>
      <c r="D132" s="1497"/>
      <c r="E132" s="1539"/>
      <c r="F132" s="1497"/>
      <c r="G132" s="1497"/>
      <c r="H132" s="1539"/>
      <c r="I132" s="1497"/>
      <c r="J132" s="1497"/>
      <c r="K132" s="1539"/>
      <c r="L132" s="1539"/>
      <c r="M132" s="201"/>
      <c r="N132" s="201"/>
    </row>
    <row r="133" spans="1:14" s="361" customFormat="1" ht="13.5" customHeight="1">
      <c r="A133" s="1190" t="s">
        <v>493</v>
      </c>
      <c r="B133" s="1400" t="s">
        <v>1792</v>
      </c>
      <c r="C133" s="1497"/>
      <c r="D133" s="1497"/>
      <c r="E133" s="1799">
        <v>0</v>
      </c>
      <c r="F133" s="1497"/>
      <c r="G133" s="1497"/>
      <c r="H133" s="1799">
        <v>0</v>
      </c>
      <c r="I133" s="1497"/>
      <c r="J133" s="1497"/>
      <c r="K133" s="1599">
        <f>SUM(E133,H133)</f>
        <v>0</v>
      </c>
      <c r="L133" s="1798">
        <v>0</v>
      </c>
      <c r="M133" s="201"/>
      <c r="N133" s="201"/>
    </row>
    <row r="134" spans="1:14">
      <c r="A134" s="1203" t="s">
        <v>301</v>
      </c>
      <c r="B134" s="503">
        <v>4120</v>
      </c>
      <c r="C134" s="1578"/>
      <c r="D134" s="1578"/>
      <c r="E134" s="1799">
        <v>0</v>
      </c>
      <c r="F134" s="1578"/>
      <c r="G134" s="1578"/>
      <c r="H134" s="1799">
        <v>0</v>
      </c>
      <c r="I134" s="1504"/>
      <c r="J134" s="1578"/>
      <c r="K134" s="1583">
        <f>SUM(E134,H134)</f>
        <v>0</v>
      </c>
      <c r="L134" s="1798">
        <v>0</v>
      </c>
    </row>
    <row r="135" spans="1:14">
      <c r="A135" s="1203" t="s">
        <v>692</v>
      </c>
      <c r="B135" s="503">
        <v>4140</v>
      </c>
      <c r="C135" s="1578"/>
      <c r="D135" s="1578"/>
      <c r="E135" s="1799">
        <v>0</v>
      </c>
      <c r="F135" s="1578"/>
      <c r="G135" s="1578"/>
      <c r="H135" s="1799">
        <v>0</v>
      </c>
      <c r="I135" s="1504"/>
      <c r="J135" s="1578"/>
      <c r="K135" s="1583">
        <f>SUM(E135,H135)</f>
        <v>0</v>
      </c>
      <c r="L135" s="1798">
        <v>0</v>
      </c>
    </row>
    <row r="136" spans="1:14">
      <c r="A136" s="1207" t="s">
        <v>693</v>
      </c>
      <c r="B136" s="512">
        <v>4190</v>
      </c>
      <c r="C136" s="1578"/>
      <c r="D136" s="1578"/>
      <c r="E136" s="1799">
        <v>0</v>
      </c>
      <c r="F136" s="1578"/>
      <c r="G136" s="1578"/>
      <c r="H136" s="1799">
        <v>0</v>
      </c>
      <c r="I136" s="1504"/>
      <c r="J136" s="1578"/>
      <c r="K136" s="1583">
        <f>SUM(E136,H136)</f>
        <v>0</v>
      </c>
      <c r="L136" s="1798">
        <v>0</v>
      </c>
    </row>
    <row r="137" spans="1:14" ht="12.75" customHeight="1" thickBot="1">
      <c r="A137" s="1306" t="s">
        <v>477</v>
      </c>
      <c r="B137" s="1311">
        <v>4100</v>
      </c>
      <c r="C137" s="1578"/>
      <c r="D137" s="1578"/>
      <c r="E137" s="1579">
        <f>SUM(E133:E136)</f>
        <v>0</v>
      </c>
      <c r="F137" s="1578"/>
      <c r="G137" s="1578"/>
      <c r="H137" s="1579">
        <f>SUM(H133:H136)</f>
        <v>0</v>
      </c>
      <c r="I137" s="1504"/>
      <c r="J137" s="1578"/>
      <c r="K137" s="1579">
        <f>SUM(K133:K136)</f>
        <v>0</v>
      </c>
      <c r="L137" s="1579">
        <f>SUM(L133:L136)</f>
        <v>0</v>
      </c>
    </row>
    <row r="138" spans="1:14" ht="12.75" customHeight="1" thickTop="1" thickBot="1">
      <c r="A138" s="1209" t="s">
        <v>96</v>
      </c>
      <c r="B138" s="521" t="s">
        <v>925</v>
      </c>
      <c r="C138" s="1578"/>
      <c r="D138" s="1578"/>
      <c r="E138" s="1799">
        <v>0</v>
      </c>
      <c r="F138" s="1578"/>
      <c r="G138" s="1578"/>
      <c r="H138" s="1799">
        <v>0</v>
      </c>
      <c r="I138" s="1504"/>
      <c r="J138" s="1578"/>
      <c r="K138" s="1583">
        <f>SUM(E138,H138)</f>
        <v>0</v>
      </c>
      <c r="L138" s="1798">
        <v>0</v>
      </c>
    </row>
    <row r="139" spans="1:14" ht="12.75" customHeight="1" thickTop="1" thickBot="1">
      <c r="A139" s="1306" t="s">
        <v>1471</v>
      </c>
      <c r="B139" s="1311">
        <v>4000</v>
      </c>
      <c r="C139" s="1578"/>
      <c r="D139" s="1578"/>
      <c r="E139" s="1579">
        <f>SUM(E137,E138)</f>
        <v>0</v>
      </c>
      <c r="F139" s="1578"/>
      <c r="G139" s="1578"/>
      <c r="H139" s="1590">
        <f>SUM(H137:H138)</f>
        <v>0</v>
      </c>
      <c r="I139" s="1504"/>
      <c r="J139" s="1578"/>
      <c r="K139" s="1583">
        <f>SUM(K137,K138)</f>
        <v>0</v>
      </c>
      <c r="L139" s="1590">
        <f>SUM(L137,L138)</f>
        <v>0</v>
      </c>
    </row>
    <row r="140" spans="1:14" ht="15.75" customHeight="1" thickTop="1">
      <c r="A140" s="1279" t="s">
        <v>1030</v>
      </c>
      <c r="B140" s="1280" t="s">
        <v>489</v>
      </c>
      <c r="C140" s="1578"/>
      <c r="D140" s="1578"/>
      <c r="E140" s="1588"/>
      <c r="F140" s="1588"/>
      <c r="G140" s="1588"/>
      <c r="H140" s="1587"/>
      <c r="I140" s="1504"/>
      <c r="J140" s="1588"/>
      <c r="K140" s="1587"/>
      <c r="L140" s="1587"/>
    </row>
    <row r="141" spans="1:14" ht="15.75" customHeight="1">
      <c r="A141" s="530" t="s">
        <v>611</v>
      </c>
      <c r="B141" s="508"/>
      <c r="C141" s="1578"/>
      <c r="D141" s="1578"/>
      <c r="E141" s="1578"/>
      <c r="F141" s="1578"/>
      <c r="G141" s="1578"/>
      <c r="H141" s="1581"/>
      <c r="I141" s="1497"/>
      <c r="J141" s="1578"/>
      <c r="K141" s="1581"/>
      <c r="L141" s="1581"/>
    </row>
    <row r="142" spans="1:14">
      <c r="A142" s="1203" t="s">
        <v>87</v>
      </c>
      <c r="B142" s="503">
        <v>5110</v>
      </c>
      <c r="C142" s="1578"/>
      <c r="D142" s="1578"/>
      <c r="E142" s="1578"/>
      <c r="F142" s="1578"/>
      <c r="G142" s="1578"/>
      <c r="H142" s="1799">
        <v>0</v>
      </c>
      <c r="I142" s="1497"/>
      <c r="J142" s="1578"/>
      <c r="K142" s="1583">
        <f>SUM(H142)</f>
        <v>0</v>
      </c>
      <c r="L142" s="1798">
        <v>0</v>
      </c>
    </row>
    <row r="143" spans="1:14">
      <c r="A143" s="1203" t="s">
        <v>88</v>
      </c>
      <c r="B143" s="503">
        <v>5120</v>
      </c>
      <c r="C143" s="1578"/>
      <c r="D143" s="1578"/>
      <c r="E143" s="1578"/>
      <c r="F143" s="1578"/>
      <c r="G143" s="1578"/>
      <c r="H143" s="1799">
        <v>0</v>
      </c>
      <c r="I143" s="1497"/>
      <c r="J143" s="1578"/>
      <c r="K143" s="1583">
        <f>SUM(H143)</f>
        <v>0</v>
      </c>
      <c r="L143" s="1799">
        <v>0</v>
      </c>
    </row>
    <row r="144" spans="1:14" ht="12.75" customHeight="1">
      <c r="A144" s="1203" t="s">
        <v>1162</v>
      </c>
      <c r="B144" s="512" t="s">
        <v>613</v>
      </c>
      <c r="C144" s="1578"/>
      <c r="D144" s="1578"/>
      <c r="E144" s="1578"/>
      <c r="F144" s="1578"/>
      <c r="G144" s="1578"/>
      <c r="H144" s="1799">
        <v>0</v>
      </c>
      <c r="I144" s="1497"/>
      <c r="J144" s="1578"/>
      <c r="K144" s="1583">
        <f>SUM(H144)</f>
        <v>0</v>
      </c>
      <c r="L144" s="1799">
        <v>0</v>
      </c>
    </row>
    <row r="145" spans="1:14">
      <c r="A145" s="1203" t="s">
        <v>89</v>
      </c>
      <c r="B145" s="503" t="s">
        <v>585</v>
      </c>
      <c r="C145" s="1578"/>
      <c r="D145" s="1578"/>
      <c r="E145" s="1578"/>
      <c r="F145" s="1578"/>
      <c r="G145" s="1578"/>
      <c r="H145" s="1799">
        <v>0</v>
      </c>
      <c r="I145" s="1497"/>
      <c r="J145" s="1578"/>
      <c r="K145" s="1583">
        <f>SUM(H145)</f>
        <v>0</v>
      </c>
      <c r="L145" s="1799">
        <v>0</v>
      </c>
    </row>
    <row r="146" spans="1:14" ht="12.75" customHeight="1">
      <c r="A146" s="1203" t="s">
        <v>615</v>
      </c>
      <c r="B146" s="503" t="s">
        <v>614</v>
      </c>
      <c r="C146" s="1578"/>
      <c r="D146" s="1578"/>
      <c r="E146" s="1578"/>
      <c r="F146" s="1578"/>
      <c r="G146" s="1578"/>
      <c r="H146" s="1799">
        <v>0</v>
      </c>
      <c r="I146" s="1497"/>
      <c r="J146" s="1578"/>
      <c r="K146" s="1583">
        <f>SUM(H146)</f>
        <v>0</v>
      </c>
      <c r="L146" s="1799">
        <v>0</v>
      </c>
    </row>
    <row r="147" spans="1:14" ht="12.75" customHeight="1" thickBot="1">
      <c r="A147" s="1214" t="s">
        <v>622</v>
      </c>
      <c r="B147" s="534" t="s">
        <v>713</v>
      </c>
      <c r="C147" s="1578"/>
      <c r="D147" s="1578"/>
      <c r="E147" s="1578"/>
      <c r="F147" s="1578"/>
      <c r="G147" s="1578"/>
      <c r="H147" s="1516">
        <f>SUM(H142:H146)</f>
        <v>0</v>
      </c>
      <c r="I147" s="1497"/>
      <c r="J147" s="1578"/>
      <c r="K147" s="1579">
        <f>SUM(K142:K146)</f>
        <v>0</v>
      </c>
      <c r="L147" s="1516">
        <f>SUM(L142:L146)</f>
        <v>0</v>
      </c>
    </row>
    <row r="148" spans="1:14" ht="15.75" customHeight="1" thickTop="1">
      <c r="A148" s="535" t="s">
        <v>1096</v>
      </c>
      <c r="B148" s="536" t="s">
        <v>38</v>
      </c>
      <c r="C148" s="1578"/>
      <c r="D148" s="1578"/>
      <c r="E148" s="1578"/>
      <c r="F148" s="1578"/>
      <c r="G148" s="1578"/>
      <c r="H148" s="1799">
        <v>0</v>
      </c>
      <c r="I148" s="1497"/>
      <c r="J148" s="1578"/>
      <c r="K148" s="1583">
        <f>SUM(H148)</f>
        <v>0</v>
      </c>
      <c r="L148" s="1828">
        <v>0</v>
      </c>
    </row>
    <row r="149" spans="1:14" ht="12.75" customHeight="1" thickBot="1">
      <c r="A149" s="1206" t="s">
        <v>633</v>
      </c>
      <c r="B149" s="504" t="s">
        <v>489</v>
      </c>
      <c r="C149" s="1578"/>
      <c r="D149" s="1578"/>
      <c r="E149" s="1578"/>
      <c r="F149" s="1578"/>
      <c r="G149" s="1578"/>
      <c r="H149" s="1579">
        <f>SUM(H147,H148)</f>
        <v>0</v>
      </c>
      <c r="I149" s="1497"/>
      <c r="J149" s="1578"/>
      <c r="K149" s="1579">
        <f>SUM(K147:K148)</f>
        <v>0</v>
      </c>
      <c r="L149" s="1579">
        <f>SUM(L142:L146,L148)</f>
        <v>0</v>
      </c>
    </row>
    <row r="150" spans="1:14" ht="15.75" customHeight="1" thickTop="1" thickBot="1">
      <c r="A150" s="1273" t="s">
        <v>1031</v>
      </c>
      <c r="B150" s="1280" t="s">
        <v>856</v>
      </c>
      <c r="C150" s="1578"/>
      <c r="D150" s="1578"/>
      <c r="E150" s="1578"/>
      <c r="F150" s="1578"/>
      <c r="G150" s="1578"/>
      <c r="H150" s="1600"/>
      <c r="I150" s="1539"/>
      <c r="J150" s="1578"/>
      <c r="K150" s="1581"/>
      <c r="L150" s="1826">
        <v>0</v>
      </c>
    </row>
    <row r="151" spans="1:14" ht="12.75" customHeight="1" thickTop="1" thickBot="1">
      <c r="A151" s="2277" t="s">
        <v>616</v>
      </c>
      <c r="B151" s="2259"/>
      <c r="C151" s="1579">
        <f>SUM(C129,C130,C139,C149,C150)</f>
        <v>660407</v>
      </c>
      <c r="D151" s="1579">
        <f t="shared" ref="D151:K151" si="16">SUM(D129,D130,D139,D149,D150)</f>
        <v>110883</v>
      </c>
      <c r="E151" s="1579">
        <f t="shared" si="16"/>
        <v>7980866</v>
      </c>
      <c r="F151" s="1579">
        <f t="shared" si="16"/>
        <v>2543455</v>
      </c>
      <c r="G151" s="1579">
        <f t="shared" si="16"/>
        <v>908217</v>
      </c>
      <c r="H151" s="1579">
        <f t="shared" si="16"/>
        <v>541</v>
      </c>
      <c r="I151" s="1579">
        <f t="shared" si="16"/>
        <v>491109</v>
      </c>
      <c r="J151" s="1579">
        <f t="shared" si="16"/>
        <v>3624</v>
      </c>
      <c r="K151" s="1579">
        <f t="shared" si="16"/>
        <v>12699102</v>
      </c>
      <c r="L151" s="1579">
        <f>SUM(L129,L130,L139,L149,L150)</f>
        <v>12181740</v>
      </c>
    </row>
    <row r="152" spans="1:14" ht="12.75" customHeight="1" thickTop="1">
      <c r="A152" s="2280" t="s">
        <v>1170</v>
      </c>
      <c r="B152" s="2281"/>
      <c r="C152" s="1580"/>
      <c r="D152" s="1580"/>
      <c r="E152" s="1580"/>
      <c r="F152" s="1580"/>
      <c r="G152" s="1580"/>
      <c r="H152" s="1580"/>
      <c r="I152" s="1580"/>
      <c r="J152" s="1578"/>
      <c r="K152" s="1592">
        <f>'Revenues 9-14'!D268-'Expenditures 15-22'!K151</f>
        <v>-916501</v>
      </c>
      <c r="L152" s="1580"/>
    </row>
    <row r="153" spans="1:14" s="540" customFormat="1" ht="9" customHeight="1">
      <c r="A153" s="537"/>
      <c r="B153" s="538"/>
      <c r="C153" s="1593"/>
      <c r="D153" s="1593"/>
      <c r="E153" s="1593"/>
      <c r="F153" s="1593"/>
      <c r="G153" s="1593"/>
      <c r="H153" s="1593"/>
      <c r="I153" s="1593"/>
      <c r="J153" s="1593"/>
      <c r="K153" s="1593"/>
      <c r="L153" s="1593"/>
      <c r="M153" s="539"/>
      <c r="N153" s="539"/>
    </row>
    <row r="154" spans="1:14" s="542" customFormat="1" ht="16.7" customHeight="1">
      <c r="A154" s="2265" t="s">
        <v>617</v>
      </c>
      <c r="B154" s="2267"/>
      <c r="C154" s="1594"/>
      <c r="D154" s="1595"/>
      <c r="E154" s="1595"/>
      <c r="F154" s="1595"/>
      <c r="G154" s="1595"/>
      <c r="H154" s="1595"/>
      <c r="I154" s="1595"/>
      <c r="J154" s="1595"/>
      <c r="K154" s="1595"/>
      <c r="L154" s="1596"/>
      <c r="M154" s="541"/>
      <c r="N154" s="541"/>
    </row>
    <row r="155" spans="1:14" s="506" customFormat="1" ht="15.75" customHeight="1" thickBot="1">
      <c r="A155" s="1284" t="s">
        <v>81</v>
      </c>
      <c r="B155" s="1285" t="s">
        <v>855</v>
      </c>
      <c r="C155" s="1578"/>
      <c r="D155" s="1578"/>
      <c r="E155" s="1578"/>
      <c r="F155" s="1578"/>
      <c r="G155" s="1578"/>
      <c r="H155" s="1601"/>
      <c r="I155" s="1578"/>
      <c r="J155" s="1578"/>
      <c r="K155" s="1602"/>
      <c r="L155" s="1601"/>
      <c r="M155" s="505"/>
      <c r="N155" s="505"/>
    </row>
    <row r="156" spans="1:14" s="506" customFormat="1" ht="15.75" customHeight="1" thickTop="1">
      <c r="A156" s="1386" t="s">
        <v>1793</v>
      </c>
      <c r="B156" s="1387"/>
      <c r="C156" s="1578"/>
      <c r="D156" s="1578"/>
      <c r="E156" s="1578"/>
      <c r="F156" s="1578"/>
      <c r="G156" s="1578"/>
      <c r="H156" s="1603"/>
      <c r="I156" s="1578"/>
      <c r="J156" s="1578"/>
      <c r="K156" s="1604"/>
      <c r="L156" s="1603"/>
      <c r="M156" s="505"/>
      <c r="N156" s="505"/>
    </row>
    <row r="157" spans="1:14" s="506" customFormat="1" thickBot="1">
      <c r="A157" s="1388" t="s">
        <v>493</v>
      </c>
      <c r="B157" s="1389" t="s">
        <v>1792</v>
      </c>
      <c r="C157" s="1578"/>
      <c r="D157" s="1578"/>
      <c r="E157" s="1578"/>
      <c r="F157" s="1578"/>
      <c r="G157" s="1578"/>
      <c r="H157" s="1799">
        <v>0</v>
      </c>
      <c r="I157" s="1578"/>
      <c r="J157" s="1578"/>
      <c r="K157" s="1577">
        <f>H157</f>
        <v>0</v>
      </c>
      <c r="L157" s="1826">
        <v>0</v>
      </c>
      <c r="M157" s="505"/>
      <c r="N157" s="505"/>
    </row>
    <row r="158" spans="1:14" s="506" customFormat="1" ht="13.5" thickTop="1" thickBot="1">
      <c r="A158" s="1388" t="s">
        <v>301</v>
      </c>
      <c r="B158" s="1389" t="s">
        <v>1794</v>
      </c>
      <c r="C158" s="1578"/>
      <c r="D158" s="1578"/>
      <c r="E158" s="1578"/>
      <c r="F158" s="1578"/>
      <c r="G158" s="1578"/>
      <c r="H158" s="1799">
        <v>0</v>
      </c>
      <c r="I158" s="1578"/>
      <c r="J158" s="1578"/>
      <c r="K158" s="1577">
        <f>H158</f>
        <v>0</v>
      </c>
      <c r="L158" s="1826">
        <v>0</v>
      </c>
      <c r="M158" s="505"/>
      <c r="N158" s="505"/>
    </row>
    <row r="159" spans="1:14" s="506" customFormat="1" ht="13.5" thickTop="1" thickBot="1">
      <c r="A159" s="1388" t="s">
        <v>1795</v>
      </c>
      <c r="B159" s="1389" t="s">
        <v>554</v>
      </c>
      <c r="C159" s="1578"/>
      <c r="D159" s="1578"/>
      <c r="E159" s="1578"/>
      <c r="F159" s="1578"/>
      <c r="G159" s="1578"/>
      <c r="H159" s="1799">
        <v>0</v>
      </c>
      <c r="I159" s="1578"/>
      <c r="J159" s="1578"/>
      <c r="K159" s="1577">
        <f>H159</f>
        <v>0</v>
      </c>
      <c r="L159" s="1826">
        <v>0</v>
      </c>
      <c r="M159" s="505"/>
      <c r="N159" s="505"/>
    </row>
    <row r="160" spans="1:14" s="506" customFormat="1" ht="15.75" customHeight="1" thickTop="1" thickBot="1">
      <c r="A160" s="1390" t="s">
        <v>1796</v>
      </c>
      <c r="B160" s="1391" t="s">
        <v>855</v>
      </c>
      <c r="C160" s="1578"/>
      <c r="D160" s="1578"/>
      <c r="E160" s="1578"/>
      <c r="F160" s="1578"/>
      <c r="G160" s="1578"/>
      <c r="H160" s="1516">
        <f>SUM(H157:H159)</f>
        <v>0</v>
      </c>
      <c r="I160" s="1578"/>
      <c r="J160" s="1578"/>
      <c r="K160" s="1579">
        <f>SUM(K157:K159)</f>
        <v>0</v>
      </c>
      <c r="L160" s="1516">
        <f>SUM(L157:L159)</f>
        <v>0</v>
      </c>
      <c r="M160" s="505"/>
      <c r="N160" s="505"/>
    </row>
    <row r="161" spans="1:14" s="254" customFormat="1" ht="15.75" customHeight="1" thickTop="1">
      <c r="A161" s="1279" t="s">
        <v>82</v>
      </c>
      <c r="B161" s="1280" t="s">
        <v>489</v>
      </c>
      <c r="C161" s="1578"/>
      <c r="D161" s="1578"/>
      <c r="E161" s="1578"/>
      <c r="F161" s="1578"/>
      <c r="G161" s="1578"/>
      <c r="H161" s="1578"/>
      <c r="I161" s="1578"/>
      <c r="J161" s="1578"/>
      <c r="K161" s="1578"/>
      <c r="L161" s="1578"/>
      <c r="M161" s="502"/>
      <c r="N161" s="502"/>
    </row>
    <row r="162" spans="1:14" s="254" customFormat="1" ht="15.75" customHeight="1">
      <c r="A162" s="530" t="s">
        <v>611</v>
      </c>
      <c r="B162" s="508"/>
      <c r="C162" s="1578"/>
      <c r="D162" s="1578"/>
      <c r="E162" s="1578"/>
      <c r="F162" s="1578"/>
      <c r="G162" s="1578"/>
      <c r="H162" s="1578"/>
      <c r="I162" s="1578"/>
      <c r="J162" s="1578"/>
      <c r="K162" s="1581"/>
      <c r="L162" s="1581"/>
      <c r="M162" s="502"/>
      <c r="N162" s="502"/>
    </row>
    <row r="163" spans="1:14">
      <c r="A163" s="1203" t="s">
        <v>87</v>
      </c>
      <c r="B163" s="503">
        <v>5110</v>
      </c>
      <c r="C163" s="1578"/>
      <c r="D163" s="1578"/>
      <c r="E163" s="1578"/>
      <c r="F163" s="1578"/>
      <c r="G163" s="1578"/>
      <c r="H163" s="1799">
        <v>0</v>
      </c>
      <c r="I163" s="1578"/>
      <c r="J163" s="1578"/>
      <c r="K163" s="1577">
        <f>SUM(C163:J163)</f>
        <v>0</v>
      </c>
      <c r="L163" s="1799">
        <v>0</v>
      </c>
    </row>
    <row r="164" spans="1:14">
      <c r="A164" s="1203" t="s">
        <v>88</v>
      </c>
      <c r="B164" s="503">
        <v>5120</v>
      </c>
      <c r="C164" s="1578"/>
      <c r="D164" s="1578"/>
      <c r="E164" s="1578"/>
      <c r="F164" s="1578"/>
      <c r="G164" s="1578"/>
      <c r="H164" s="1799">
        <v>0</v>
      </c>
      <c r="I164" s="1578"/>
      <c r="J164" s="1578"/>
      <c r="K164" s="1577">
        <f>SUM(C164:J164)</f>
        <v>0</v>
      </c>
      <c r="L164" s="1799">
        <v>0</v>
      </c>
    </row>
    <row r="165" spans="1:14" ht="12.75" customHeight="1">
      <c r="A165" s="1203" t="s">
        <v>1162</v>
      </c>
      <c r="B165" s="503" t="s">
        <v>613</v>
      </c>
      <c r="C165" s="1578"/>
      <c r="D165" s="1578"/>
      <c r="E165" s="1578"/>
      <c r="F165" s="1578"/>
      <c r="G165" s="1578"/>
      <c r="H165" s="1799">
        <v>0</v>
      </c>
      <c r="I165" s="1578"/>
      <c r="J165" s="1578"/>
      <c r="K165" s="1577">
        <f>SUM(C165:J165)</f>
        <v>0</v>
      </c>
      <c r="L165" s="1799">
        <v>0</v>
      </c>
    </row>
    <row r="166" spans="1:14">
      <c r="A166" s="1203" t="s">
        <v>89</v>
      </c>
      <c r="B166" s="512" t="s">
        <v>585</v>
      </c>
      <c r="C166" s="1578"/>
      <c r="D166" s="1578"/>
      <c r="E166" s="1578"/>
      <c r="F166" s="1578"/>
      <c r="G166" s="1578"/>
      <c r="H166" s="1799">
        <v>0</v>
      </c>
      <c r="I166" s="1578"/>
      <c r="J166" s="1578"/>
      <c r="K166" s="1577">
        <f>SUM(C166:J166)</f>
        <v>0</v>
      </c>
      <c r="L166" s="1799">
        <v>0</v>
      </c>
    </row>
    <row r="167" spans="1:14" ht="12.75" customHeight="1">
      <c r="A167" s="1203" t="s">
        <v>615</v>
      </c>
      <c r="B167" s="503" t="s">
        <v>614</v>
      </c>
      <c r="C167" s="1578"/>
      <c r="D167" s="1578"/>
      <c r="E167" s="1578"/>
      <c r="F167" s="1578"/>
      <c r="G167" s="1578"/>
      <c r="H167" s="1799">
        <v>0</v>
      </c>
      <c r="I167" s="1578"/>
      <c r="J167" s="1578"/>
      <c r="K167" s="1577">
        <f>SUM(C167:J167)</f>
        <v>0</v>
      </c>
      <c r="L167" s="1799">
        <v>0</v>
      </c>
    </row>
    <row r="168" spans="1:14" ht="13.5" thickBot="1">
      <c r="A168" s="1306" t="s">
        <v>274</v>
      </c>
      <c r="B168" s="1309" t="s">
        <v>713</v>
      </c>
      <c r="C168" s="1578"/>
      <c r="D168" s="1578"/>
      <c r="E168" s="1578"/>
      <c r="F168" s="1578"/>
      <c r="G168" s="1578"/>
      <c r="H168" s="1579">
        <f>SUM(H163:H167)</f>
        <v>0</v>
      </c>
      <c r="I168" s="1578"/>
      <c r="J168" s="1578"/>
      <c r="K168" s="1579">
        <f>SUM(K163:K167)</f>
        <v>0</v>
      </c>
      <c r="L168" s="1579">
        <f>SUM(L163:L167)</f>
        <v>0</v>
      </c>
    </row>
    <row r="169" spans="1:14" ht="15.75" customHeight="1" thickTop="1">
      <c r="A169" s="543" t="s">
        <v>83</v>
      </c>
      <c r="B169" s="544" t="s">
        <v>38</v>
      </c>
      <c r="C169" s="1578"/>
      <c r="D169" s="1578"/>
      <c r="E169" s="1578"/>
      <c r="F169" s="1578"/>
      <c r="G169" s="1578"/>
      <c r="H169" s="1799">
        <v>235275</v>
      </c>
      <c r="I169" s="1578"/>
      <c r="J169" s="1578"/>
      <c r="K169" s="1577">
        <f>SUM(C169:H169)</f>
        <v>235275</v>
      </c>
      <c r="L169" s="1829">
        <v>235275</v>
      </c>
    </row>
    <row r="170" spans="1:14" ht="33.75" customHeight="1">
      <c r="A170" s="543" t="s">
        <v>1648</v>
      </c>
      <c r="B170" s="545" t="s">
        <v>31</v>
      </c>
      <c r="C170" s="1578"/>
      <c r="D170" s="1578"/>
      <c r="E170" s="1578"/>
      <c r="F170" s="1578"/>
      <c r="G170" s="1578"/>
      <c r="H170" s="1799">
        <v>2660000</v>
      </c>
      <c r="I170" s="1578"/>
      <c r="J170" s="1578"/>
      <c r="K170" s="1577">
        <f>SUM(C170:J170)</f>
        <v>2660000</v>
      </c>
      <c r="L170" s="1798">
        <v>2660000</v>
      </c>
    </row>
    <row r="171" spans="1:14" ht="15.75" customHeight="1">
      <c r="A171" s="507" t="s">
        <v>761</v>
      </c>
      <c r="B171" s="546" t="s">
        <v>84</v>
      </c>
      <c r="C171" s="1578"/>
      <c r="D171" s="1578"/>
      <c r="E171" s="1799">
        <v>0</v>
      </c>
      <c r="F171" s="1578"/>
      <c r="G171" s="1578"/>
      <c r="H171" s="1799">
        <v>0</v>
      </c>
      <c r="I171" s="1504"/>
      <c r="J171" s="1578"/>
      <c r="K171" s="1577">
        <f>SUM(C171:J171)</f>
        <v>0</v>
      </c>
      <c r="L171" s="1798">
        <v>0</v>
      </c>
    </row>
    <row r="172" spans="1:14" ht="12.75" customHeight="1" thickBot="1">
      <c r="A172" s="1306" t="s">
        <v>633</v>
      </c>
      <c r="B172" s="1307" t="s">
        <v>489</v>
      </c>
      <c r="C172" s="1578"/>
      <c r="D172" s="1578"/>
      <c r="E172" s="1586">
        <f>SUM(E168,E169,E170,E171)</f>
        <v>0</v>
      </c>
      <c r="F172" s="1578"/>
      <c r="G172" s="1578"/>
      <c r="H172" s="1586">
        <f>SUM(H168,H169,H170,H171)</f>
        <v>2895275</v>
      </c>
      <c r="I172" s="1588"/>
      <c r="J172" s="1578"/>
      <c r="K172" s="1586">
        <f>SUM(K168,K169,K170,K171)</f>
        <v>2895275</v>
      </c>
      <c r="L172" s="1586">
        <f>SUM(L168,L169,L170,L171)</f>
        <v>2895275</v>
      </c>
    </row>
    <row r="173" spans="1:14" ht="15.75" customHeight="1" thickTop="1" thickBot="1">
      <c r="A173" s="1286" t="s">
        <v>85</v>
      </c>
      <c r="B173" s="1278" t="s">
        <v>856</v>
      </c>
      <c r="C173" s="1578"/>
      <c r="D173" s="1578"/>
      <c r="E173" s="1581"/>
      <c r="F173" s="1578"/>
      <c r="G173" s="1578"/>
      <c r="H173" s="1582"/>
      <c r="I173" s="1588"/>
      <c r="J173" s="1578"/>
      <c r="K173" s="1581"/>
      <c r="L173" s="1824">
        <v>0</v>
      </c>
    </row>
    <row r="174" spans="1:14" ht="12.75" customHeight="1" thickTop="1" thickBot="1">
      <c r="A174" s="1317" t="s">
        <v>90</v>
      </c>
      <c r="B174" s="1318"/>
      <c r="C174" s="1578"/>
      <c r="D174" s="1578"/>
      <c r="E174" s="1586">
        <f>SUM(E172,E173)</f>
        <v>0</v>
      </c>
      <c r="F174" s="1578"/>
      <c r="G174" s="1578"/>
      <c r="H174" s="1586">
        <f>SUM(H160,H172,H173)</f>
        <v>2895275</v>
      </c>
      <c r="I174" s="1588"/>
      <c r="J174" s="1578"/>
      <c r="K174" s="1586">
        <f>SUM(K160,K172,K173)</f>
        <v>2895275</v>
      </c>
      <c r="L174" s="1586">
        <f>SUM(L160,L172,L173)</f>
        <v>2895275</v>
      </c>
    </row>
    <row r="175" spans="1:14" ht="13.5" thickTop="1">
      <c r="A175" s="2287" t="s">
        <v>989</v>
      </c>
      <c r="B175" s="2288"/>
      <c r="C175" s="1578"/>
      <c r="D175" s="1578"/>
      <c r="E175" s="1578"/>
      <c r="F175" s="1578"/>
      <c r="G175" s="1578"/>
      <c r="H175" s="1580"/>
      <c r="I175" s="1578"/>
      <c r="J175" s="1578"/>
      <c r="K175" s="1592">
        <f>'Revenues 9-14'!E268-'Expenditures 15-22'!K174</f>
        <v>23658</v>
      </c>
      <c r="L175" s="1580"/>
    </row>
    <row r="176" spans="1:14" s="540" customFormat="1" ht="9" customHeight="1">
      <c r="A176" s="537"/>
      <c r="B176" s="547"/>
      <c r="C176" s="1593"/>
      <c r="D176" s="1593"/>
      <c r="E176" s="1593"/>
      <c r="F176" s="1593"/>
      <c r="G176" s="1593"/>
      <c r="H176" s="1593"/>
      <c r="I176" s="1593"/>
      <c r="J176" s="1593"/>
      <c r="K176" s="1593"/>
      <c r="L176" s="1593"/>
      <c r="M176" s="539"/>
      <c r="N176" s="539"/>
    </row>
    <row r="177" spans="1:14" s="321" customFormat="1" ht="16.7" customHeight="1">
      <c r="A177" s="1233" t="s">
        <v>931</v>
      </c>
      <c r="B177" s="1234"/>
      <c r="C177" s="1605"/>
      <c r="D177" s="1606"/>
      <c r="E177" s="1606"/>
      <c r="F177" s="1606"/>
      <c r="G177" s="1606"/>
      <c r="H177" s="1606"/>
      <c r="I177" s="1606"/>
      <c r="J177" s="1606"/>
      <c r="K177" s="1606"/>
      <c r="L177" s="1607"/>
      <c r="M177" s="501"/>
      <c r="N177" s="501"/>
    </row>
    <row r="178" spans="1:14" s="548" customFormat="1" ht="15.75" customHeight="1">
      <c r="A178" s="1287" t="s">
        <v>932</v>
      </c>
      <c r="B178" s="1288"/>
      <c r="C178" s="1578"/>
      <c r="D178" s="1578"/>
      <c r="E178" s="1578"/>
      <c r="F178" s="1578"/>
      <c r="G178" s="1578"/>
      <c r="H178" s="1578"/>
      <c r="I178" s="1578"/>
      <c r="J178" s="1578"/>
      <c r="K178" s="1578"/>
      <c r="L178" s="1578"/>
      <c r="M178" s="539"/>
      <c r="N178" s="539"/>
    </row>
    <row r="179" spans="1:14" s="548" customFormat="1" ht="15.75" customHeight="1">
      <c r="A179" s="549" t="s">
        <v>587</v>
      </c>
      <c r="B179" s="508"/>
      <c r="C179" s="1581"/>
      <c r="D179" s="1581"/>
      <c r="E179" s="1581"/>
      <c r="F179" s="1578"/>
      <c r="G179" s="1578"/>
      <c r="H179" s="1581"/>
      <c r="I179" s="1578"/>
      <c r="J179" s="1578"/>
      <c r="K179" s="1581"/>
      <c r="L179" s="1581"/>
      <c r="M179" s="539"/>
      <c r="N179" s="539"/>
    </row>
    <row r="180" spans="1:14" ht="12.75" customHeight="1">
      <c r="A180" s="1203" t="s">
        <v>1939</v>
      </c>
      <c r="B180" s="503" t="s">
        <v>711</v>
      </c>
      <c r="C180" s="1799">
        <v>0</v>
      </c>
      <c r="D180" s="1799">
        <v>0</v>
      </c>
      <c r="E180" s="1799">
        <v>0</v>
      </c>
      <c r="F180" s="1799">
        <v>0</v>
      </c>
      <c r="G180" s="1799">
        <v>0</v>
      </c>
      <c r="H180" s="1799">
        <v>0</v>
      </c>
      <c r="I180" s="1799">
        <v>0</v>
      </c>
      <c r="J180" s="1799">
        <v>0</v>
      </c>
      <c r="K180" s="1577">
        <f>SUM(C180:J180)</f>
        <v>0</v>
      </c>
      <c r="L180" s="1799">
        <v>0</v>
      </c>
    </row>
    <row r="181" spans="1:14" ht="15.75" customHeight="1">
      <c r="A181" s="509" t="s">
        <v>608</v>
      </c>
      <c r="B181" s="550"/>
      <c r="C181" s="1808"/>
      <c r="D181" s="1808"/>
      <c r="E181" s="1808"/>
      <c r="F181" s="1808"/>
      <c r="G181" s="1808"/>
      <c r="H181" s="1808"/>
      <c r="I181" s="1802"/>
      <c r="J181" s="1802"/>
      <c r="K181" s="1565"/>
      <c r="L181" s="1808"/>
    </row>
    <row r="182" spans="1:14" ht="12.75" customHeight="1">
      <c r="A182" s="1203" t="s">
        <v>947</v>
      </c>
      <c r="B182" s="503">
        <v>2550</v>
      </c>
      <c r="C182" s="1799">
        <v>166131</v>
      </c>
      <c r="D182" s="1799">
        <v>42204</v>
      </c>
      <c r="E182" s="1799">
        <v>9238907</v>
      </c>
      <c r="F182" s="1799">
        <v>11829</v>
      </c>
      <c r="G182" s="1799">
        <v>0</v>
      </c>
      <c r="H182" s="1799">
        <v>0</v>
      </c>
      <c r="I182" s="1799">
        <v>0</v>
      </c>
      <c r="J182" s="1799">
        <v>0</v>
      </c>
      <c r="K182" s="1577">
        <f>SUM(C182:J182)</f>
        <v>9459071</v>
      </c>
      <c r="L182" s="1799">
        <v>10434424</v>
      </c>
    </row>
    <row r="183" spans="1:14" ht="12.75" customHeight="1" thickBot="1">
      <c r="A183" s="1208" t="s">
        <v>973</v>
      </c>
      <c r="B183" s="551">
        <v>2900</v>
      </c>
      <c r="C183" s="1799">
        <v>0</v>
      </c>
      <c r="D183" s="1799">
        <v>0</v>
      </c>
      <c r="E183" s="1799">
        <v>0</v>
      </c>
      <c r="F183" s="1799">
        <v>0</v>
      </c>
      <c r="G183" s="1799">
        <v>0</v>
      </c>
      <c r="H183" s="1799">
        <v>0</v>
      </c>
      <c r="I183" s="1799">
        <v>0</v>
      </c>
      <c r="J183" s="1799">
        <v>0</v>
      </c>
      <c r="K183" s="1586">
        <f>SUM(C183:J183)</f>
        <v>0</v>
      </c>
      <c r="L183" s="1799">
        <v>0</v>
      </c>
    </row>
    <row r="184" spans="1:14" ht="12.75" customHeight="1" thickTop="1" thickBot="1">
      <c r="A184" s="1319" t="s">
        <v>806</v>
      </c>
      <c r="B184" s="1307" t="s">
        <v>565</v>
      </c>
      <c r="C184" s="1586">
        <f>SUM(C180,C182,C183)</f>
        <v>166131</v>
      </c>
      <c r="D184" s="1586">
        <f t="shared" ref="D184:J184" si="17">SUM(D180,D182,D183)</f>
        <v>42204</v>
      </c>
      <c r="E184" s="1586">
        <f t="shared" si="17"/>
        <v>9238907</v>
      </c>
      <c r="F184" s="1586">
        <f t="shared" si="17"/>
        <v>11829</v>
      </c>
      <c r="G184" s="1586">
        <f t="shared" si="17"/>
        <v>0</v>
      </c>
      <c r="H184" s="1586">
        <f t="shared" si="17"/>
        <v>0</v>
      </c>
      <c r="I184" s="1586">
        <f t="shared" si="17"/>
        <v>0</v>
      </c>
      <c r="J184" s="1586">
        <f t="shared" si="17"/>
        <v>0</v>
      </c>
      <c r="K184" s="1586">
        <f>SUM(K180,K182,K183)</f>
        <v>9459071</v>
      </c>
      <c r="L184" s="1586">
        <f>SUM(L180, L182:L183)</f>
        <v>10434424</v>
      </c>
    </row>
    <row r="185" spans="1:14" ht="15.75" customHeight="1" thickTop="1" thickBot="1">
      <c r="A185" s="1289" t="s">
        <v>933</v>
      </c>
      <c r="B185" s="1278">
        <v>3000</v>
      </c>
      <c r="C185" s="1799">
        <v>0</v>
      </c>
      <c r="D185" s="1799">
        <v>0</v>
      </c>
      <c r="E185" s="1799">
        <v>0</v>
      </c>
      <c r="F185" s="1799">
        <v>0</v>
      </c>
      <c r="G185" s="1799">
        <v>0</v>
      </c>
      <c r="H185" s="1799">
        <v>0</v>
      </c>
      <c r="I185" s="1799">
        <v>0</v>
      </c>
      <c r="J185" s="1799">
        <v>0</v>
      </c>
      <c r="K185" s="1579">
        <f>SUM(C185:J185)</f>
        <v>0</v>
      </c>
      <c r="L185" s="1799">
        <v>0</v>
      </c>
    </row>
    <row r="186" spans="1:14" s="548" customFormat="1" ht="15.75" customHeight="1" thickTop="1">
      <c r="A186" s="1273" t="s">
        <v>91</v>
      </c>
      <c r="B186" s="1276" t="s">
        <v>855</v>
      </c>
      <c r="C186" s="1578"/>
      <c r="D186" s="1578"/>
      <c r="E186" s="1578"/>
      <c r="F186" s="1578"/>
      <c r="G186" s="1578"/>
      <c r="H186" s="1578"/>
      <c r="I186" s="1578"/>
      <c r="J186" s="1578"/>
      <c r="K186" s="1578"/>
      <c r="L186" s="1578"/>
      <c r="M186" s="539"/>
      <c r="N186" s="539"/>
    </row>
    <row r="187" spans="1:14" s="548" customFormat="1" ht="15.75" customHeight="1">
      <c r="A187" s="507" t="s">
        <v>1123</v>
      </c>
      <c r="B187" s="508"/>
      <c r="C187" s="1578"/>
      <c r="D187" s="1578"/>
      <c r="E187" s="1578"/>
      <c r="F187" s="1578"/>
      <c r="G187" s="1578"/>
      <c r="H187" s="1578"/>
      <c r="I187" s="1578"/>
      <c r="J187" s="1578"/>
      <c r="K187" s="1578"/>
      <c r="L187" s="1578"/>
      <c r="M187" s="539"/>
      <c r="N187" s="539"/>
    </row>
    <row r="188" spans="1:14">
      <c r="A188" s="1203" t="s">
        <v>493</v>
      </c>
      <c r="B188" s="503">
        <v>4110</v>
      </c>
      <c r="C188" s="1578"/>
      <c r="D188" s="1578"/>
      <c r="E188" s="1799">
        <v>0</v>
      </c>
      <c r="F188" s="1578"/>
      <c r="G188" s="1578"/>
      <c r="H188" s="1799">
        <v>0</v>
      </c>
      <c r="I188" s="1504"/>
      <c r="J188" s="1578"/>
      <c r="K188" s="1577">
        <f t="shared" ref="K188:K193" si="18">SUM(E188,H188)</f>
        <v>0</v>
      </c>
      <c r="L188" s="1799">
        <v>0</v>
      </c>
    </row>
    <row r="189" spans="1:14">
      <c r="A189" s="1203" t="s">
        <v>301</v>
      </c>
      <c r="B189" s="503">
        <v>4120</v>
      </c>
      <c r="C189" s="1578"/>
      <c r="D189" s="1578"/>
      <c r="E189" s="1799">
        <v>0</v>
      </c>
      <c r="F189" s="1578"/>
      <c r="G189" s="1578"/>
      <c r="H189" s="1799">
        <v>0</v>
      </c>
      <c r="I189" s="1504"/>
      <c r="J189" s="1578"/>
      <c r="K189" s="1577">
        <f t="shared" si="18"/>
        <v>0</v>
      </c>
      <c r="L189" s="1799">
        <v>0</v>
      </c>
    </row>
    <row r="190" spans="1:14">
      <c r="A190" s="1203" t="s">
        <v>302</v>
      </c>
      <c r="B190" s="512">
        <v>4130</v>
      </c>
      <c r="C190" s="1578"/>
      <c r="D190" s="1578"/>
      <c r="E190" s="1799">
        <v>0</v>
      </c>
      <c r="F190" s="1578"/>
      <c r="G190" s="1578"/>
      <c r="H190" s="1799">
        <v>0</v>
      </c>
      <c r="I190" s="1504"/>
      <c r="J190" s="1578"/>
      <c r="K190" s="1577">
        <f t="shared" si="18"/>
        <v>0</v>
      </c>
      <c r="L190" s="1799">
        <v>0</v>
      </c>
    </row>
    <row r="191" spans="1:14">
      <c r="A191" s="1203" t="s">
        <v>692</v>
      </c>
      <c r="B191" s="503">
        <v>4140</v>
      </c>
      <c r="C191" s="1578"/>
      <c r="D191" s="1578"/>
      <c r="E191" s="1799">
        <v>0</v>
      </c>
      <c r="F191" s="1578"/>
      <c r="G191" s="1578"/>
      <c r="H191" s="1799">
        <v>0</v>
      </c>
      <c r="I191" s="1504"/>
      <c r="J191" s="1578"/>
      <c r="K191" s="1577">
        <f t="shared" si="18"/>
        <v>0</v>
      </c>
      <c r="L191" s="1799">
        <v>0</v>
      </c>
    </row>
    <row r="192" spans="1:14">
      <c r="A192" s="1203" t="s">
        <v>86</v>
      </c>
      <c r="B192" s="503">
        <v>4170</v>
      </c>
      <c r="C192" s="1578"/>
      <c r="D192" s="1578"/>
      <c r="E192" s="1799">
        <v>0</v>
      </c>
      <c r="F192" s="1578"/>
      <c r="G192" s="1578"/>
      <c r="H192" s="1799">
        <v>0</v>
      </c>
      <c r="I192" s="1504"/>
      <c r="J192" s="1578"/>
      <c r="K192" s="1577">
        <f t="shared" si="18"/>
        <v>0</v>
      </c>
      <c r="L192" s="1799">
        <v>0</v>
      </c>
    </row>
    <row r="193" spans="1:14">
      <c r="A193" s="1207" t="s">
        <v>693</v>
      </c>
      <c r="B193" s="512">
        <v>4190</v>
      </c>
      <c r="C193" s="1578"/>
      <c r="D193" s="1578"/>
      <c r="E193" s="1799">
        <v>0</v>
      </c>
      <c r="F193" s="1578"/>
      <c r="G193" s="1578"/>
      <c r="H193" s="1799">
        <v>0</v>
      </c>
      <c r="I193" s="1504"/>
      <c r="J193" s="1578"/>
      <c r="K193" s="1577">
        <f t="shared" si="18"/>
        <v>0</v>
      </c>
      <c r="L193" s="1799">
        <v>0</v>
      </c>
    </row>
    <row r="194" spans="1:14" ht="12.75" customHeight="1" thickBot="1">
      <c r="A194" s="1306" t="s">
        <v>1132</v>
      </c>
      <c r="B194" s="1307" t="s">
        <v>555</v>
      </c>
      <c r="C194" s="1578"/>
      <c r="D194" s="1578"/>
      <c r="E194" s="1579">
        <f>SUM(E188:E193)</f>
        <v>0</v>
      </c>
      <c r="F194" s="1578"/>
      <c r="G194" s="1578"/>
      <c r="H194" s="1579">
        <f>SUM(H188:H193)</f>
        <v>0</v>
      </c>
      <c r="I194" s="1504"/>
      <c r="J194" s="1578"/>
      <c r="K194" s="1579">
        <f>SUM(K188:K193)</f>
        <v>0</v>
      </c>
      <c r="L194" s="1579">
        <f>SUM(L188:L193)</f>
        <v>0</v>
      </c>
    </row>
    <row r="195" spans="1:14" ht="15.75" customHeight="1" thickTop="1">
      <c r="A195" s="543" t="s">
        <v>92</v>
      </c>
      <c r="B195" s="552" t="s">
        <v>925</v>
      </c>
      <c r="C195" s="1578"/>
      <c r="D195" s="1578"/>
      <c r="E195" s="1799">
        <v>0</v>
      </c>
      <c r="F195" s="1578"/>
      <c r="G195" s="1578"/>
      <c r="H195" s="1799">
        <v>0</v>
      </c>
      <c r="I195" s="1504"/>
      <c r="J195" s="1578"/>
      <c r="K195" s="1598">
        <f>SUM(E195,H195)</f>
        <v>0</v>
      </c>
      <c r="L195" s="1799">
        <v>0</v>
      </c>
    </row>
    <row r="196" spans="1:14" ht="12.75" customHeight="1" thickBot="1">
      <c r="A196" s="1306" t="s">
        <v>1471</v>
      </c>
      <c r="B196" s="1307" t="s">
        <v>855</v>
      </c>
      <c r="C196" s="1578"/>
      <c r="D196" s="1578"/>
      <c r="E196" s="1586">
        <f>SUM(E194,E195)</f>
        <v>0</v>
      </c>
      <c r="F196" s="1578"/>
      <c r="G196" s="1578"/>
      <c r="H196" s="1586">
        <f>SUM(H194,H195)</f>
        <v>0</v>
      </c>
      <c r="I196" s="1504"/>
      <c r="J196" s="1578"/>
      <c r="K196" s="1586">
        <f>SUM(K194,K195)</f>
        <v>0</v>
      </c>
      <c r="L196" s="1586">
        <f>SUM(L194,L195)</f>
        <v>0</v>
      </c>
    </row>
    <row r="197" spans="1:14" s="548" customFormat="1" ht="15.75" customHeight="1" thickTop="1">
      <c r="A197" s="1279" t="s">
        <v>934</v>
      </c>
      <c r="B197" s="1276" t="s">
        <v>489</v>
      </c>
      <c r="C197" s="1578"/>
      <c r="D197" s="1578"/>
      <c r="E197" s="1578"/>
      <c r="F197" s="1578"/>
      <c r="G197" s="1578"/>
      <c r="H197" s="1578"/>
      <c r="I197" s="1578"/>
      <c r="J197" s="1578"/>
      <c r="K197" s="1578"/>
      <c r="L197" s="1578"/>
      <c r="M197" s="539"/>
      <c r="N197" s="539"/>
    </row>
    <row r="198" spans="1:14" s="548" customFormat="1" ht="15.75" customHeight="1">
      <c r="A198" s="530" t="s">
        <v>93</v>
      </c>
      <c r="B198" s="508"/>
      <c r="C198" s="1578"/>
      <c r="D198" s="1578"/>
      <c r="E198" s="1578"/>
      <c r="F198" s="1578"/>
      <c r="G198" s="1578"/>
      <c r="H198" s="1578"/>
      <c r="I198" s="1578"/>
      <c r="J198" s="1578"/>
      <c r="K198" s="1578"/>
      <c r="L198" s="1578"/>
      <c r="M198" s="539"/>
      <c r="N198" s="539"/>
    </row>
    <row r="199" spans="1:14">
      <c r="A199" s="1203" t="s">
        <v>87</v>
      </c>
      <c r="B199" s="503">
        <v>5110</v>
      </c>
      <c r="C199" s="1578"/>
      <c r="D199" s="1578"/>
      <c r="E199" s="1578"/>
      <c r="F199" s="1578"/>
      <c r="G199" s="1578"/>
      <c r="H199" s="1799">
        <v>0</v>
      </c>
      <c r="I199" s="1578"/>
      <c r="J199" s="1578"/>
      <c r="K199" s="1577">
        <f>SUM(H199)</f>
        <v>0</v>
      </c>
      <c r="L199" s="1799">
        <v>0</v>
      </c>
    </row>
    <row r="200" spans="1:14">
      <c r="A200" s="1203" t="s">
        <v>88</v>
      </c>
      <c r="B200" s="503">
        <v>5120</v>
      </c>
      <c r="C200" s="1578"/>
      <c r="D200" s="1578"/>
      <c r="E200" s="1578"/>
      <c r="F200" s="1578"/>
      <c r="G200" s="1578"/>
      <c r="H200" s="1799">
        <v>0</v>
      </c>
      <c r="I200" s="1578"/>
      <c r="J200" s="1578"/>
      <c r="K200" s="1577">
        <f>SUM(H200)</f>
        <v>0</v>
      </c>
      <c r="L200" s="1799">
        <v>0</v>
      </c>
    </row>
    <row r="201" spans="1:14" ht="12.75" customHeight="1">
      <c r="A201" s="1203" t="s">
        <v>1162</v>
      </c>
      <c r="B201" s="512" t="s">
        <v>613</v>
      </c>
      <c r="C201" s="1578"/>
      <c r="D201" s="1578"/>
      <c r="E201" s="1578"/>
      <c r="F201" s="1578"/>
      <c r="G201" s="1578"/>
      <c r="H201" s="1799">
        <v>0</v>
      </c>
      <c r="I201" s="1578"/>
      <c r="J201" s="1578"/>
      <c r="K201" s="1577">
        <f>SUM(H201)</f>
        <v>0</v>
      </c>
      <c r="L201" s="1799">
        <v>0</v>
      </c>
    </row>
    <row r="202" spans="1:14">
      <c r="A202" s="1203" t="s">
        <v>89</v>
      </c>
      <c r="B202" s="503" t="s">
        <v>585</v>
      </c>
      <c r="C202" s="1578"/>
      <c r="D202" s="1578"/>
      <c r="E202" s="1578"/>
      <c r="F202" s="1578"/>
      <c r="G202" s="1578"/>
      <c r="H202" s="1799">
        <v>0</v>
      </c>
      <c r="I202" s="1578"/>
      <c r="J202" s="1578"/>
      <c r="K202" s="1577">
        <f>SUM(H202)</f>
        <v>0</v>
      </c>
      <c r="L202" s="1799">
        <v>0</v>
      </c>
    </row>
    <row r="203" spans="1:14">
      <c r="A203" s="1215" t="s">
        <v>615</v>
      </c>
      <c r="B203" s="503" t="s">
        <v>614</v>
      </c>
      <c r="C203" s="1578"/>
      <c r="D203" s="1578"/>
      <c r="E203" s="1578"/>
      <c r="F203" s="1578"/>
      <c r="G203" s="1578"/>
      <c r="H203" s="1799">
        <v>0</v>
      </c>
      <c r="I203" s="1578"/>
      <c r="J203" s="1578"/>
      <c r="K203" s="1577">
        <f>SUM(H203)</f>
        <v>0</v>
      </c>
      <c r="L203" s="1822">
        <v>0</v>
      </c>
    </row>
    <row r="204" spans="1:14" ht="13.5" thickBot="1">
      <c r="A204" s="1306" t="s">
        <v>274</v>
      </c>
      <c r="B204" s="1307" t="s">
        <v>713</v>
      </c>
      <c r="C204" s="1578"/>
      <c r="D204" s="1578"/>
      <c r="E204" s="1578"/>
      <c r="F204" s="1578"/>
      <c r="G204" s="1578"/>
      <c r="H204" s="1579">
        <f>SUM(H199:H203)</f>
        <v>0</v>
      </c>
      <c r="I204" s="1578"/>
      <c r="J204" s="1578"/>
      <c r="K204" s="1579">
        <f>SUM(K199:K203)</f>
        <v>0</v>
      </c>
      <c r="L204" s="1579">
        <f>SUM(L199:L203)</f>
        <v>0</v>
      </c>
    </row>
    <row r="205" spans="1:14" ht="15.75" customHeight="1" thickTop="1">
      <c r="A205" s="553" t="s">
        <v>83</v>
      </c>
      <c r="B205" s="554" t="s">
        <v>38</v>
      </c>
      <c r="C205" s="1578"/>
      <c r="D205" s="1578"/>
      <c r="E205" s="1578"/>
      <c r="F205" s="1578"/>
      <c r="G205" s="1578"/>
      <c r="H205" s="1799">
        <v>0</v>
      </c>
      <c r="I205" s="1578"/>
      <c r="J205" s="1578"/>
      <c r="K205" s="1598">
        <f>SUM(H205)</f>
        <v>0</v>
      </c>
      <c r="L205" s="1829">
        <v>0</v>
      </c>
    </row>
    <row r="206" spans="1:14" ht="30" customHeight="1">
      <c r="A206" s="555" t="s">
        <v>1649</v>
      </c>
      <c r="B206" s="546" t="s">
        <v>31</v>
      </c>
      <c r="C206" s="1578"/>
      <c r="D206" s="1578"/>
      <c r="E206" s="1578"/>
      <c r="F206" s="1578"/>
      <c r="G206" s="1578"/>
      <c r="H206" s="1799">
        <v>0</v>
      </c>
      <c r="I206" s="1578"/>
      <c r="J206" s="1578"/>
      <c r="K206" s="1577">
        <f>SUM(H206)</f>
        <v>0</v>
      </c>
      <c r="L206" s="1799">
        <v>0</v>
      </c>
    </row>
    <row r="207" spans="1:14" ht="15.75" customHeight="1">
      <c r="A207" s="507" t="s">
        <v>761</v>
      </c>
      <c r="B207" s="546" t="s">
        <v>84</v>
      </c>
      <c r="C207" s="1578"/>
      <c r="D207" s="1578"/>
      <c r="E207" s="1578"/>
      <c r="F207" s="1578"/>
      <c r="G207" s="1578"/>
      <c r="H207" s="1799">
        <v>0</v>
      </c>
      <c r="I207" s="1578"/>
      <c r="J207" s="1578"/>
      <c r="K207" s="1577">
        <f>H207</f>
        <v>0</v>
      </c>
      <c r="L207" s="1799">
        <v>0</v>
      </c>
    </row>
    <row r="208" spans="1:14" ht="12.75" customHeight="1" thickBot="1">
      <c r="A208" s="1315" t="s">
        <v>633</v>
      </c>
      <c r="B208" s="1316" t="s">
        <v>489</v>
      </c>
      <c r="C208" s="1578"/>
      <c r="D208" s="1578"/>
      <c r="E208" s="1578"/>
      <c r="F208" s="1578"/>
      <c r="G208" s="1578"/>
      <c r="H208" s="1586">
        <f>SUM(H204,H205,H206,H207)</f>
        <v>0</v>
      </c>
      <c r="I208" s="1578"/>
      <c r="J208" s="1578"/>
      <c r="K208" s="1586">
        <f>SUM(K204,K205,K206,K207)</f>
        <v>0</v>
      </c>
      <c r="L208" s="1586">
        <f>SUM(L204,L205,L206,L207)</f>
        <v>0</v>
      </c>
    </row>
    <row r="209" spans="1:14" ht="15.75" customHeight="1" thickTop="1" thickBot="1">
      <c r="A209" s="1273" t="s">
        <v>867</v>
      </c>
      <c r="B209" s="1280" t="s">
        <v>856</v>
      </c>
      <c r="C209" s="1581"/>
      <c r="D209" s="1581"/>
      <c r="E209" s="1581"/>
      <c r="F209" s="1581"/>
      <c r="G209" s="1581"/>
      <c r="H209" s="1581"/>
      <c r="I209" s="1578"/>
      <c r="J209" s="1578"/>
      <c r="K209" s="1581"/>
      <c r="L209" s="1824">
        <v>25000</v>
      </c>
    </row>
    <row r="210" spans="1:14" ht="12.75" customHeight="1" thickTop="1" thickBot="1">
      <c r="A210" s="1320" t="s">
        <v>275</v>
      </c>
      <c r="B210" s="1321"/>
      <c r="C210" s="1579">
        <f>SUM(C184,C185)</f>
        <v>166131</v>
      </c>
      <c r="D210" s="1579">
        <f>SUM(D184,D185)</f>
        <v>42204</v>
      </c>
      <c r="E210" s="1579">
        <f>SUM(E184,E185,E196)</f>
        <v>9238907</v>
      </c>
      <c r="F210" s="1579">
        <f>SUM(F184,F185)</f>
        <v>11829</v>
      </c>
      <c r="G210" s="1579">
        <f>SUM(G184,G185)</f>
        <v>0</v>
      </c>
      <c r="H210" s="1579">
        <f>SUM(H184,H185,H196,H208,H209)</f>
        <v>0</v>
      </c>
      <c r="I210" s="1579">
        <f>SUM(I184,I185)</f>
        <v>0</v>
      </c>
      <c r="J210" s="1579">
        <f>SUM(J184,J185)</f>
        <v>0</v>
      </c>
      <c r="K210" s="1577">
        <f>SUM(K184,K185,K196,K208,K209)</f>
        <v>9459071</v>
      </c>
      <c r="L210" s="1579">
        <f>SUM(L184,L185,L196,L208,L209)</f>
        <v>10459424</v>
      </c>
    </row>
    <row r="211" spans="1:14" ht="13.5" thickTop="1">
      <c r="A211" s="2287" t="s">
        <v>989</v>
      </c>
      <c r="B211" s="2288"/>
      <c r="C211" s="1580"/>
      <c r="D211" s="1580"/>
      <c r="E211" s="1580"/>
      <c r="F211" s="1580"/>
      <c r="G211" s="1580"/>
      <c r="H211" s="1580"/>
      <c r="I211" s="1578"/>
      <c r="J211" s="1578"/>
      <c r="K211" s="1592">
        <f>'Revenues 9-14'!F268-'Expenditures 15-22'!K210</f>
        <v>1383439</v>
      </c>
      <c r="L211" s="1580"/>
    </row>
    <row r="212" spans="1:14" s="540" customFormat="1" ht="9" customHeight="1">
      <c r="A212" s="537"/>
      <c r="B212" s="547"/>
      <c r="C212" s="1593"/>
      <c r="D212" s="1593"/>
      <c r="E212" s="1593"/>
      <c r="F212" s="1593"/>
      <c r="G212" s="1593"/>
      <c r="H212" s="1593"/>
      <c r="I212" s="1593"/>
      <c r="J212" s="1593"/>
      <c r="K212" s="1593"/>
      <c r="L212" s="1593"/>
      <c r="M212" s="539"/>
      <c r="N212" s="539"/>
    </row>
    <row r="213" spans="1:14" s="321" customFormat="1" ht="16.7" customHeight="1">
      <c r="A213" s="2282" t="s">
        <v>959</v>
      </c>
      <c r="B213" s="2283"/>
      <c r="C213" s="1605"/>
      <c r="D213" s="1606"/>
      <c r="E213" s="1606"/>
      <c r="F213" s="1606"/>
      <c r="G213" s="1606"/>
      <c r="H213" s="1606"/>
      <c r="I213" s="1606"/>
      <c r="J213" s="1606"/>
      <c r="K213" s="1606"/>
      <c r="L213" s="1607"/>
      <c r="M213" s="501"/>
      <c r="N213" s="501"/>
    </row>
    <row r="214" spans="1:14" s="548" customFormat="1" ht="15.75" customHeight="1">
      <c r="A214" s="1290" t="s">
        <v>868</v>
      </c>
      <c r="B214" s="1282" t="s">
        <v>566</v>
      </c>
      <c r="C214" s="1578"/>
      <c r="D214" s="1581"/>
      <c r="E214" s="1578"/>
      <c r="F214" s="1578"/>
      <c r="G214" s="1578"/>
      <c r="H214" s="1578"/>
      <c r="I214" s="1578"/>
      <c r="J214" s="1578"/>
      <c r="K214" s="1581"/>
      <c r="L214" s="1581"/>
      <c r="M214" s="539"/>
      <c r="N214" s="539"/>
    </row>
    <row r="215" spans="1:14">
      <c r="A215" s="1203" t="s">
        <v>955</v>
      </c>
      <c r="B215" s="503">
        <v>1100</v>
      </c>
      <c r="C215" s="1578"/>
      <c r="D215" s="1799">
        <v>626394</v>
      </c>
      <c r="E215" s="1578"/>
      <c r="F215" s="1578"/>
      <c r="G215" s="1578"/>
      <c r="H215" s="1578"/>
      <c r="I215" s="1578"/>
      <c r="J215" s="1578"/>
      <c r="K215" s="1577">
        <f>D215</f>
        <v>626394</v>
      </c>
      <c r="L215" s="1799">
        <v>659797</v>
      </c>
    </row>
    <row r="216" spans="1:14">
      <c r="A216" s="1203" t="s">
        <v>162</v>
      </c>
      <c r="B216" s="503" t="s">
        <v>961</v>
      </c>
      <c r="C216" s="1578"/>
      <c r="D216" s="1799">
        <v>0</v>
      </c>
      <c r="E216" s="1578"/>
      <c r="F216" s="1578"/>
      <c r="G216" s="1578"/>
      <c r="H216" s="1578"/>
      <c r="I216" s="1578"/>
      <c r="J216" s="1578"/>
      <c r="K216" s="1577">
        <f t="shared" ref="K216:K228" si="19">D216</f>
        <v>0</v>
      </c>
      <c r="L216" s="1799">
        <v>0</v>
      </c>
    </row>
    <row r="217" spans="1:14">
      <c r="A217" s="1203" t="s">
        <v>163</v>
      </c>
      <c r="B217" s="503">
        <v>1200</v>
      </c>
      <c r="C217" s="1578"/>
      <c r="D217" s="1799">
        <v>470471</v>
      </c>
      <c r="E217" s="1578"/>
      <c r="F217" s="1578"/>
      <c r="G217" s="1578"/>
      <c r="H217" s="1578"/>
      <c r="I217" s="1578"/>
      <c r="J217" s="1578"/>
      <c r="K217" s="1577">
        <f t="shared" si="19"/>
        <v>470471</v>
      </c>
      <c r="L217" s="1799">
        <v>478183</v>
      </c>
    </row>
    <row r="218" spans="1:14">
      <c r="A218" s="1203" t="s">
        <v>276</v>
      </c>
      <c r="B218" s="503" t="s">
        <v>962</v>
      </c>
      <c r="C218" s="1578"/>
      <c r="D218" s="1799">
        <v>0</v>
      </c>
      <c r="E218" s="1578"/>
      <c r="F218" s="1578"/>
      <c r="G218" s="1578"/>
      <c r="H218" s="1578"/>
      <c r="I218" s="1578"/>
      <c r="J218" s="1578"/>
      <c r="K218" s="1577">
        <f t="shared" si="19"/>
        <v>0</v>
      </c>
      <c r="L218" s="1799">
        <v>0</v>
      </c>
    </row>
    <row r="219" spans="1:14">
      <c r="A219" s="1203" t="s">
        <v>277</v>
      </c>
      <c r="B219" s="503">
        <v>1250</v>
      </c>
      <c r="C219" s="1578"/>
      <c r="D219" s="1799">
        <v>45320</v>
      </c>
      <c r="E219" s="1578"/>
      <c r="F219" s="1578"/>
      <c r="G219" s="1578"/>
      <c r="H219" s="1578"/>
      <c r="I219" s="1578"/>
      <c r="J219" s="1578"/>
      <c r="K219" s="1577">
        <f t="shared" si="19"/>
        <v>45320</v>
      </c>
      <c r="L219" s="1799">
        <v>33666</v>
      </c>
    </row>
    <row r="220" spans="1:14">
      <c r="A220" s="1203" t="s">
        <v>278</v>
      </c>
      <c r="B220" s="503" t="s">
        <v>160</v>
      </c>
      <c r="C220" s="1578"/>
      <c r="D220" s="1799">
        <v>0</v>
      </c>
      <c r="E220" s="1578"/>
      <c r="F220" s="1578"/>
      <c r="G220" s="1578"/>
      <c r="H220" s="1578"/>
      <c r="I220" s="1578"/>
      <c r="J220" s="1578"/>
      <c r="K220" s="1577">
        <f t="shared" si="19"/>
        <v>0</v>
      </c>
      <c r="L220" s="1799">
        <v>0</v>
      </c>
    </row>
    <row r="221" spans="1:14">
      <c r="A221" s="1203" t="s">
        <v>956</v>
      </c>
      <c r="B221" s="503">
        <v>1300</v>
      </c>
      <c r="C221" s="1578"/>
      <c r="D221" s="1799">
        <v>0</v>
      </c>
      <c r="E221" s="1578"/>
      <c r="F221" s="1578"/>
      <c r="G221" s="1578"/>
      <c r="H221" s="1578"/>
      <c r="I221" s="1578"/>
      <c r="J221" s="1578"/>
      <c r="K221" s="1577">
        <f t="shared" si="19"/>
        <v>0</v>
      </c>
      <c r="L221" s="1799">
        <v>0</v>
      </c>
    </row>
    <row r="222" spans="1:14">
      <c r="A222" s="1203" t="s">
        <v>718</v>
      </c>
      <c r="B222" s="503">
        <v>1400</v>
      </c>
      <c r="C222" s="1578"/>
      <c r="D222" s="1799">
        <v>29268</v>
      </c>
      <c r="E222" s="1578"/>
      <c r="F222" s="1578"/>
      <c r="G222" s="1578"/>
      <c r="H222" s="1578"/>
      <c r="I222" s="1578"/>
      <c r="J222" s="1578"/>
      <c r="K222" s="1577">
        <f t="shared" si="19"/>
        <v>29268</v>
      </c>
      <c r="L222" s="1799">
        <v>30796</v>
      </c>
    </row>
    <row r="223" spans="1:14">
      <c r="A223" s="1203" t="s">
        <v>957</v>
      </c>
      <c r="B223" s="503">
        <v>1500</v>
      </c>
      <c r="C223" s="1578"/>
      <c r="D223" s="1799">
        <v>146100</v>
      </c>
      <c r="E223" s="1578"/>
      <c r="F223" s="1578"/>
      <c r="G223" s="1578"/>
      <c r="H223" s="1578"/>
      <c r="I223" s="1578"/>
      <c r="J223" s="1578"/>
      <c r="K223" s="1577">
        <f t="shared" si="19"/>
        <v>146100</v>
      </c>
      <c r="L223" s="1799">
        <v>172932</v>
      </c>
    </row>
    <row r="224" spans="1:14">
      <c r="A224" s="1203" t="s">
        <v>958</v>
      </c>
      <c r="B224" s="503">
        <v>1600</v>
      </c>
      <c r="C224" s="1578"/>
      <c r="D224" s="1799">
        <v>8018</v>
      </c>
      <c r="E224" s="1578"/>
      <c r="F224" s="1578"/>
      <c r="G224" s="1578"/>
      <c r="H224" s="1578"/>
      <c r="I224" s="1578"/>
      <c r="J224" s="1578"/>
      <c r="K224" s="1577">
        <f t="shared" si="19"/>
        <v>8018</v>
      </c>
      <c r="L224" s="1799">
        <v>10073</v>
      </c>
    </row>
    <row r="225" spans="1:12">
      <c r="A225" s="1203" t="s">
        <v>980</v>
      </c>
      <c r="B225" s="503">
        <v>1650</v>
      </c>
      <c r="C225" s="1578"/>
      <c r="D225" s="1799">
        <v>0</v>
      </c>
      <c r="E225" s="1578"/>
      <c r="F225" s="1578"/>
      <c r="G225" s="1578"/>
      <c r="H225" s="1578"/>
      <c r="I225" s="1578"/>
      <c r="J225" s="1578"/>
      <c r="K225" s="1577">
        <f t="shared" si="19"/>
        <v>0</v>
      </c>
      <c r="L225" s="1799">
        <v>0</v>
      </c>
    </row>
    <row r="226" spans="1:12">
      <c r="A226" s="1203" t="s">
        <v>719</v>
      </c>
      <c r="B226" s="503" t="s">
        <v>161</v>
      </c>
      <c r="C226" s="1578"/>
      <c r="D226" s="1799">
        <v>13658</v>
      </c>
      <c r="E226" s="1578"/>
      <c r="F226" s="1578"/>
      <c r="G226" s="1578"/>
      <c r="H226" s="1578"/>
      <c r="I226" s="1578"/>
      <c r="J226" s="1578"/>
      <c r="K226" s="1577">
        <f t="shared" si="19"/>
        <v>13658</v>
      </c>
      <c r="L226" s="1799">
        <v>15458</v>
      </c>
    </row>
    <row r="227" spans="1:12">
      <c r="A227" s="1203" t="s">
        <v>1080</v>
      </c>
      <c r="B227" s="503">
        <v>1800</v>
      </c>
      <c r="C227" s="1578"/>
      <c r="D227" s="1799">
        <v>8229</v>
      </c>
      <c r="E227" s="1578"/>
      <c r="F227" s="1578"/>
      <c r="G227" s="1578"/>
      <c r="H227" s="1578"/>
      <c r="I227" s="1578"/>
      <c r="J227" s="1578"/>
      <c r="K227" s="1577">
        <f t="shared" si="19"/>
        <v>8229</v>
      </c>
      <c r="L227" s="1799">
        <v>8061</v>
      </c>
    </row>
    <row r="228" spans="1:12">
      <c r="A228" s="1203" t="s">
        <v>1081</v>
      </c>
      <c r="B228" s="503">
        <v>1900</v>
      </c>
      <c r="C228" s="1578"/>
      <c r="D228" s="1799">
        <v>1227</v>
      </c>
      <c r="E228" s="1578"/>
      <c r="F228" s="1578"/>
      <c r="G228" s="1578"/>
      <c r="H228" s="1578"/>
      <c r="I228" s="1578"/>
      <c r="J228" s="1578"/>
      <c r="K228" s="1577">
        <f t="shared" si="19"/>
        <v>1227</v>
      </c>
      <c r="L228" s="1799">
        <v>1627</v>
      </c>
    </row>
    <row r="229" spans="1:12" ht="12.75" customHeight="1" thickBot="1">
      <c r="A229" s="1306" t="s">
        <v>710</v>
      </c>
      <c r="B229" s="1309" t="s">
        <v>566</v>
      </c>
      <c r="C229" s="1578"/>
      <c r="D229" s="1579">
        <f>SUM(D215:D228)</f>
        <v>1348685</v>
      </c>
      <c r="E229" s="1578"/>
      <c r="F229" s="1578"/>
      <c r="G229" s="1578"/>
      <c r="H229" s="1578"/>
      <c r="I229" s="1578"/>
      <c r="J229" s="1578"/>
      <c r="K229" s="1579">
        <f>SUM(K215:K228)</f>
        <v>1348685</v>
      </c>
      <c r="L229" s="1579">
        <f>SUM(L215:L228)</f>
        <v>1410593</v>
      </c>
    </row>
    <row r="230" spans="1:12" ht="15.75" customHeight="1" thickTop="1">
      <c r="A230" s="1279" t="s">
        <v>869</v>
      </c>
      <c r="B230" s="1280" t="s">
        <v>565</v>
      </c>
      <c r="C230" s="1578"/>
      <c r="D230" s="1578"/>
      <c r="E230" s="1578"/>
      <c r="F230" s="1578"/>
      <c r="G230" s="1578"/>
      <c r="H230" s="1578"/>
      <c r="I230" s="1578"/>
      <c r="J230" s="1578"/>
      <c r="K230" s="1578"/>
      <c r="L230" s="1578"/>
    </row>
    <row r="231" spans="1:12" ht="15.75" customHeight="1">
      <c r="A231" s="530" t="s">
        <v>587</v>
      </c>
      <c r="B231" s="508"/>
      <c r="C231" s="1578"/>
      <c r="D231" s="1578"/>
      <c r="E231" s="1578"/>
      <c r="F231" s="1578"/>
      <c r="G231" s="1578"/>
      <c r="H231" s="1578"/>
      <c r="I231" s="1578"/>
      <c r="J231" s="1578"/>
      <c r="K231" s="1578"/>
      <c r="L231" s="1578"/>
    </row>
    <row r="232" spans="1:12">
      <c r="A232" s="1203" t="s">
        <v>1082</v>
      </c>
      <c r="B232" s="503">
        <v>2110</v>
      </c>
      <c r="C232" s="1578"/>
      <c r="D232" s="1799">
        <v>241545</v>
      </c>
      <c r="E232" s="1578"/>
      <c r="F232" s="1578"/>
      <c r="G232" s="1578"/>
      <c r="H232" s="1578"/>
      <c r="I232" s="1578"/>
      <c r="J232" s="1578"/>
      <c r="K232" s="1577">
        <f t="shared" ref="K232:K237" si="20">D232</f>
        <v>241545</v>
      </c>
      <c r="L232" s="1799">
        <v>261063</v>
      </c>
    </row>
    <row r="233" spans="1:12">
      <c r="A233" s="1203" t="s">
        <v>1083</v>
      </c>
      <c r="B233" s="503">
        <v>2120</v>
      </c>
      <c r="C233" s="1578"/>
      <c r="D233" s="1799">
        <v>120005</v>
      </c>
      <c r="E233" s="1578"/>
      <c r="F233" s="1578"/>
      <c r="G233" s="1578"/>
      <c r="H233" s="1578"/>
      <c r="I233" s="1578"/>
      <c r="J233" s="1578"/>
      <c r="K233" s="1577">
        <f t="shared" si="20"/>
        <v>120005</v>
      </c>
      <c r="L233" s="1799">
        <v>133908</v>
      </c>
    </row>
    <row r="234" spans="1:12">
      <c r="A234" s="1203" t="s">
        <v>196</v>
      </c>
      <c r="B234" s="503">
        <v>2130</v>
      </c>
      <c r="C234" s="1578"/>
      <c r="D234" s="1799">
        <v>24003</v>
      </c>
      <c r="E234" s="1578"/>
      <c r="F234" s="1578"/>
      <c r="G234" s="1578"/>
      <c r="H234" s="1578"/>
      <c r="I234" s="1578"/>
      <c r="J234" s="1578"/>
      <c r="K234" s="1577">
        <f t="shared" si="20"/>
        <v>24003</v>
      </c>
      <c r="L234" s="1799">
        <v>30232</v>
      </c>
    </row>
    <row r="235" spans="1:12">
      <c r="A235" s="1203" t="s">
        <v>197</v>
      </c>
      <c r="B235" s="503">
        <v>2140</v>
      </c>
      <c r="C235" s="1578"/>
      <c r="D235" s="1799">
        <v>4405</v>
      </c>
      <c r="E235" s="1578"/>
      <c r="F235" s="1578"/>
      <c r="G235" s="1578"/>
      <c r="H235" s="1578"/>
      <c r="I235" s="1578"/>
      <c r="J235" s="1578"/>
      <c r="K235" s="1577">
        <f t="shared" si="20"/>
        <v>4405</v>
      </c>
      <c r="L235" s="1799">
        <v>4894</v>
      </c>
    </row>
    <row r="236" spans="1:12">
      <c r="A236" s="1203" t="s">
        <v>198</v>
      </c>
      <c r="B236" s="503">
        <v>2150</v>
      </c>
      <c r="C236" s="1578"/>
      <c r="D236" s="1799">
        <v>5459</v>
      </c>
      <c r="E236" s="1578"/>
      <c r="F236" s="1578"/>
      <c r="G236" s="1578"/>
      <c r="H236" s="1578"/>
      <c r="I236" s="1578"/>
      <c r="J236" s="1578"/>
      <c r="K236" s="1577">
        <f t="shared" si="20"/>
        <v>5459</v>
      </c>
      <c r="L236" s="1799">
        <v>5884</v>
      </c>
    </row>
    <row r="237" spans="1:12">
      <c r="A237" s="1203" t="s">
        <v>164</v>
      </c>
      <c r="B237" s="503">
        <v>2190</v>
      </c>
      <c r="C237" s="1578"/>
      <c r="D237" s="1799">
        <v>64</v>
      </c>
      <c r="E237" s="1578"/>
      <c r="F237" s="1578"/>
      <c r="G237" s="1578"/>
      <c r="H237" s="1578"/>
      <c r="I237" s="1578"/>
      <c r="J237" s="1578"/>
      <c r="K237" s="1577">
        <f t="shared" si="20"/>
        <v>64</v>
      </c>
      <c r="L237" s="1799">
        <v>103</v>
      </c>
    </row>
    <row r="238" spans="1:12" ht="12.75" customHeight="1" thickBot="1">
      <c r="A238" s="1306" t="s">
        <v>556</v>
      </c>
      <c r="B238" s="1309" t="s">
        <v>711</v>
      </c>
      <c r="C238" s="1578"/>
      <c r="D238" s="1579">
        <f>SUM(D232:D237)</f>
        <v>395481</v>
      </c>
      <c r="E238" s="1578"/>
      <c r="F238" s="1578"/>
      <c r="G238" s="1578"/>
      <c r="H238" s="1578"/>
      <c r="I238" s="1578"/>
      <c r="J238" s="1578"/>
      <c r="K238" s="1579">
        <f>SUM(K232:K237)</f>
        <v>395481</v>
      </c>
      <c r="L238" s="1579">
        <f>SUM(L232:L237)</f>
        <v>436084</v>
      </c>
    </row>
    <row r="239" spans="1:12" ht="15.75" customHeight="1" thickTop="1">
      <c r="A239" s="509" t="s">
        <v>588</v>
      </c>
      <c r="B239" s="514"/>
      <c r="C239" s="1578"/>
      <c r="D239" s="1582"/>
      <c r="E239" s="1578"/>
      <c r="F239" s="1578"/>
      <c r="G239" s="1578"/>
      <c r="H239" s="1578"/>
      <c r="I239" s="1578"/>
      <c r="J239" s="1578"/>
      <c r="K239" s="1582"/>
      <c r="L239" s="1582"/>
    </row>
    <row r="240" spans="1:12">
      <c r="A240" s="1203" t="s">
        <v>809</v>
      </c>
      <c r="B240" s="503">
        <v>2210</v>
      </c>
      <c r="C240" s="1578"/>
      <c r="D240" s="1799">
        <v>78153</v>
      </c>
      <c r="E240" s="1578"/>
      <c r="F240" s="1578"/>
      <c r="G240" s="1578"/>
      <c r="H240" s="1578"/>
      <c r="I240" s="1578"/>
      <c r="J240" s="1578"/>
      <c r="K240" s="1583">
        <f>D240</f>
        <v>78153</v>
      </c>
      <c r="L240" s="1798">
        <v>81049</v>
      </c>
    </row>
    <row r="241" spans="1:12">
      <c r="A241" s="1203" t="s">
        <v>810</v>
      </c>
      <c r="B241" s="503">
        <v>2220</v>
      </c>
      <c r="C241" s="1578"/>
      <c r="D241" s="1799">
        <v>61856</v>
      </c>
      <c r="E241" s="1578"/>
      <c r="F241" s="1578"/>
      <c r="G241" s="1578"/>
      <c r="H241" s="1578"/>
      <c r="I241" s="1578"/>
      <c r="J241" s="1578"/>
      <c r="K241" s="1583">
        <f>D241</f>
        <v>61856</v>
      </c>
      <c r="L241" s="1799">
        <v>66101</v>
      </c>
    </row>
    <row r="242" spans="1:12">
      <c r="A242" s="1203" t="s">
        <v>811</v>
      </c>
      <c r="B242" s="503">
        <v>2230</v>
      </c>
      <c r="C242" s="1578"/>
      <c r="D242" s="1799">
        <v>0</v>
      </c>
      <c r="E242" s="1578"/>
      <c r="F242" s="1578"/>
      <c r="G242" s="1578"/>
      <c r="H242" s="1578"/>
      <c r="I242" s="1578"/>
      <c r="J242" s="1578"/>
      <c r="K242" s="1583">
        <f>D242</f>
        <v>0</v>
      </c>
      <c r="L242" s="1799">
        <v>0</v>
      </c>
    </row>
    <row r="243" spans="1:12" ht="12.75" customHeight="1" thickBot="1">
      <c r="A243" s="1322" t="s">
        <v>557</v>
      </c>
      <c r="B243" s="1323">
        <v>2200</v>
      </c>
      <c r="C243" s="1578"/>
      <c r="D243" s="1579">
        <f>SUM(D240:D242)</f>
        <v>140009</v>
      </c>
      <c r="E243" s="1578"/>
      <c r="F243" s="1578"/>
      <c r="G243" s="1578"/>
      <c r="H243" s="1578"/>
      <c r="I243" s="1578"/>
      <c r="J243" s="1578"/>
      <c r="K243" s="1579">
        <f>SUM(K240:K242)</f>
        <v>140009</v>
      </c>
      <c r="L243" s="1579">
        <f>SUM(L240:L242)</f>
        <v>147150</v>
      </c>
    </row>
    <row r="244" spans="1:12" ht="15.75" customHeight="1" thickTop="1">
      <c r="A244" s="509" t="s">
        <v>606</v>
      </c>
      <c r="B244" s="556"/>
      <c r="C244" s="1578"/>
      <c r="D244" s="1582"/>
      <c r="E244" s="1578"/>
      <c r="F244" s="1578"/>
      <c r="G244" s="1578"/>
      <c r="H244" s="1578"/>
      <c r="I244" s="1578"/>
      <c r="J244" s="1578"/>
      <c r="K244" s="1582"/>
      <c r="L244" s="1582"/>
    </row>
    <row r="245" spans="1:12">
      <c r="A245" s="1203" t="s">
        <v>812</v>
      </c>
      <c r="B245" s="503">
        <v>2310</v>
      </c>
      <c r="C245" s="1578"/>
      <c r="D245" s="1799">
        <v>0</v>
      </c>
      <c r="E245" s="1578"/>
      <c r="F245" s="1578"/>
      <c r="G245" s="1578"/>
      <c r="H245" s="1578"/>
      <c r="I245" s="1578"/>
      <c r="J245" s="1578"/>
      <c r="K245" s="1583">
        <f>D245</f>
        <v>0</v>
      </c>
      <c r="L245" s="1798">
        <v>0</v>
      </c>
    </row>
    <row r="246" spans="1:12">
      <c r="A246" s="1203" t="s">
        <v>813</v>
      </c>
      <c r="B246" s="503">
        <v>2320</v>
      </c>
      <c r="C246" s="1578"/>
      <c r="D246" s="1799">
        <v>16157</v>
      </c>
      <c r="E246" s="1578"/>
      <c r="F246" s="1578"/>
      <c r="G246" s="1578"/>
      <c r="H246" s="1578"/>
      <c r="I246" s="1578"/>
      <c r="J246" s="1578"/>
      <c r="K246" s="1583">
        <f t="shared" ref="K246:K256" si="21">D246</f>
        <v>16157</v>
      </c>
      <c r="L246" s="1799">
        <v>17160</v>
      </c>
    </row>
    <row r="247" spans="1:12">
      <c r="A247" s="1203" t="s">
        <v>814</v>
      </c>
      <c r="B247" s="503">
        <v>2330</v>
      </c>
      <c r="C247" s="1578"/>
      <c r="D247" s="1799">
        <v>13519</v>
      </c>
      <c r="E247" s="1578"/>
      <c r="F247" s="1578"/>
      <c r="G247" s="1578"/>
      <c r="H247" s="1578"/>
      <c r="I247" s="1578"/>
      <c r="J247" s="1578"/>
      <c r="K247" s="1583">
        <f t="shared" si="21"/>
        <v>13519</v>
      </c>
      <c r="L247" s="1799">
        <v>30527</v>
      </c>
    </row>
    <row r="248" spans="1:12">
      <c r="A248" s="1204" t="s">
        <v>296</v>
      </c>
      <c r="B248" s="494" t="s">
        <v>279</v>
      </c>
      <c r="C248" s="1578"/>
      <c r="D248" s="1799">
        <v>0</v>
      </c>
      <c r="E248" s="1578"/>
      <c r="F248" s="1578"/>
      <c r="G248" s="1578"/>
      <c r="H248" s="1578"/>
      <c r="I248" s="1578"/>
      <c r="J248" s="1578"/>
      <c r="K248" s="1583">
        <f t="shared" si="21"/>
        <v>0</v>
      </c>
      <c r="L248" s="1799">
        <v>0</v>
      </c>
    </row>
    <row r="249" spans="1:12">
      <c r="A249" s="1205" t="s">
        <v>1759</v>
      </c>
      <c r="B249" s="557" t="s">
        <v>280</v>
      </c>
      <c r="C249" s="1578"/>
      <c r="D249" s="1799">
        <v>0</v>
      </c>
      <c r="E249" s="1578"/>
      <c r="F249" s="1578"/>
      <c r="G249" s="1578"/>
      <c r="H249" s="1578"/>
      <c r="I249" s="1578"/>
      <c r="J249" s="1578"/>
      <c r="K249" s="1583">
        <f t="shared" si="21"/>
        <v>0</v>
      </c>
      <c r="L249" s="1799">
        <v>0</v>
      </c>
    </row>
    <row r="250" spans="1:12">
      <c r="A250" s="1204" t="s">
        <v>1760</v>
      </c>
      <c r="B250" s="494" t="s">
        <v>281</v>
      </c>
      <c r="C250" s="1578"/>
      <c r="D250" s="1799">
        <v>0</v>
      </c>
      <c r="E250" s="1578"/>
      <c r="F250" s="1578"/>
      <c r="G250" s="1578"/>
      <c r="H250" s="1578"/>
      <c r="I250" s="1578"/>
      <c r="J250" s="1578"/>
      <c r="K250" s="1583">
        <f t="shared" si="21"/>
        <v>0</v>
      </c>
      <c r="L250" s="1799">
        <v>0</v>
      </c>
    </row>
    <row r="251" spans="1:12">
      <c r="A251" s="1204" t="s">
        <v>236</v>
      </c>
      <c r="B251" s="494" t="s">
        <v>282</v>
      </c>
      <c r="C251" s="1578"/>
      <c r="D251" s="1799">
        <v>918</v>
      </c>
      <c r="E251" s="1578"/>
      <c r="F251" s="1578"/>
      <c r="G251" s="1578"/>
      <c r="H251" s="1578"/>
      <c r="I251" s="1578"/>
      <c r="J251" s="1578"/>
      <c r="K251" s="1583">
        <f t="shared" si="21"/>
        <v>918</v>
      </c>
      <c r="L251" s="1799">
        <v>0</v>
      </c>
    </row>
    <row r="252" spans="1:12">
      <c r="A252" s="1204" t="s">
        <v>697</v>
      </c>
      <c r="B252" s="494" t="s">
        <v>283</v>
      </c>
      <c r="C252" s="1578"/>
      <c r="D252" s="1799">
        <v>0</v>
      </c>
      <c r="E252" s="1578"/>
      <c r="F252" s="1578"/>
      <c r="G252" s="1578"/>
      <c r="H252" s="1578"/>
      <c r="I252" s="1578"/>
      <c r="J252" s="1578"/>
      <c r="K252" s="1583">
        <f t="shared" si="21"/>
        <v>0</v>
      </c>
      <c r="L252" s="1799">
        <v>0</v>
      </c>
    </row>
    <row r="253" spans="1:12">
      <c r="A253" s="1204" t="s">
        <v>237</v>
      </c>
      <c r="B253" s="494" t="s">
        <v>284</v>
      </c>
      <c r="C253" s="1578"/>
      <c r="D253" s="1799">
        <v>0</v>
      </c>
      <c r="E253" s="1578"/>
      <c r="F253" s="1578"/>
      <c r="G253" s="1578"/>
      <c r="H253" s="1578"/>
      <c r="I253" s="1578"/>
      <c r="J253" s="1578"/>
      <c r="K253" s="1583">
        <f t="shared" si="21"/>
        <v>0</v>
      </c>
      <c r="L253" s="1799">
        <v>0</v>
      </c>
    </row>
    <row r="254" spans="1:12" ht="22.5">
      <c r="A254" s="1204" t="s">
        <v>1022</v>
      </c>
      <c r="B254" s="557" t="s">
        <v>285</v>
      </c>
      <c r="C254" s="1578"/>
      <c r="D254" s="1799">
        <v>0</v>
      </c>
      <c r="E254" s="1578"/>
      <c r="F254" s="1578"/>
      <c r="G254" s="1578"/>
      <c r="H254" s="1578"/>
      <c r="I254" s="1578"/>
      <c r="J254" s="1578"/>
      <c r="K254" s="1583">
        <f t="shared" si="21"/>
        <v>0</v>
      </c>
      <c r="L254" s="1799">
        <v>0</v>
      </c>
    </row>
    <row r="255" spans="1:12">
      <c r="A255" s="1204" t="s">
        <v>1023</v>
      </c>
      <c r="B255" s="494" t="s">
        <v>286</v>
      </c>
      <c r="C255" s="1578"/>
      <c r="D255" s="1799">
        <v>0</v>
      </c>
      <c r="E255" s="1578"/>
      <c r="F255" s="1578"/>
      <c r="G255" s="1578"/>
      <c r="H255" s="1578"/>
      <c r="I255" s="1578"/>
      <c r="J255" s="1578"/>
      <c r="K255" s="1583">
        <f t="shared" si="21"/>
        <v>0</v>
      </c>
      <c r="L255" s="1799">
        <v>0</v>
      </c>
    </row>
    <row r="256" spans="1:12">
      <c r="A256" s="1204" t="s">
        <v>965</v>
      </c>
      <c r="B256" s="503" t="s">
        <v>287</v>
      </c>
      <c r="C256" s="1578"/>
      <c r="D256" s="1799">
        <v>0</v>
      </c>
      <c r="E256" s="1578"/>
      <c r="F256" s="1578"/>
      <c r="G256" s="1578"/>
      <c r="H256" s="1578"/>
      <c r="I256" s="1578"/>
      <c r="J256" s="1578"/>
      <c r="K256" s="1583">
        <f t="shared" si="21"/>
        <v>0</v>
      </c>
      <c r="L256" s="1799">
        <v>0</v>
      </c>
    </row>
    <row r="257" spans="1:14" ht="12.75" customHeight="1" thickBot="1">
      <c r="A257" s="1306" t="s">
        <v>712</v>
      </c>
      <c r="B257" s="1324">
        <v>2300</v>
      </c>
      <c r="C257" s="1578"/>
      <c r="D257" s="1579">
        <f>SUM(D245:D256)</f>
        <v>30594</v>
      </c>
      <c r="E257" s="1578"/>
      <c r="F257" s="1578"/>
      <c r="G257" s="1578"/>
      <c r="H257" s="1578"/>
      <c r="I257" s="1578"/>
      <c r="J257" s="1578"/>
      <c r="K257" s="1579">
        <f>SUM(K245:K256)</f>
        <v>30594</v>
      </c>
      <c r="L257" s="1579">
        <f>SUM(L245:L256)</f>
        <v>47687</v>
      </c>
    </row>
    <row r="258" spans="1:14" ht="15.75" customHeight="1" thickTop="1">
      <c r="A258" s="509" t="s">
        <v>607</v>
      </c>
      <c r="B258" s="558"/>
      <c r="C258" s="1578"/>
      <c r="D258" s="1582"/>
      <c r="E258" s="1578"/>
      <c r="F258" s="1578"/>
      <c r="G258" s="1578"/>
      <c r="H258" s="1578"/>
      <c r="I258" s="1578"/>
      <c r="J258" s="1578"/>
      <c r="K258" s="1582"/>
      <c r="L258" s="1582"/>
    </row>
    <row r="259" spans="1:14">
      <c r="A259" s="1203" t="s">
        <v>1060</v>
      </c>
      <c r="B259" s="559">
        <v>2410</v>
      </c>
      <c r="C259" s="1578"/>
      <c r="D259" s="1799">
        <v>143902</v>
      </c>
      <c r="E259" s="1578"/>
      <c r="F259" s="1578"/>
      <c r="G259" s="1578"/>
      <c r="H259" s="1578"/>
      <c r="I259" s="1578"/>
      <c r="J259" s="1578"/>
      <c r="K259" s="1583">
        <f>D259</f>
        <v>143902</v>
      </c>
      <c r="L259" s="1798">
        <v>159976</v>
      </c>
    </row>
    <row r="260" spans="1:14" s="493" customFormat="1">
      <c r="A260" s="1221" t="s">
        <v>1758</v>
      </c>
      <c r="B260" s="512">
        <v>2490</v>
      </c>
      <c r="C260" s="1578"/>
      <c r="D260" s="1799">
        <v>155009</v>
      </c>
      <c r="E260" s="1578"/>
      <c r="F260" s="1578"/>
      <c r="G260" s="1578"/>
      <c r="H260" s="1578"/>
      <c r="I260" s="1578"/>
      <c r="J260" s="1578"/>
      <c r="K260" s="1583">
        <f>D260</f>
        <v>155009</v>
      </c>
      <c r="L260" s="1799">
        <v>188805</v>
      </c>
      <c r="M260" s="205"/>
      <c r="N260" s="205"/>
    </row>
    <row r="261" spans="1:14" ht="12.75" customHeight="1" thickBot="1">
      <c r="A261" s="1320" t="s">
        <v>261</v>
      </c>
      <c r="B261" s="1325" t="s">
        <v>34</v>
      </c>
      <c r="C261" s="1578"/>
      <c r="D261" s="1579">
        <f>SUM(D259:D260)</f>
        <v>298911</v>
      </c>
      <c r="E261" s="1578"/>
      <c r="F261" s="1578"/>
      <c r="G261" s="1578"/>
      <c r="H261" s="1578"/>
      <c r="I261" s="1578"/>
      <c r="J261" s="1578"/>
      <c r="K261" s="1579">
        <f>SUM(K259:K260)</f>
        <v>298911</v>
      </c>
      <c r="L261" s="1579">
        <f>SUM(L259:L260)</f>
        <v>348781</v>
      </c>
    </row>
    <row r="262" spans="1:14" ht="15.75" customHeight="1" thickTop="1">
      <c r="A262" s="509" t="s">
        <v>608</v>
      </c>
      <c r="B262" s="558"/>
      <c r="C262" s="1578"/>
      <c r="D262" s="1578"/>
      <c r="E262" s="1578"/>
      <c r="F262" s="1578"/>
      <c r="G262" s="1578"/>
      <c r="H262" s="1578"/>
      <c r="I262" s="1578"/>
      <c r="J262" s="1578"/>
      <c r="K262" s="1582"/>
      <c r="L262" s="1582"/>
    </row>
    <row r="263" spans="1:14">
      <c r="A263" s="1203" t="s">
        <v>1061</v>
      </c>
      <c r="B263" s="559">
        <v>2510</v>
      </c>
      <c r="C263" s="1578"/>
      <c r="D263" s="1799">
        <v>1317</v>
      </c>
      <c r="E263" s="1578"/>
      <c r="F263" s="1578"/>
      <c r="G263" s="1578"/>
      <c r="H263" s="1578"/>
      <c r="I263" s="1578"/>
      <c r="J263" s="1578"/>
      <c r="K263" s="1583">
        <f>D263</f>
        <v>1317</v>
      </c>
      <c r="L263" s="1798">
        <v>1447</v>
      </c>
    </row>
    <row r="264" spans="1:14">
      <c r="A264" s="1203" t="s">
        <v>460</v>
      </c>
      <c r="B264" s="559">
        <v>2520</v>
      </c>
      <c r="C264" s="1578"/>
      <c r="D264" s="1799">
        <v>73409</v>
      </c>
      <c r="E264" s="1578"/>
      <c r="F264" s="1578"/>
      <c r="G264" s="1578"/>
      <c r="H264" s="1578"/>
      <c r="I264" s="1578"/>
      <c r="J264" s="1578"/>
      <c r="K264" s="1583">
        <f t="shared" ref="K264:K269" si="22">D264</f>
        <v>73409</v>
      </c>
      <c r="L264" s="1799">
        <v>71648</v>
      </c>
    </row>
    <row r="265" spans="1:14">
      <c r="A265" s="1203" t="s">
        <v>4</v>
      </c>
      <c r="B265" s="503">
        <v>2530</v>
      </c>
      <c r="C265" s="1578"/>
      <c r="D265" s="1799">
        <v>0</v>
      </c>
      <c r="E265" s="1578"/>
      <c r="F265" s="1578"/>
      <c r="G265" s="1578"/>
      <c r="H265" s="1578"/>
      <c r="I265" s="1578"/>
      <c r="J265" s="1578"/>
      <c r="K265" s="1583">
        <f t="shared" si="22"/>
        <v>0</v>
      </c>
      <c r="L265" s="1799">
        <v>0</v>
      </c>
    </row>
    <row r="266" spans="1:14">
      <c r="A266" s="1203" t="s">
        <v>195</v>
      </c>
      <c r="B266" s="503">
        <v>2540</v>
      </c>
      <c r="C266" s="1578"/>
      <c r="D266" s="1799">
        <v>115810</v>
      </c>
      <c r="E266" s="1578"/>
      <c r="F266" s="1578"/>
      <c r="G266" s="1578"/>
      <c r="H266" s="1578"/>
      <c r="I266" s="1578"/>
      <c r="J266" s="1578"/>
      <c r="K266" s="1583">
        <f t="shared" si="22"/>
        <v>115810</v>
      </c>
      <c r="L266" s="1799">
        <v>124777</v>
      </c>
    </row>
    <row r="267" spans="1:14">
      <c r="A267" s="1203" t="s">
        <v>947</v>
      </c>
      <c r="B267" s="503">
        <v>2550</v>
      </c>
      <c r="C267" s="1578"/>
      <c r="D267" s="1799">
        <v>14126</v>
      </c>
      <c r="E267" s="1578"/>
      <c r="F267" s="1578"/>
      <c r="G267" s="1578"/>
      <c r="H267" s="1578"/>
      <c r="I267" s="1578"/>
      <c r="J267" s="1578"/>
      <c r="K267" s="1583">
        <f t="shared" si="22"/>
        <v>14126</v>
      </c>
      <c r="L267" s="1799">
        <v>15180</v>
      </c>
    </row>
    <row r="268" spans="1:14">
      <c r="A268" s="1203" t="s">
        <v>100</v>
      </c>
      <c r="B268" s="503">
        <v>2560</v>
      </c>
      <c r="C268" s="1578"/>
      <c r="D268" s="1799">
        <v>186037</v>
      </c>
      <c r="E268" s="1578"/>
      <c r="F268" s="1578"/>
      <c r="G268" s="1578"/>
      <c r="H268" s="1578"/>
      <c r="I268" s="1578"/>
      <c r="J268" s="1578"/>
      <c r="K268" s="1583">
        <f t="shared" si="22"/>
        <v>186037</v>
      </c>
      <c r="L268" s="1799">
        <v>211597</v>
      </c>
    </row>
    <row r="269" spans="1:14">
      <c r="A269" s="1203" t="s">
        <v>101</v>
      </c>
      <c r="B269" s="503">
        <v>2570</v>
      </c>
      <c r="C269" s="1578"/>
      <c r="D269" s="1799">
        <v>0</v>
      </c>
      <c r="E269" s="1578"/>
      <c r="F269" s="1578"/>
      <c r="G269" s="1578"/>
      <c r="H269" s="1578"/>
      <c r="I269" s="1578"/>
      <c r="J269" s="1578"/>
      <c r="K269" s="1583">
        <f t="shared" si="22"/>
        <v>0</v>
      </c>
      <c r="L269" s="1799">
        <v>0</v>
      </c>
    </row>
    <row r="270" spans="1:14" ht="12.75" customHeight="1" thickBot="1">
      <c r="A270" s="1306" t="s">
        <v>714</v>
      </c>
      <c r="B270" s="1309" t="s">
        <v>35</v>
      </c>
      <c r="C270" s="1578"/>
      <c r="D270" s="1579">
        <f>SUM(D263:D269)</f>
        <v>390699</v>
      </c>
      <c r="E270" s="1578"/>
      <c r="F270" s="1578"/>
      <c r="G270" s="1578"/>
      <c r="H270" s="1578"/>
      <c r="I270" s="1578"/>
      <c r="J270" s="1578"/>
      <c r="K270" s="1579">
        <f>SUM(K263:K269)</f>
        <v>390699</v>
      </c>
      <c r="L270" s="1579">
        <f>SUM(L263:L269)</f>
        <v>424649</v>
      </c>
    </row>
    <row r="271" spans="1:14" ht="15.75" customHeight="1" thickTop="1">
      <c r="A271" s="543" t="s">
        <v>609</v>
      </c>
      <c r="B271" s="510"/>
      <c r="C271" s="1578"/>
      <c r="D271" s="1582"/>
      <c r="E271" s="1578"/>
      <c r="F271" s="1578"/>
      <c r="G271" s="1578"/>
      <c r="H271" s="1578"/>
      <c r="I271" s="1578"/>
      <c r="J271" s="1578"/>
      <c r="K271" s="1582"/>
      <c r="L271" s="1582"/>
    </row>
    <row r="272" spans="1:14">
      <c r="A272" s="1203" t="s">
        <v>1053</v>
      </c>
      <c r="B272" s="503">
        <v>2610</v>
      </c>
      <c r="C272" s="1578"/>
      <c r="D272" s="1799">
        <v>0</v>
      </c>
      <c r="E272" s="1578"/>
      <c r="F272" s="1578"/>
      <c r="G272" s="1578"/>
      <c r="H272" s="1578"/>
      <c r="I272" s="1578"/>
      <c r="J272" s="1578"/>
      <c r="K272" s="1583">
        <f>D272</f>
        <v>0</v>
      </c>
      <c r="L272" s="1798">
        <v>0</v>
      </c>
    </row>
    <row r="273" spans="1:12">
      <c r="A273" s="1203" t="s">
        <v>603</v>
      </c>
      <c r="B273" s="512">
        <v>2620</v>
      </c>
      <c r="C273" s="1578"/>
      <c r="D273" s="1799">
        <v>0</v>
      </c>
      <c r="E273" s="1578"/>
      <c r="F273" s="1578"/>
      <c r="G273" s="1578"/>
      <c r="H273" s="1578"/>
      <c r="I273" s="1578"/>
      <c r="J273" s="1578"/>
      <c r="K273" s="1583">
        <f>D273</f>
        <v>0</v>
      </c>
      <c r="L273" s="1799">
        <v>0</v>
      </c>
    </row>
    <row r="274" spans="1:12" ht="12" customHeight="1">
      <c r="A274" s="1203" t="s">
        <v>1054</v>
      </c>
      <c r="B274" s="503">
        <v>2630</v>
      </c>
      <c r="C274" s="1578"/>
      <c r="D274" s="1799">
        <v>23046</v>
      </c>
      <c r="E274" s="1578"/>
      <c r="F274" s="1578"/>
      <c r="G274" s="1578"/>
      <c r="H274" s="1578"/>
      <c r="I274" s="1578"/>
      <c r="J274" s="1578"/>
      <c r="K274" s="1583">
        <f>D274</f>
        <v>23046</v>
      </c>
      <c r="L274" s="1799">
        <v>24893</v>
      </c>
    </row>
    <row r="275" spans="1:12">
      <c r="A275" s="1203" t="s">
        <v>400</v>
      </c>
      <c r="B275" s="503">
        <v>2640</v>
      </c>
      <c r="C275" s="1578"/>
      <c r="D275" s="1799">
        <v>65927</v>
      </c>
      <c r="E275" s="1578"/>
      <c r="F275" s="1578"/>
      <c r="G275" s="1578"/>
      <c r="H275" s="1578"/>
      <c r="I275" s="1578"/>
      <c r="J275" s="1578"/>
      <c r="K275" s="1583">
        <f>D275</f>
        <v>65927</v>
      </c>
      <c r="L275" s="1799">
        <v>72343</v>
      </c>
    </row>
    <row r="276" spans="1:12">
      <c r="A276" s="1203" t="s">
        <v>401</v>
      </c>
      <c r="B276" s="503">
        <v>2660</v>
      </c>
      <c r="C276" s="1578"/>
      <c r="D276" s="1799">
        <v>243942</v>
      </c>
      <c r="E276" s="1578"/>
      <c r="F276" s="1578"/>
      <c r="G276" s="1578"/>
      <c r="H276" s="1578"/>
      <c r="I276" s="1578"/>
      <c r="J276" s="1578"/>
      <c r="K276" s="1583">
        <f>D276</f>
        <v>243942</v>
      </c>
      <c r="L276" s="1799">
        <v>257050</v>
      </c>
    </row>
    <row r="277" spans="1:12" ht="12.75" customHeight="1" thickBot="1">
      <c r="A277" s="1319" t="s">
        <v>37</v>
      </c>
      <c r="B277" s="1307" t="s">
        <v>36</v>
      </c>
      <c r="C277" s="1578"/>
      <c r="D277" s="1579">
        <f>SUM(D272:D276)</f>
        <v>332915</v>
      </c>
      <c r="E277" s="1578"/>
      <c r="F277" s="1578"/>
      <c r="G277" s="1578"/>
      <c r="H277" s="1578"/>
      <c r="I277" s="1578"/>
      <c r="J277" s="1578"/>
      <c r="K277" s="1579">
        <f>SUM(K272:K276)</f>
        <v>332915</v>
      </c>
      <c r="L277" s="1579">
        <f>SUM(L272:L276)</f>
        <v>354286</v>
      </c>
    </row>
    <row r="278" spans="1:12" ht="13.5" customHeight="1" thickTop="1">
      <c r="A278" s="1209" t="s">
        <v>973</v>
      </c>
      <c r="B278" s="531" t="s">
        <v>570</v>
      </c>
      <c r="C278" s="1578"/>
      <c r="D278" s="1799">
        <v>0</v>
      </c>
      <c r="E278" s="1578"/>
      <c r="F278" s="1578"/>
      <c r="G278" s="1578"/>
      <c r="H278" s="1578"/>
      <c r="I278" s="1578"/>
      <c r="J278" s="1578"/>
      <c r="K278" s="1598">
        <f>D278</f>
        <v>0</v>
      </c>
      <c r="L278" s="1829">
        <v>0</v>
      </c>
    </row>
    <row r="279" spans="1:12" ht="12.75" customHeight="1" thickBot="1">
      <c r="A279" s="1326" t="s">
        <v>806</v>
      </c>
      <c r="B279" s="1313">
        <v>2000</v>
      </c>
      <c r="C279" s="1578"/>
      <c r="D279" s="1586">
        <f>SUM(D238,D243,D257,D261,D270,D277,D278)</f>
        <v>1588609</v>
      </c>
      <c r="E279" s="1578"/>
      <c r="F279" s="1578"/>
      <c r="G279" s="1578"/>
      <c r="H279" s="1578"/>
      <c r="I279" s="1578"/>
      <c r="J279" s="1578"/>
      <c r="K279" s="1586">
        <f>SUM(K238,K243,K257,K261,K270,K277,K278)</f>
        <v>1588609</v>
      </c>
      <c r="L279" s="1586">
        <f>SUM(L238,L243,L257,L261,L270,L277,L278)</f>
        <v>1758637</v>
      </c>
    </row>
    <row r="280" spans="1:12" ht="15.75" customHeight="1" thickTop="1" thickBot="1">
      <c r="A280" s="1291" t="s">
        <v>870</v>
      </c>
      <c r="B280" s="1280">
        <v>3000</v>
      </c>
      <c r="C280" s="1578"/>
      <c r="D280" s="1799">
        <v>28397</v>
      </c>
      <c r="E280" s="1578"/>
      <c r="F280" s="1578"/>
      <c r="G280" s="1578"/>
      <c r="H280" s="1578"/>
      <c r="I280" s="1578"/>
      <c r="J280" s="1578"/>
      <c r="K280" s="1590">
        <f>D280</f>
        <v>28397</v>
      </c>
      <c r="L280" s="1824">
        <v>31335</v>
      </c>
    </row>
    <row r="281" spans="1:12" ht="15.75" customHeight="1" thickTop="1">
      <c r="A281" s="1281" t="s">
        <v>141</v>
      </c>
      <c r="B281" s="1282" t="s">
        <v>855</v>
      </c>
      <c r="C281" s="1578"/>
      <c r="D281" s="1564"/>
      <c r="E281" s="1578"/>
      <c r="F281" s="1578"/>
      <c r="G281" s="1578"/>
      <c r="H281" s="1578"/>
      <c r="I281" s="1578"/>
      <c r="J281" s="1578"/>
      <c r="K281" s="1578"/>
      <c r="L281" s="1578"/>
    </row>
    <row r="282" spans="1:12" ht="15.75" customHeight="1">
      <c r="A282" s="1392" t="s">
        <v>493</v>
      </c>
      <c r="B282" s="562" t="s">
        <v>1792</v>
      </c>
      <c r="C282" s="1578"/>
      <c r="D282" s="1799">
        <v>0</v>
      </c>
      <c r="E282" s="1578"/>
      <c r="F282" s="1578"/>
      <c r="G282" s="1578"/>
      <c r="H282" s="1578"/>
      <c r="I282" s="1578"/>
      <c r="J282" s="1578"/>
      <c r="K282" s="1577">
        <f>D282</f>
        <v>0</v>
      </c>
      <c r="L282" s="1799">
        <v>0</v>
      </c>
    </row>
    <row r="283" spans="1:12">
      <c r="A283" s="1203" t="s">
        <v>301</v>
      </c>
      <c r="B283" s="503">
        <v>4120</v>
      </c>
      <c r="C283" s="1578"/>
      <c r="D283" s="1799">
        <v>0</v>
      </c>
      <c r="E283" s="1578"/>
      <c r="F283" s="1578"/>
      <c r="G283" s="1578"/>
      <c r="H283" s="1578"/>
      <c r="I283" s="1578"/>
      <c r="J283" s="1578"/>
      <c r="K283" s="1577">
        <f>D283</f>
        <v>0</v>
      </c>
      <c r="L283" s="1799">
        <v>0</v>
      </c>
    </row>
    <row r="284" spans="1:12">
      <c r="A284" s="1203" t="s">
        <v>692</v>
      </c>
      <c r="B284" s="503">
        <v>4140</v>
      </c>
      <c r="C284" s="1578"/>
      <c r="D284" s="1799">
        <v>0</v>
      </c>
      <c r="E284" s="1578"/>
      <c r="F284" s="1578"/>
      <c r="G284" s="1578"/>
      <c r="H284" s="1578"/>
      <c r="I284" s="1578"/>
      <c r="J284" s="1578"/>
      <c r="K284" s="1577">
        <f>D284</f>
        <v>0</v>
      </c>
      <c r="L284" s="1799">
        <v>0</v>
      </c>
    </row>
    <row r="285" spans="1:12" ht="12.75" customHeight="1" thickBot="1">
      <c r="A285" s="1306" t="s">
        <v>1471</v>
      </c>
      <c r="B285" s="1307" t="s">
        <v>855</v>
      </c>
      <c r="C285" s="1578"/>
      <c r="D285" s="1579">
        <f>SUM(D282:D284)</f>
        <v>0</v>
      </c>
      <c r="E285" s="1578"/>
      <c r="F285" s="1578"/>
      <c r="G285" s="1578"/>
      <c r="H285" s="1578"/>
      <c r="I285" s="1578"/>
      <c r="J285" s="1578"/>
      <c r="K285" s="1579">
        <f>SUM(K282:K284)</f>
        <v>0</v>
      </c>
      <c r="L285" s="1579">
        <f>SUM(L282:L284)</f>
        <v>0</v>
      </c>
    </row>
    <row r="286" spans="1:12" ht="15.75" customHeight="1" thickTop="1">
      <c r="A286" s="1279" t="s">
        <v>871</v>
      </c>
      <c r="B286" s="1276" t="s">
        <v>489</v>
      </c>
      <c r="C286" s="1578"/>
      <c r="D286" s="1578"/>
      <c r="E286" s="1578"/>
      <c r="F286" s="1578"/>
      <c r="G286" s="1578"/>
      <c r="H286" s="1578"/>
      <c r="I286" s="1578"/>
      <c r="J286" s="1578"/>
      <c r="K286" s="1578"/>
      <c r="L286" s="1578"/>
    </row>
    <row r="287" spans="1:12" ht="15.75" customHeight="1">
      <c r="A287" s="530" t="s">
        <v>93</v>
      </c>
      <c r="B287" s="508"/>
      <c r="C287" s="1578"/>
      <c r="D287" s="1578"/>
      <c r="E287" s="1578"/>
      <c r="F287" s="1578"/>
      <c r="G287" s="1578"/>
      <c r="H287" s="1581"/>
      <c r="I287" s="1578"/>
      <c r="J287" s="1578"/>
      <c r="K287" s="1578"/>
      <c r="L287" s="1578"/>
    </row>
    <row r="288" spans="1:12">
      <c r="A288" s="1203" t="s">
        <v>87</v>
      </c>
      <c r="B288" s="503">
        <v>5110</v>
      </c>
      <c r="C288" s="1578"/>
      <c r="D288" s="1578"/>
      <c r="E288" s="1578"/>
      <c r="F288" s="1578"/>
      <c r="G288" s="1578"/>
      <c r="H288" s="1799">
        <v>0</v>
      </c>
      <c r="I288" s="1578"/>
      <c r="J288" s="1578"/>
      <c r="K288" s="1577">
        <f>H288</f>
        <v>0</v>
      </c>
      <c r="L288" s="1799">
        <v>0</v>
      </c>
    </row>
    <row r="289" spans="1:14">
      <c r="A289" s="1203" t="s">
        <v>88</v>
      </c>
      <c r="B289" s="503">
        <v>5120</v>
      </c>
      <c r="C289" s="1578"/>
      <c r="D289" s="1578"/>
      <c r="E289" s="1578"/>
      <c r="F289" s="1578"/>
      <c r="G289" s="1578"/>
      <c r="H289" s="1799">
        <v>0</v>
      </c>
      <c r="I289" s="1578"/>
      <c r="J289" s="1578"/>
      <c r="K289" s="1577">
        <f>H289</f>
        <v>0</v>
      </c>
      <c r="L289" s="1799">
        <v>0</v>
      </c>
    </row>
    <row r="290" spans="1:14" ht="12.75" customHeight="1">
      <c r="A290" s="1203" t="s">
        <v>1162</v>
      </c>
      <c r="B290" s="512" t="s">
        <v>613</v>
      </c>
      <c r="C290" s="1578"/>
      <c r="D290" s="1578"/>
      <c r="E290" s="1578"/>
      <c r="F290" s="1578"/>
      <c r="G290" s="1578"/>
      <c r="H290" s="1799">
        <v>0</v>
      </c>
      <c r="I290" s="1578"/>
      <c r="J290" s="1578"/>
      <c r="K290" s="1577">
        <f>H290</f>
        <v>0</v>
      </c>
      <c r="L290" s="1799">
        <v>0</v>
      </c>
    </row>
    <row r="291" spans="1:14">
      <c r="A291" s="1203" t="s">
        <v>89</v>
      </c>
      <c r="B291" s="503" t="s">
        <v>585</v>
      </c>
      <c r="C291" s="1578"/>
      <c r="D291" s="1578"/>
      <c r="E291" s="1578"/>
      <c r="F291" s="1578"/>
      <c r="G291" s="1578"/>
      <c r="H291" s="1799">
        <v>0</v>
      </c>
      <c r="I291" s="1578"/>
      <c r="J291" s="1578"/>
      <c r="K291" s="1577">
        <f>H291</f>
        <v>0</v>
      </c>
      <c r="L291" s="1799">
        <v>0</v>
      </c>
    </row>
    <row r="292" spans="1:14">
      <c r="A292" s="1203" t="s">
        <v>757</v>
      </c>
      <c r="B292" s="503" t="s">
        <v>614</v>
      </c>
      <c r="C292" s="1578"/>
      <c r="D292" s="1578"/>
      <c r="E292" s="1578"/>
      <c r="F292" s="1578"/>
      <c r="G292" s="1578"/>
      <c r="H292" s="1799">
        <v>0</v>
      </c>
      <c r="I292" s="1578"/>
      <c r="J292" s="1578"/>
      <c r="K292" s="1577">
        <f>H292</f>
        <v>0</v>
      </c>
      <c r="L292" s="1799">
        <v>0</v>
      </c>
    </row>
    <row r="293" spans="1:14" ht="12.75" customHeight="1" thickBot="1">
      <c r="A293" s="1306" t="s">
        <v>481</v>
      </c>
      <c r="B293" s="1307" t="s">
        <v>489</v>
      </c>
      <c r="C293" s="1578"/>
      <c r="D293" s="1578"/>
      <c r="E293" s="1578"/>
      <c r="F293" s="1578"/>
      <c r="G293" s="1578"/>
      <c r="H293" s="1579">
        <f>SUM(H288:H292)</f>
        <v>0</v>
      </c>
      <c r="I293" s="1578"/>
      <c r="J293" s="1578"/>
      <c r="K293" s="1579">
        <f>SUM(K288:K292)</f>
        <v>0</v>
      </c>
      <c r="L293" s="1579">
        <f>SUM(L288:L292)</f>
        <v>0</v>
      </c>
    </row>
    <row r="294" spans="1:14" ht="15.75" customHeight="1" thickTop="1" thickBot="1">
      <c r="A294" s="1292" t="s">
        <v>872</v>
      </c>
      <c r="B294" s="1280" t="s">
        <v>856</v>
      </c>
      <c r="C294" s="1578"/>
      <c r="D294" s="1581"/>
      <c r="E294" s="1578"/>
      <c r="F294" s="1578"/>
      <c r="G294" s="1578"/>
      <c r="H294" s="1608"/>
      <c r="I294" s="1578"/>
      <c r="J294" s="1578"/>
      <c r="K294" s="1608"/>
      <c r="L294" s="1824">
        <v>0</v>
      </c>
    </row>
    <row r="295" spans="1:14" ht="12.75" customHeight="1" thickTop="1" thickBot="1">
      <c r="A295" s="2278" t="s">
        <v>502</v>
      </c>
      <c r="B295" s="2279"/>
      <c r="C295" s="1578"/>
      <c r="D295" s="1579">
        <f>SUM(D229,D279,D280,D285)</f>
        <v>2965691</v>
      </c>
      <c r="E295" s="1578"/>
      <c r="F295" s="1578"/>
      <c r="G295" s="1578"/>
      <c r="H295" s="1579">
        <f>H293</f>
        <v>0</v>
      </c>
      <c r="I295" s="1578"/>
      <c r="J295" s="1578"/>
      <c r="K295" s="1579">
        <f>SUM(K229,K279,K280,K285,K293,K294)</f>
        <v>2965691</v>
      </c>
      <c r="L295" s="1579">
        <f>SUM(L229,L279,L280,L285,L293,L294)</f>
        <v>3200565</v>
      </c>
    </row>
    <row r="296" spans="1:14" ht="13.5" thickTop="1">
      <c r="A296" s="2287" t="s">
        <v>989</v>
      </c>
      <c r="B296" s="2288"/>
      <c r="C296" s="1578"/>
      <c r="D296" s="1580"/>
      <c r="E296" s="1578"/>
      <c r="F296" s="1578"/>
      <c r="G296" s="1578"/>
      <c r="H296" s="1609"/>
      <c r="I296" s="1578"/>
      <c r="J296" s="1578"/>
      <c r="K296" s="1592">
        <f>'Revenues 9-14'!G268-'Expenditures 15-22'!K295</f>
        <v>52296</v>
      </c>
      <c r="L296" s="1609"/>
    </row>
    <row r="297" spans="1:14" s="540" customFormat="1" ht="9" customHeight="1">
      <c r="A297" s="537"/>
      <c r="B297" s="547"/>
      <c r="C297" s="1593"/>
      <c r="D297" s="1593"/>
      <c r="E297" s="1593"/>
      <c r="F297" s="1593"/>
      <c r="G297" s="1593"/>
      <c r="H297" s="1593"/>
      <c r="I297" s="1593"/>
      <c r="J297" s="1593"/>
      <c r="K297" s="1593"/>
      <c r="L297" s="1593"/>
      <c r="M297" s="539"/>
      <c r="N297" s="539"/>
    </row>
    <row r="298" spans="1:14" ht="16.7" customHeight="1">
      <c r="A298" s="2270" t="s">
        <v>142</v>
      </c>
      <c r="B298" s="2264"/>
      <c r="C298" s="1605"/>
      <c r="D298" s="1606"/>
      <c r="E298" s="1606"/>
      <c r="F298" s="1606"/>
      <c r="G298" s="1606"/>
      <c r="H298" s="1606"/>
      <c r="I298" s="1606"/>
      <c r="J298" s="1606"/>
      <c r="K298" s="1606"/>
      <c r="L298" s="1607"/>
    </row>
    <row r="299" spans="1:14" ht="15.75" customHeight="1">
      <c r="A299" s="1279" t="s">
        <v>143</v>
      </c>
      <c r="B299" s="1282" t="s">
        <v>565</v>
      </c>
      <c r="C299" s="1578"/>
      <c r="D299" s="1578"/>
      <c r="E299" s="1578"/>
      <c r="F299" s="1578"/>
      <c r="G299" s="1578"/>
      <c r="H299" s="1578"/>
      <c r="I299" s="1578"/>
      <c r="J299" s="1578"/>
      <c r="K299" s="1578"/>
      <c r="L299" s="1578"/>
    </row>
    <row r="300" spans="1:14" ht="15.75" customHeight="1">
      <c r="A300" s="560" t="s">
        <v>608</v>
      </c>
      <c r="B300" s="514"/>
      <c r="C300" s="1581"/>
      <c r="D300" s="1581"/>
      <c r="E300" s="1581"/>
      <c r="F300" s="1581"/>
      <c r="G300" s="1581"/>
      <c r="H300" s="1581"/>
      <c r="I300" s="1578"/>
      <c r="J300" s="1578"/>
      <c r="K300" s="1581"/>
      <c r="L300" s="1581"/>
    </row>
    <row r="301" spans="1:14">
      <c r="A301" s="1216" t="s">
        <v>604</v>
      </c>
      <c r="B301" s="561">
        <v>2530</v>
      </c>
      <c r="C301" s="1799">
        <v>0</v>
      </c>
      <c r="D301" s="1799">
        <v>0</v>
      </c>
      <c r="E301" s="1799">
        <v>0</v>
      </c>
      <c r="F301" s="1799">
        <v>0</v>
      </c>
      <c r="G301" s="1799">
        <v>5018039</v>
      </c>
      <c r="H301" s="1799">
        <v>0</v>
      </c>
      <c r="I301" s="1799">
        <v>0</v>
      </c>
      <c r="J301" s="1799">
        <v>0</v>
      </c>
      <c r="K301" s="1577">
        <f>SUM(C301:J301)</f>
        <v>5018039</v>
      </c>
      <c r="L301" s="1799">
        <v>6000017</v>
      </c>
    </row>
    <row r="302" spans="1:14" ht="13.5" customHeight="1">
      <c r="A302" s="1216" t="s">
        <v>973</v>
      </c>
      <c r="B302" s="503" t="s">
        <v>570</v>
      </c>
      <c r="C302" s="1799">
        <v>0</v>
      </c>
      <c r="D302" s="1799">
        <v>0</v>
      </c>
      <c r="E302" s="1799">
        <v>0</v>
      </c>
      <c r="F302" s="1799">
        <v>0</v>
      </c>
      <c r="G302" s="1799">
        <v>0</v>
      </c>
      <c r="H302" s="1799">
        <v>0</v>
      </c>
      <c r="I302" s="1799">
        <v>0</v>
      </c>
      <c r="J302" s="1799">
        <v>0</v>
      </c>
      <c r="K302" s="1577">
        <f>SUM(C302:J302)</f>
        <v>0</v>
      </c>
      <c r="L302" s="1799">
        <v>0</v>
      </c>
    </row>
    <row r="303" spans="1:14" ht="12.75" customHeight="1" thickBot="1">
      <c r="A303" s="1306" t="s">
        <v>806</v>
      </c>
      <c r="B303" s="1307" t="s">
        <v>565</v>
      </c>
      <c r="C303" s="1586">
        <f>SUM(C301:C302)</f>
        <v>0</v>
      </c>
      <c r="D303" s="1586">
        <f t="shared" ref="D303:L303" si="23">SUM(D301:D302)</f>
        <v>0</v>
      </c>
      <c r="E303" s="1586">
        <f t="shared" si="23"/>
        <v>0</v>
      </c>
      <c r="F303" s="1586">
        <f t="shared" si="23"/>
        <v>0</v>
      </c>
      <c r="G303" s="1586">
        <f t="shared" si="23"/>
        <v>5018039</v>
      </c>
      <c r="H303" s="1586">
        <f t="shared" si="23"/>
        <v>0</v>
      </c>
      <c r="I303" s="1586">
        <f t="shared" si="23"/>
        <v>0</v>
      </c>
      <c r="J303" s="1586">
        <f t="shared" si="23"/>
        <v>0</v>
      </c>
      <c r="K303" s="1586">
        <f t="shared" si="23"/>
        <v>5018039</v>
      </c>
      <c r="L303" s="1586">
        <f t="shared" si="23"/>
        <v>6000017</v>
      </c>
    </row>
    <row r="304" spans="1:14" ht="15.75" customHeight="1" thickTop="1">
      <c r="A304" s="1279" t="s">
        <v>144</v>
      </c>
      <c r="B304" s="1280" t="s">
        <v>855</v>
      </c>
      <c r="C304" s="1578"/>
      <c r="D304" s="1578"/>
      <c r="E304" s="1578"/>
      <c r="F304" s="1578"/>
      <c r="G304" s="1578"/>
      <c r="H304" s="1578"/>
      <c r="I304" s="1578"/>
      <c r="J304" s="1578"/>
      <c r="K304" s="1578"/>
      <c r="L304" s="1578"/>
    </row>
    <row r="305" spans="1:14" ht="15.75" customHeight="1">
      <c r="A305" s="530" t="s">
        <v>891</v>
      </c>
      <c r="B305" s="508"/>
      <c r="C305" s="1578"/>
      <c r="D305" s="1578"/>
      <c r="E305" s="1578"/>
      <c r="F305" s="1578"/>
      <c r="G305" s="1578"/>
      <c r="H305" s="1578"/>
      <c r="I305" s="1578"/>
      <c r="J305" s="1578"/>
      <c r="K305" s="1578"/>
      <c r="L305" s="1578"/>
    </row>
    <row r="306" spans="1:14">
      <c r="A306" s="1217" t="s">
        <v>1797</v>
      </c>
      <c r="B306" s="562" t="s">
        <v>1792</v>
      </c>
      <c r="C306" s="1578"/>
      <c r="D306" s="1578"/>
      <c r="E306" s="1799">
        <v>0</v>
      </c>
      <c r="F306" s="1578"/>
      <c r="G306" s="1578"/>
      <c r="H306" s="1799">
        <v>0</v>
      </c>
      <c r="I306" s="1578"/>
      <c r="J306" s="1578"/>
      <c r="K306" s="1577">
        <f>SUM(E306,H306)</f>
        <v>0</v>
      </c>
      <c r="L306" s="1799">
        <v>0</v>
      </c>
    </row>
    <row r="307" spans="1:14">
      <c r="A307" s="1203" t="s">
        <v>301</v>
      </c>
      <c r="B307" s="503">
        <v>4120</v>
      </c>
      <c r="C307" s="1578"/>
      <c r="D307" s="1578"/>
      <c r="E307" s="1799">
        <v>0</v>
      </c>
      <c r="F307" s="1578"/>
      <c r="G307" s="1578"/>
      <c r="H307" s="1799">
        <v>0</v>
      </c>
      <c r="I307" s="1504"/>
      <c r="J307" s="1578"/>
      <c r="K307" s="1577">
        <f>SUM(E307,H307)</f>
        <v>0</v>
      </c>
      <c r="L307" s="1799">
        <v>0</v>
      </c>
    </row>
    <row r="308" spans="1:14">
      <c r="A308" s="1203" t="s">
        <v>692</v>
      </c>
      <c r="B308" s="503">
        <v>4140</v>
      </c>
      <c r="C308" s="1578"/>
      <c r="D308" s="1578"/>
      <c r="E308" s="1799">
        <v>0</v>
      </c>
      <c r="F308" s="1578"/>
      <c r="G308" s="1578"/>
      <c r="H308" s="1799">
        <v>0</v>
      </c>
      <c r="I308" s="1504"/>
      <c r="J308" s="1578"/>
      <c r="K308" s="1577">
        <f>SUM(E308,H308)</f>
        <v>0</v>
      </c>
      <c r="L308" s="1799">
        <v>0</v>
      </c>
    </row>
    <row r="309" spans="1:14" ht="12.75" customHeight="1">
      <c r="A309" s="1207" t="s">
        <v>693</v>
      </c>
      <c r="B309" s="512">
        <v>4190</v>
      </c>
      <c r="C309" s="1578"/>
      <c r="D309" s="1578"/>
      <c r="E309" s="1799">
        <v>0</v>
      </c>
      <c r="F309" s="1578"/>
      <c r="G309" s="1578"/>
      <c r="H309" s="1799">
        <v>0</v>
      </c>
      <c r="I309" s="1504"/>
      <c r="J309" s="1578"/>
      <c r="K309" s="1577">
        <f>SUM(E309,H309)</f>
        <v>0</v>
      </c>
      <c r="L309" s="1799">
        <v>0</v>
      </c>
    </row>
    <row r="310" spans="1:14" ht="12.75" customHeight="1" thickBot="1">
      <c r="A310" s="1306" t="s">
        <v>1471</v>
      </c>
      <c r="B310" s="1309" t="s">
        <v>855</v>
      </c>
      <c r="C310" s="1578"/>
      <c r="D310" s="1578"/>
      <c r="E310" s="1579">
        <f>SUM(E306:E309)</f>
        <v>0</v>
      </c>
      <c r="F310" s="1578"/>
      <c r="G310" s="1578"/>
      <c r="H310" s="1579">
        <f>SUM(H306:H309)</f>
        <v>0</v>
      </c>
      <c r="I310" s="1504"/>
      <c r="J310" s="1578"/>
      <c r="K310" s="1579">
        <f>SUM(K306:K309)</f>
        <v>0</v>
      </c>
      <c r="L310" s="1586">
        <f>SUM(L306:L309)</f>
        <v>0</v>
      </c>
    </row>
    <row r="311" spans="1:14" ht="15.75" customHeight="1" thickTop="1" thickBot="1">
      <c r="A311" s="1286" t="s">
        <v>889</v>
      </c>
      <c r="B311" s="1278" t="s">
        <v>856</v>
      </c>
      <c r="C311" s="1581"/>
      <c r="D311" s="1581"/>
      <c r="E311" s="1581"/>
      <c r="F311" s="1581"/>
      <c r="G311" s="1581"/>
      <c r="H311" s="1581"/>
      <c r="I311" s="1581"/>
      <c r="J311" s="1578"/>
      <c r="K311" s="1581"/>
      <c r="L311" s="1824">
        <v>0</v>
      </c>
    </row>
    <row r="312" spans="1:14" s="548" customFormat="1" ht="12.75" customHeight="1" thickTop="1" thickBot="1">
      <c r="A312" s="2275" t="s">
        <v>275</v>
      </c>
      <c r="B312" s="2276"/>
      <c r="C312" s="1579">
        <f>SUM(C303)</f>
        <v>0</v>
      </c>
      <c r="D312" s="1579">
        <f>SUM(D303)</f>
        <v>0</v>
      </c>
      <c r="E312" s="1579">
        <f>SUM(E303,E310)</f>
        <v>0</v>
      </c>
      <c r="F312" s="1579">
        <f>SUM(F303)</f>
        <v>0</v>
      </c>
      <c r="G312" s="1579">
        <f>SUM(G303)</f>
        <v>5018039</v>
      </c>
      <c r="H312" s="1579">
        <f>SUM(H303,H310)</f>
        <v>0</v>
      </c>
      <c r="I312" s="1579">
        <f>SUM(I303)</f>
        <v>0</v>
      </c>
      <c r="J312" s="1579">
        <f>SUM(J303)</f>
        <v>0</v>
      </c>
      <c r="K312" s="1579">
        <f>SUM(K303,K310,K311)</f>
        <v>5018039</v>
      </c>
      <c r="L312" s="1579">
        <f>SUM(L303,L310,L311)</f>
        <v>6000017</v>
      </c>
      <c r="M312" s="539"/>
      <c r="N312" s="539"/>
    </row>
    <row r="313" spans="1:14" ht="13.5" thickTop="1">
      <c r="A313" s="2271" t="s">
        <v>989</v>
      </c>
      <c r="B313" s="2272"/>
      <c r="C313" s="1582"/>
      <c r="D313" s="1582"/>
      <c r="E313" s="1582"/>
      <c r="F313" s="1582"/>
      <c r="G313" s="1582"/>
      <c r="H313" s="1582"/>
      <c r="I313" s="1582"/>
      <c r="J313" s="1582"/>
      <c r="K313" s="1598">
        <f>'Revenues 9-14'!H268-'Expenditures 15-22'!K312</f>
        <v>-4961529</v>
      </c>
      <c r="L313" s="1582"/>
    </row>
    <row r="314" spans="1:14" s="540" customFormat="1" ht="9" customHeight="1">
      <c r="A314" s="563"/>
      <c r="B314" s="564"/>
      <c r="C314" s="1610"/>
      <c r="D314" s="1610"/>
      <c r="E314" s="1610"/>
      <c r="F314" s="1610"/>
      <c r="G314" s="1610"/>
      <c r="H314" s="1610"/>
      <c r="I314" s="1610"/>
      <c r="J314" s="1610"/>
      <c r="K314" s="1610"/>
      <c r="L314" s="1610"/>
      <c r="M314" s="539"/>
      <c r="N314" s="539"/>
    </row>
    <row r="315" spans="1:14" ht="16.7" customHeight="1">
      <c r="A315" s="2284" t="s">
        <v>148</v>
      </c>
      <c r="B315" s="2285"/>
      <c r="C315" s="1611"/>
      <c r="D315" s="1612"/>
      <c r="E315" s="1612"/>
      <c r="F315" s="1612"/>
      <c r="G315" s="1612"/>
      <c r="H315" s="1612"/>
      <c r="I315" s="1612"/>
      <c r="J315" s="1612"/>
      <c r="K315" s="1612"/>
      <c r="L315" s="1613"/>
    </row>
    <row r="316" spans="1:14" s="548" customFormat="1" ht="9" customHeight="1">
      <c r="A316" s="563"/>
      <c r="B316" s="564"/>
      <c r="C316" s="1614"/>
      <c r="D316" s="1614"/>
      <c r="E316" s="1614"/>
      <c r="F316" s="1614"/>
      <c r="G316" s="1614"/>
      <c r="H316" s="1614"/>
      <c r="I316" s="1614"/>
      <c r="J316" s="1614"/>
      <c r="K316" s="1614"/>
      <c r="L316" s="1614"/>
      <c r="M316" s="539"/>
      <c r="N316" s="539"/>
    </row>
    <row r="317" spans="1:14" ht="16.7" customHeight="1">
      <c r="A317" s="2286" t="s">
        <v>892</v>
      </c>
      <c r="B317" s="2285"/>
      <c r="C317" s="1611"/>
      <c r="D317" s="1612"/>
      <c r="E317" s="1612"/>
      <c r="F317" s="1612"/>
      <c r="G317" s="1612"/>
      <c r="H317" s="1612"/>
      <c r="I317" s="1612"/>
      <c r="J317" s="1612"/>
      <c r="K317" s="1612"/>
      <c r="L317" s="1613"/>
    </row>
    <row r="318" spans="1:14" s="548" customFormat="1" ht="15.75" customHeight="1">
      <c r="A318" s="565" t="s">
        <v>606</v>
      </c>
      <c r="B318" s="566"/>
      <c r="C318" s="1588"/>
      <c r="D318" s="1588"/>
      <c r="E318" s="1588"/>
      <c r="F318" s="1588"/>
      <c r="G318" s="1588"/>
      <c r="H318" s="1588"/>
      <c r="I318" s="1588"/>
      <c r="J318" s="1588"/>
      <c r="K318" s="1588"/>
      <c r="L318" s="1588"/>
      <c r="M318" s="539"/>
      <c r="N318" s="539"/>
    </row>
    <row r="319" spans="1:14" s="548" customFormat="1">
      <c r="A319" s="1218" t="s">
        <v>296</v>
      </c>
      <c r="B319" s="567" t="s">
        <v>279</v>
      </c>
      <c r="C319" s="1799">
        <v>0</v>
      </c>
      <c r="D319" s="1799">
        <v>0</v>
      </c>
      <c r="E319" s="1799">
        <v>0</v>
      </c>
      <c r="F319" s="1799">
        <v>0</v>
      </c>
      <c r="G319" s="1799">
        <v>0</v>
      </c>
      <c r="H319" s="1799">
        <v>0</v>
      </c>
      <c r="I319" s="1799">
        <v>0</v>
      </c>
      <c r="J319" s="1799">
        <v>0</v>
      </c>
      <c r="K319" s="1577">
        <f>SUM(C319:J319)</f>
        <v>0</v>
      </c>
      <c r="L319" s="1799">
        <v>0</v>
      </c>
      <c r="M319" s="539"/>
      <c r="N319" s="539"/>
    </row>
    <row r="320" spans="1:14" s="548" customFormat="1">
      <c r="A320" s="1222" t="s">
        <v>1759</v>
      </c>
      <c r="B320" s="568" t="s">
        <v>280</v>
      </c>
      <c r="C320" s="1799">
        <v>0</v>
      </c>
      <c r="D320" s="1799">
        <v>0</v>
      </c>
      <c r="E320" s="1799">
        <v>0</v>
      </c>
      <c r="F320" s="1799">
        <v>0</v>
      </c>
      <c r="G320" s="1799">
        <v>0</v>
      </c>
      <c r="H320" s="1799">
        <v>0</v>
      </c>
      <c r="I320" s="1799">
        <v>0</v>
      </c>
      <c r="J320" s="1799">
        <v>0</v>
      </c>
      <c r="K320" s="1577">
        <f t="shared" ref="K320:K327" si="24">SUM(C320:J320)</f>
        <v>0</v>
      </c>
      <c r="L320" s="1799">
        <v>0</v>
      </c>
      <c r="M320" s="539"/>
      <c r="N320" s="539"/>
    </row>
    <row r="321" spans="1:14" s="548" customFormat="1">
      <c r="A321" s="1218" t="s">
        <v>297</v>
      </c>
      <c r="B321" s="567" t="s">
        <v>281</v>
      </c>
      <c r="C321" s="1799">
        <v>0</v>
      </c>
      <c r="D321" s="1799">
        <v>0</v>
      </c>
      <c r="E321" s="1799">
        <v>0</v>
      </c>
      <c r="F321" s="1799">
        <v>0</v>
      </c>
      <c r="G321" s="1799">
        <v>0</v>
      </c>
      <c r="H321" s="1799">
        <v>0</v>
      </c>
      <c r="I321" s="1799">
        <v>0</v>
      </c>
      <c r="J321" s="1799">
        <v>0</v>
      </c>
      <c r="K321" s="1577">
        <f t="shared" si="24"/>
        <v>0</v>
      </c>
      <c r="L321" s="1799">
        <v>0</v>
      </c>
      <c r="M321" s="539"/>
      <c r="N321" s="539"/>
    </row>
    <row r="322" spans="1:14" s="548" customFormat="1">
      <c r="A322" s="1218" t="s">
        <v>236</v>
      </c>
      <c r="B322" s="567" t="s">
        <v>282</v>
      </c>
      <c r="C322" s="1799">
        <v>0</v>
      </c>
      <c r="D322" s="1799">
        <v>0</v>
      </c>
      <c r="E322" s="1799">
        <v>0</v>
      </c>
      <c r="F322" s="1799">
        <v>0</v>
      </c>
      <c r="G322" s="1799">
        <v>0</v>
      </c>
      <c r="H322" s="1799">
        <v>0</v>
      </c>
      <c r="I322" s="1799">
        <v>0</v>
      </c>
      <c r="J322" s="1799">
        <v>0</v>
      </c>
      <c r="K322" s="1577">
        <f t="shared" si="24"/>
        <v>0</v>
      </c>
      <c r="L322" s="1799">
        <v>0</v>
      </c>
      <c r="M322" s="539"/>
      <c r="N322" s="539"/>
    </row>
    <row r="323" spans="1:14" s="548" customFormat="1">
      <c r="A323" s="1218" t="s">
        <v>697</v>
      </c>
      <c r="B323" s="567" t="s">
        <v>283</v>
      </c>
      <c r="C323" s="1799">
        <v>0</v>
      </c>
      <c r="D323" s="1799">
        <v>0</v>
      </c>
      <c r="E323" s="1799">
        <v>0</v>
      </c>
      <c r="F323" s="1799">
        <v>0</v>
      </c>
      <c r="G323" s="1799">
        <v>0</v>
      </c>
      <c r="H323" s="1799">
        <v>0</v>
      </c>
      <c r="I323" s="1799">
        <v>0</v>
      </c>
      <c r="J323" s="1799">
        <v>0</v>
      </c>
      <c r="K323" s="1577">
        <f t="shared" si="24"/>
        <v>0</v>
      </c>
      <c r="L323" s="1799">
        <v>0</v>
      </c>
      <c r="M323" s="539"/>
      <c r="N323" s="539"/>
    </row>
    <row r="324" spans="1:14" s="548" customFormat="1">
      <c r="A324" s="1218" t="s">
        <v>237</v>
      </c>
      <c r="B324" s="567" t="s">
        <v>284</v>
      </c>
      <c r="C324" s="1799">
        <v>0</v>
      </c>
      <c r="D324" s="1799">
        <v>0</v>
      </c>
      <c r="E324" s="1799">
        <v>0</v>
      </c>
      <c r="F324" s="1799">
        <v>0</v>
      </c>
      <c r="G324" s="1799">
        <v>0</v>
      </c>
      <c r="H324" s="1799">
        <v>0</v>
      </c>
      <c r="I324" s="1799">
        <v>0</v>
      </c>
      <c r="J324" s="1799">
        <v>0</v>
      </c>
      <c r="K324" s="1577">
        <f t="shared" si="24"/>
        <v>0</v>
      </c>
      <c r="L324" s="1799">
        <v>0</v>
      </c>
      <c r="M324" s="539"/>
      <c r="N324" s="539"/>
    </row>
    <row r="325" spans="1:14" s="548" customFormat="1" ht="22.5">
      <c r="A325" s="1218" t="s">
        <v>1022</v>
      </c>
      <c r="B325" s="568" t="s">
        <v>285</v>
      </c>
      <c r="C325" s="1799">
        <v>0</v>
      </c>
      <c r="D325" s="1799">
        <v>0</v>
      </c>
      <c r="E325" s="1799">
        <v>0</v>
      </c>
      <c r="F325" s="1799">
        <v>0</v>
      </c>
      <c r="G325" s="1799">
        <v>0</v>
      </c>
      <c r="H325" s="1799">
        <v>0</v>
      </c>
      <c r="I325" s="1799">
        <v>0</v>
      </c>
      <c r="J325" s="1799">
        <v>0</v>
      </c>
      <c r="K325" s="1577">
        <f t="shared" si="24"/>
        <v>0</v>
      </c>
      <c r="L325" s="1799">
        <v>0</v>
      </c>
      <c r="M325" s="539"/>
      <c r="N325" s="539"/>
    </row>
    <row r="326" spans="1:14" s="548" customFormat="1">
      <c r="A326" s="1218" t="s">
        <v>1023</v>
      </c>
      <c r="B326" s="567" t="s">
        <v>286</v>
      </c>
      <c r="C326" s="1799">
        <v>0</v>
      </c>
      <c r="D326" s="1799">
        <v>0</v>
      </c>
      <c r="E326" s="1799">
        <v>0</v>
      </c>
      <c r="F326" s="1799">
        <v>0</v>
      </c>
      <c r="G326" s="1799">
        <v>0</v>
      </c>
      <c r="H326" s="1799">
        <v>0</v>
      </c>
      <c r="I326" s="1799">
        <v>0</v>
      </c>
      <c r="J326" s="1799">
        <v>0</v>
      </c>
      <c r="K326" s="1577">
        <f t="shared" si="24"/>
        <v>0</v>
      </c>
      <c r="L326" s="1799">
        <v>0</v>
      </c>
      <c r="M326" s="539"/>
      <c r="N326" s="539"/>
    </row>
    <row r="327" spans="1:14" s="548" customFormat="1">
      <c r="A327" s="1218" t="s">
        <v>965</v>
      </c>
      <c r="B327" s="567" t="s">
        <v>287</v>
      </c>
      <c r="C327" s="1799">
        <v>0</v>
      </c>
      <c r="D327" s="1799">
        <v>0</v>
      </c>
      <c r="E327" s="1799">
        <v>0</v>
      </c>
      <c r="F327" s="1799">
        <v>0</v>
      </c>
      <c r="G327" s="1799">
        <v>0</v>
      </c>
      <c r="H327" s="1799">
        <v>0</v>
      </c>
      <c r="I327" s="1799">
        <v>0</v>
      </c>
      <c r="J327" s="1799">
        <v>0</v>
      </c>
      <c r="K327" s="1577">
        <f t="shared" si="24"/>
        <v>0</v>
      </c>
      <c r="L327" s="1799">
        <v>0</v>
      </c>
      <c r="M327" s="539"/>
      <c r="N327" s="539"/>
    </row>
    <row r="328" spans="1:14" s="548" customFormat="1">
      <c r="A328" s="1219" t="s">
        <v>469</v>
      </c>
      <c r="B328" s="562" t="s">
        <v>1124</v>
      </c>
      <c r="C328" s="1799">
        <v>0</v>
      </c>
      <c r="D328" s="1799">
        <v>0</v>
      </c>
      <c r="E328" s="1799">
        <v>0</v>
      </c>
      <c r="F328" s="1799">
        <v>0</v>
      </c>
      <c r="G328" s="1799">
        <v>0</v>
      </c>
      <c r="H328" s="1799">
        <v>0</v>
      </c>
      <c r="I328" s="1799">
        <v>0</v>
      </c>
      <c r="J328" s="1799">
        <v>0</v>
      </c>
      <c r="K328" s="1615">
        <f>SUM(C328:J328)</f>
        <v>0</v>
      </c>
      <c r="L328" s="1799">
        <v>0</v>
      </c>
      <c r="M328" s="539"/>
      <c r="N328" s="539"/>
    </row>
    <row r="329" spans="1:14" s="548" customFormat="1">
      <c r="A329" s="1219" t="s">
        <v>1125</v>
      </c>
      <c r="B329" s="562" t="s">
        <v>1126</v>
      </c>
      <c r="C329" s="1799">
        <v>0</v>
      </c>
      <c r="D329" s="1799">
        <v>0</v>
      </c>
      <c r="E329" s="1799">
        <v>0</v>
      </c>
      <c r="F329" s="1799">
        <v>0</v>
      </c>
      <c r="G329" s="1799">
        <v>0</v>
      </c>
      <c r="H329" s="1799">
        <v>0</v>
      </c>
      <c r="I329" s="1799">
        <v>0</v>
      </c>
      <c r="J329" s="1799">
        <v>0</v>
      </c>
      <c r="K329" s="1615">
        <f>SUM(C329:J329)</f>
        <v>0</v>
      </c>
      <c r="L329" s="1799">
        <v>0</v>
      </c>
      <c r="M329" s="539"/>
      <c r="N329" s="539"/>
    </row>
    <row r="330" spans="1:14" s="548" customFormat="1" ht="12.75" customHeight="1" thickBot="1">
      <c r="A330" s="1327" t="s">
        <v>712</v>
      </c>
      <c r="B330" s="1307" t="s">
        <v>565</v>
      </c>
      <c r="C330" s="1579">
        <f>SUM(C319:C329)</f>
        <v>0</v>
      </c>
      <c r="D330" s="1579">
        <f t="shared" ref="D330:J330" si="25">SUM(D319:D329)</f>
        <v>0</v>
      </c>
      <c r="E330" s="1579">
        <f t="shared" si="25"/>
        <v>0</v>
      </c>
      <c r="F330" s="1579">
        <f t="shared" si="25"/>
        <v>0</v>
      </c>
      <c r="G330" s="1579">
        <f t="shared" si="25"/>
        <v>0</v>
      </c>
      <c r="H330" s="1579">
        <f t="shared" si="25"/>
        <v>0</v>
      </c>
      <c r="I330" s="1579">
        <f t="shared" si="25"/>
        <v>0</v>
      </c>
      <c r="J330" s="1579">
        <f t="shared" si="25"/>
        <v>0</v>
      </c>
      <c r="K330" s="1579">
        <f>SUM(K319:K329)</f>
        <v>0</v>
      </c>
      <c r="L330" s="1579">
        <f>SUM(L319:L329)</f>
        <v>0</v>
      </c>
      <c r="M330" s="539"/>
      <c r="N330" s="539"/>
    </row>
    <row r="331" spans="1:14" s="548" customFormat="1" ht="12.75" customHeight="1" thickTop="1">
      <c r="A331" s="1393" t="s">
        <v>1798</v>
      </c>
      <c r="B331" s="525" t="s">
        <v>855</v>
      </c>
      <c r="C331" s="1616"/>
      <c r="D331" s="1616"/>
      <c r="E331" s="1616"/>
      <c r="F331" s="1616"/>
      <c r="G331" s="1616"/>
      <c r="H331" s="1616"/>
      <c r="I331" s="1616"/>
      <c r="J331" s="1616"/>
      <c r="K331" s="1616"/>
      <c r="L331" s="1616"/>
      <c r="M331" s="539"/>
      <c r="N331" s="539"/>
    </row>
    <row r="332" spans="1:14" s="548" customFormat="1" ht="12.75" customHeight="1">
      <c r="A332" s="1394" t="s">
        <v>493</v>
      </c>
      <c r="B332" s="1389" t="s">
        <v>1792</v>
      </c>
      <c r="C332" s="1616"/>
      <c r="D332" s="1616"/>
      <c r="E332" s="1616"/>
      <c r="F332" s="1616"/>
      <c r="G332" s="1616"/>
      <c r="H332" s="1799">
        <v>0</v>
      </c>
      <c r="I332" s="1616"/>
      <c r="J332" s="1616"/>
      <c r="K332" s="1577">
        <f>H332</f>
        <v>0</v>
      </c>
      <c r="L332" s="1798">
        <v>0</v>
      </c>
      <c r="M332" s="539"/>
      <c r="N332" s="539"/>
    </row>
    <row r="333" spans="1:14" s="548" customFormat="1" ht="12.75" customHeight="1">
      <c r="A333" s="1394" t="s">
        <v>301</v>
      </c>
      <c r="B333" s="1389" t="s">
        <v>1794</v>
      </c>
      <c r="C333" s="1616"/>
      <c r="D333" s="1616"/>
      <c r="E333" s="1616"/>
      <c r="F333" s="1616"/>
      <c r="G333" s="1616"/>
      <c r="H333" s="1799">
        <v>0</v>
      </c>
      <c r="I333" s="1616"/>
      <c r="J333" s="1616"/>
      <c r="K333" s="1577">
        <f>H333</f>
        <v>0</v>
      </c>
      <c r="L333" s="1798">
        <v>0</v>
      </c>
      <c r="M333" s="539"/>
      <c r="N333" s="539"/>
    </row>
    <row r="334" spans="1:14" s="548" customFormat="1" ht="12.75" customHeight="1" thickBot="1">
      <c r="A334" s="1394" t="s">
        <v>1799</v>
      </c>
      <c r="B334" s="1389" t="s">
        <v>855</v>
      </c>
      <c r="C334" s="1616"/>
      <c r="D334" s="1616"/>
      <c r="E334" s="1616"/>
      <c r="F334" s="1616"/>
      <c r="G334" s="1616"/>
      <c r="H334" s="1579">
        <f>SUM(H332:H333)</f>
        <v>0</v>
      </c>
      <c r="I334" s="1616"/>
      <c r="J334" s="1616"/>
      <c r="K334" s="1579">
        <f>SUM(K332:K333)</f>
        <v>0</v>
      </c>
      <c r="L334" s="1579">
        <f>SUM(L332:L333)</f>
        <v>0</v>
      </c>
      <c r="M334" s="539"/>
      <c r="N334" s="539"/>
    </row>
    <row r="335" spans="1:14" ht="15.75" customHeight="1" thickTop="1">
      <c r="A335" s="1283" t="s">
        <v>893</v>
      </c>
      <c r="B335" s="1274" t="s">
        <v>489</v>
      </c>
      <c r="C335" s="1578"/>
      <c r="D335" s="1578"/>
      <c r="E335" s="1578"/>
      <c r="F335" s="1578"/>
      <c r="G335" s="1578"/>
      <c r="H335" s="1578"/>
      <c r="I335" s="1578"/>
      <c r="J335" s="1578"/>
      <c r="K335" s="1578"/>
      <c r="L335" s="1578"/>
    </row>
    <row r="336" spans="1:14" ht="15.75" customHeight="1">
      <c r="A336" s="530" t="s">
        <v>611</v>
      </c>
      <c r="B336" s="508"/>
      <c r="C336" s="1578"/>
      <c r="D336" s="1578"/>
      <c r="E336" s="1578"/>
      <c r="F336" s="1578"/>
      <c r="G336" s="1578"/>
      <c r="H336" s="1581"/>
      <c r="I336" s="1578"/>
      <c r="J336" s="1578"/>
      <c r="K336" s="1581"/>
      <c r="L336" s="1581"/>
    </row>
    <row r="337" spans="1:14">
      <c r="A337" s="1217" t="s">
        <v>87</v>
      </c>
      <c r="B337" s="562" t="s">
        <v>894</v>
      </c>
      <c r="C337" s="1588"/>
      <c r="D337" s="1588"/>
      <c r="E337" s="1588"/>
      <c r="F337" s="1588"/>
      <c r="G337" s="1588"/>
      <c r="H337" s="1799">
        <v>0</v>
      </c>
      <c r="I337" s="1588"/>
      <c r="J337" s="1588"/>
      <c r="K337" s="1577">
        <f>H337</f>
        <v>0</v>
      </c>
      <c r="L337" s="1798">
        <v>0</v>
      </c>
    </row>
    <row r="338" spans="1:14" ht="12.75" customHeight="1">
      <c r="A338" s="1217" t="s">
        <v>1162</v>
      </c>
      <c r="B338" s="562" t="s">
        <v>613</v>
      </c>
      <c r="C338" s="1588"/>
      <c r="D338" s="1588"/>
      <c r="E338" s="1588"/>
      <c r="F338" s="1588"/>
      <c r="G338" s="1588"/>
      <c r="H338" s="1799">
        <v>0</v>
      </c>
      <c r="I338" s="1588"/>
      <c r="J338" s="1588"/>
      <c r="K338" s="1577">
        <f>H338</f>
        <v>0</v>
      </c>
      <c r="L338" s="1798">
        <v>0</v>
      </c>
    </row>
    <row r="339" spans="1:14">
      <c r="A339" s="1203" t="s">
        <v>895</v>
      </c>
      <c r="B339" s="512">
        <v>5150</v>
      </c>
      <c r="C339" s="1588"/>
      <c r="D339" s="1588"/>
      <c r="E339" s="1588"/>
      <c r="F339" s="1588"/>
      <c r="G339" s="1588"/>
      <c r="H339" s="1799">
        <v>0</v>
      </c>
      <c r="I339" s="1588"/>
      <c r="J339" s="1588"/>
      <c r="K339" s="1577">
        <f>H339</f>
        <v>0</v>
      </c>
      <c r="L339" s="1799">
        <v>0</v>
      </c>
    </row>
    <row r="340" spans="1:14" ht="13.5" thickBot="1">
      <c r="A340" s="1322" t="s">
        <v>896</v>
      </c>
      <c r="B340" s="1307" t="s">
        <v>489</v>
      </c>
      <c r="C340" s="1578"/>
      <c r="D340" s="1578"/>
      <c r="E340" s="1578"/>
      <c r="F340" s="1578"/>
      <c r="G340" s="1578"/>
      <c r="H340" s="1516">
        <f>SUM(H337:H339)</f>
        <v>0</v>
      </c>
      <c r="I340" s="1578"/>
      <c r="J340" s="1578"/>
      <c r="K340" s="1516">
        <f>SUM(K337:K339)</f>
        <v>0</v>
      </c>
      <c r="L340" s="1516">
        <f>SUM(L337:L339)</f>
        <v>0</v>
      </c>
    </row>
    <row r="341" spans="1:14" ht="15.75" customHeight="1" thickTop="1" thickBot="1">
      <c r="A341" s="1286" t="s">
        <v>897</v>
      </c>
      <c r="B341" s="1278" t="s">
        <v>856</v>
      </c>
      <c r="C341" s="1578"/>
      <c r="D341" s="1578"/>
      <c r="E341" s="1504"/>
      <c r="F341" s="1497"/>
      <c r="G341" s="1497"/>
      <c r="H341" s="1504"/>
      <c r="I341" s="1504"/>
      <c r="J341" s="1497"/>
      <c r="K341" s="1504"/>
      <c r="L341" s="1824">
        <v>0</v>
      </c>
    </row>
    <row r="342" spans="1:14" ht="12.75" customHeight="1" thickTop="1" thickBot="1">
      <c r="A342" s="1315" t="s">
        <v>502</v>
      </c>
      <c r="B342" s="1328"/>
      <c r="C342" s="1579">
        <f>SUM(C330)</f>
        <v>0</v>
      </c>
      <c r="D342" s="1579">
        <f>SUM(D330)</f>
        <v>0</v>
      </c>
      <c r="E342" s="1579">
        <f>SUM(E330)</f>
        <v>0</v>
      </c>
      <c r="F342" s="1579">
        <f>SUM(F330)</f>
        <v>0</v>
      </c>
      <c r="G342" s="1579">
        <f>SUM(G330)</f>
        <v>0</v>
      </c>
      <c r="H342" s="1579">
        <f>SUM(H330,H334,H340)</f>
        <v>0</v>
      </c>
      <c r="I342" s="1579">
        <f>SUM(I330)</f>
        <v>0</v>
      </c>
      <c r="J342" s="1579">
        <f>SUM(J330)</f>
        <v>0</v>
      </c>
      <c r="K342" s="1579">
        <f>SUM(K330,K334,K340)</f>
        <v>0</v>
      </c>
      <c r="L342" s="1586">
        <f>SUM(L330,L334,L340,L341)</f>
        <v>0</v>
      </c>
    </row>
    <row r="343" spans="1:14" ht="12.75" customHeight="1" thickTop="1">
      <c r="A343" s="2273" t="s">
        <v>989</v>
      </c>
      <c r="B343" s="2274"/>
      <c r="C343" s="1578"/>
      <c r="D343" s="1578"/>
      <c r="E343" s="1578"/>
      <c r="F343" s="1578"/>
      <c r="G343" s="1578"/>
      <c r="H343" s="1578"/>
      <c r="I343" s="1578"/>
      <c r="J343" s="1578"/>
      <c r="K343" s="1592">
        <f>'Revenues 9-14'!J268-'Expenditures 15-22'!K342</f>
        <v>0</v>
      </c>
      <c r="L343" s="1578"/>
    </row>
    <row r="344" spans="1:14" s="540" customFormat="1" ht="6" customHeight="1">
      <c r="A344" s="537"/>
      <c r="B344" s="538"/>
      <c r="C344" s="1593"/>
      <c r="D344" s="1593"/>
      <c r="E344" s="1593"/>
      <c r="F344" s="1593"/>
      <c r="G344" s="1593"/>
      <c r="H344" s="1593"/>
      <c r="I344" s="1593"/>
      <c r="J344" s="1593"/>
      <c r="K344" s="1593"/>
      <c r="L344" s="1593"/>
      <c r="M344" s="539"/>
      <c r="N344" s="539"/>
    </row>
    <row r="345" spans="1:14" s="542" customFormat="1" ht="16.7" customHeight="1">
      <c r="A345" s="2263" t="s">
        <v>960</v>
      </c>
      <c r="B345" s="2264"/>
      <c r="C345" s="1605"/>
      <c r="D345" s="1606"/>
      <c r="E345" s="1606"/>
      <c r="F345" s="1606"/>
      <c r="G345" s="1606"/>
      <c r="H345" s="1606"/>
      <c r="I345" s="1606"/>
      <c r="J345" s="1606"/>
      <c r="K345" s="1606"/>
      <c r="L345" s="1607"/>
      <c r="M345" s="541"/>
      <c r="N345" s="541"/>
    </row>
    <row r="346" spans="1:14" s="321" customFormat="1" ht="15.75" customHeight="1">
      <c r="A346" s="1290" t="s">
        <v>839</v>
      </c>
      <c r="B346" s="1282" t="s">
        <v>565</v>
      </c>
      <c r="C346" s="1578"/>
      <c r="D346" s="1578"/>
      <c r="E346" s="1578"/>
      <c r="F346" s="1578"/>
      <c r="G346" s="1578"/>
      <c r="H346" s="1578"/>
      <c r="I346" s="1578"/>
      <c r="J346" s="1578"/>
      <c r="K346" s="1578"/>
      <c r="L346" s="1578"/>
      <c r="M346" s="501"/>
      <c r="N346" s="501"/>
    </row>
    <row r="347" spans="1:14" ht="15.75" customHeight="1">
      <c r="A347" s="569" t="s">
        <v>608</v>
      </c>
      <c r="B347" s="570"/>
      <c r="C347" s="1581"/>
      <c r="D347" s="1581"/>
      <c r="E347" s="1581"/>
      <c r="F347" s="1581"/>
      <c r="G347" s="1581"/>
      <c r="H347" s="1581"/>
      <c r="I347" s="1578"/>
      <c r="J347" s="1578"/>
      <c r="K347" s="1581"/>
      <c r="L347" s="1581"/>
    </row>
    <row r="348" spans="1:14">
      <c r="A348" s="1203" t="s">
        <v>4</v>
      </c>
      <c r="B348" s="503">
        <v>2530</v>
      </c>
      <c r="C348" s="1799">
        <v>0</v>
      </c>
      <c r="D348" s="1799">
        <v>0</v>
      </c>
      <c r="E348" s="1799">
        <v>0</v>
      </c>
      <c r="F348" s="1799">
        <v>0</v>
      </c>
      <c r="G348" s="1799">
        <v>0</v>
      </c>
      <c r="H348" s="1799">
        <v>0</v>
      </c>
      <c r="I348" s="1799">
        <v>0</v>
      </c>
      <c r="J348" s="1799">
        <v>0</v>
      </c>
      <c r="K348" s="1577">
        <f>SUM(C348:J348)</f>
        <v>0</v>
      </c>
      <c r="L348" s="1799">
        <v>0</v>
      </c>
    </row>
    <row r="349" spans="1:14">
      <c r="A349" s="1203" t="s">
        <v>195</v>
      </c>
      <c r="B349" s="503">
        <v>2540</v>
      </c>
      <c r="C349" s="1799">
        <v>0</v>
      </c>
      <c r="D349" s="1799">
        <v>0</v>
      </c>
      <c r="E349" s="1799">
        <v>0</v>
      </c>
      <c r="F349" s="1799">
        <v>0</v>
      </c>
      <c r="G349" s="1799">
        <v>0</v>
      </c>
      <c r="H349" s="1799">
        <v>0</v>
      </c>
      <c r="I349" s="1799">
        <v>0</v>
      </c>
      <c r="J349" s="1799">
        <v>0</v>
      </c>
      <c r="K349" s="1577">
        <f>SUM(C349:J349)</f>
        <v>0</v>
      </c>
      <c r="L349" s="1799">
        <v>0</v>
      </c>
    </row>
    <row r="350" spans="1:14" ht="12.75" customHeight="1" thickBot="1">
      <c r="A350" s="1306" t="s">
        <v>714</v>
      </c>
      <c r="B350" s="1307" t="s">
        <v>35</v>
      </c>
      <c r="C350" s="1579">
        <f>SUM(C348:C349)</f>
        <v>0</v>
      </c>
      <c r="D350" s="1579">
        <f t="shared" ref="D350:L350" si="26">SUM(D348:D349)</f>
        <v>0</v>
      </c>
      <c r="E350" s="1579">
        <f t="shared" si="26"/>
        <v>0</v>
      </c>
      <c r="F350" s="1579">
        <f t="shared" si="26"/>
        <v>0</v>
      </c>
      <c r="G350" s="1579">
        <f t="shared" si="26"/>
        <v>0</v>
      </c>
      <c r="H350" s="1579">
        <f t="shared" si="26"/>
        <v>0</v>
      </c>
      <c r="I350" s="1579">
        <f t="shared" si="26"/>
        <v>0</v>
      </c>
      <c r="J350" s="1579">
        <f t="shared" si="26"/>
        <v>0</v>
      </c>
      <c r="K350" s="1579">
        <f t="shared" si="26"/>
        <v>0</v>
      </c>
      <c r="L350" s="1579">
        <f t="shared" si="26"/>
        <v>0</v>
      </c>
    </row>
    <row r="351" spans="1:14" ht="12.75" customHeight="1" thickTop="1">
      <c r="A351" s="1209" t="s">
        <v>973</v>
      </c>
      <c r="B351" s="521" t="s">
        <v>570</v>
      </c>
      <c r="C351" s="1799">
        <v>0</v>
      </c>
      <c r="D351" s="1799">
        <v>0</v>
      </c>
      <c r="E351" s="1799">
        <v>0</v>
      </c>
      <c r="F351" s="1799">
        <v>0</v>
      </c>
      <c r="G351" s="1799">
        <v>0</v>
      </c>
      <c r="H351" s="1799">
        <v>0</v>
      </c>
      <c r="I351" s="1799">
        <v>0</v>
      </c>
      <c r="J351" s="1799">
        <v>0</v>
      </c>
      <c r="K351" s="1617">
        <f>SUM(C351:J351)</f>
        <v>0</v>
      </c>
      <c r="L351" s="1798">
        <v>0</v>
      </c>
    </row>
    <row r="352" spans="1:14" ht="12.75" customHeight="1" thickBot="1">
      <c r="A352" s="1306" t="s">
        <v>620</v>
      </c>
      <c r="B352" s="1309" t="s">
        <v>565</v>
      </c>
      <c r="C352" s="1579">
        <f>SUM(C350:C351)</f>
        <v>0</v>
      </c>
      <c r="D352" s="1579">
        <f t="shared" ref="D352:L352" si="27">SUM(D350:D351)</f>
        <v>0</v>
      </c>
      <c r="E352" s="1579">
        <f t="shared" si="27"/>
        <v>0</v>
      </c>
      <c r="F352" s="1579">
        <f t="shared" si="27"/>
        <v>0</v>
      </c>
      <c r="G352" s="1579">
        <f t="shared" si="27"/>
        <v>0</v>
      </c>
      <c r="H352" s="1579">
        <f t="shared" si="27"/>
        <v>0</v>
      </c>
      <c r="I352" s="1579">
        <f t="shared" si="27"/>
        <v>0</v>
      </c>
      <c r="J352" s="1579">
        <f t="shared" si="27"/>
        <v>0</v>
      </c>
      <c r="K352" s="1579">
        <f t="shared" si="27"/>
        <v>0</v>
      </c>
      <c r="L352" s="1579">
        <f t="shared" si="27"/>
        <v>0</v>
      </c>
    </row>
    <row r="353" spans="1:14" s="321" customFormat="1" ht="15.75" customHeight="1" thickTop="1">
      <c r="A353" s="1279" t="s">
        <v>621</v>
      </c>
      <c r="B353" s="1276" t="s">
        <v>855</v>
      </c>
      <c r="C353" s="1578"/>
      <c r="D353" s="1578"/>
      <c r="E353" s="1578"/>
      <c r="F353" s="1578"/>
      <c r="G353" s="1578"/>
      <c r="H353" s="1578"/>
      <c r="I353" s="1578"/>
      <c r="J353" s="1578"/>
      <c r="K353" s="1578"/>
      <c r="L353" s="1578"/>
      <c r="M353" s="501"/>
      <c r="N353" s="501"/>
    </row>
    <row r="354" spans="1:14" ht="13.5" thickBot="1">
      <c r="A354" s="1395" t="s">
        <v>1800</v>
      </c>
      <c r="B354" s="557" t="s">
        <v>1792</v>
      </c>
      <c r="C354" s="1578"/>
      <c r="D354" s="1578"/>
      <c r="E354" s="1578"/>
      <c r="F354" s="1578"/>
      <c r="G354" s="1578"/>
      <c r="H354" s="1799">
        <v>0</v>
      </c>
      <c r="I354" s="1618"/>
      <c r="J354" s="1578"/>
      <c r="K354" s="1615">
        <f>H354</f>
        <v>0</v>
      </c>
      <c r="L354" s="1825">
        <v>0</v>
      </c>
    </row>
    <row r="355" spans="1:14" ht="12.75" customHeight="1" thickTop="1" thickBot="1">
      <c r="A355" s="1212" t="s">
        <v>1801</v>
      </c>
      <c r="B355" s="562" t="s">
        <v>1794</v>
      </c>
      <c r="C355" s="1578"/>
      <c r="D355" s="1578"/>
      <c r="E355" s="1578"/>
      <c r="F355" s="1578"/>
      <c r="G355" s="1578"/>
      <c r="H355" s="1799">
        <v>0</v>
      </c>
      <c r="I355" s="1618"/>
      <c r="J355" s="1578"/>
      <c r="K355" s="1529">
        <f>H355</f>
        <v>0</v>
      </c>
      <c r="L355" s="1825">
        <v>0</v>
      </c>
    </row>
    <row r="356" spans="1:14" ht="12.75" customHeight="1" thickTop="1" thickBot="1">
      <c r="A356" s="1395" t="s">
        <v>693</v>
      </c>
      <c r="B356" s="557" t="s">
        <v>554</v>
      </c>
      <c r="C356" s="1578"/>
      <c r="D356" s="1578"/>
      <c r="E356" s="1578"/>
      <c r="F356" s="1578"/>
      <c r="G356" s="1578"/>
      <c r="H356" s="1799">
        <v>0</v>
      </c>
      <c r="I356" s="1618"/>
      <c r="J356" s="1578"/>
      <c r="K356" s="1522">
        <f>H356</f>
        <v>0</v>
      </c>
      <c r="L356" s="1825">
        <v>0</v>
      </c>
    </row>
    <row r="357" spans="1:14" ht="12.75" customHeight="1" thickTop="1" thickBot="1">
      <c r="A357" s="1306" t="s">
        <v>1471</v>
      </c>
      <c r="B357" s="1307" t="s">
        <v>855</v>
      </c>
      <c r="C357" s="1578"/>
      <c r="D357" s="1578"/>
      <c r="E357" s="1578"/>
      <c r="F357" s="1578"/>
      <c r="G357" s="1578"/>
      <c r="H357" s="1516">
        <f>SUM(H354:H356)</f>
        <v>0</v>
      </c>
      <c r="I357" s="1618"/>
      <c r="J357" s="1578"/>
      <c r="K357" s="1516">
        <f>SUM(K354:K356)</f>
        <v>0</v>
      </c>
      <c r="L357" s="1516">
        <f>SUM(L354:L356)</f>
        <v>0</v>
      </c>
    </row>
    <row r="358" spans="1:14" s="321" customFormat="1" ht="15.75" customHeight="1" thickTop="1">
      <c r="A358" s="1279" t="s">
        <v>942</v>
      </c>
      <c r="B358" s="1276" t="s">
        <v>489</v>
      </c>
      <c r="C358" s="1578"/>
      <c r="D358" s="1578"/>
      <c r="E358" s="1578"/>
      <c r="F358" s="1578"/>
      <c r="G358" s="1578"/>
      <c r="H358" s="1578"/>
      <c r="I358" s="1578"/>
      <c r="J358" s="1578"/>
      <c r="K358" s="1578"/>
      <c r="L358" s="1578"/>
      <c r="M358" s="501"/>
      <c r="N358" s="501"/>
    </row>
    <row r="359" spans="1:14" s="321" customFormat="1" ht="15.75" customHeight="1">
      <c r="A359" s="530" t="s">
        <v>623</v>
      </c>
      <c r="B359" s="508"/>
      <c r="C359" s="1578"/>
      <c r="D359" s="1578"/>
      <c r="E359" s="1578"/>
      <c r="F359" s="1578"/>
      <c r="G359" s="1578"/>
      <c r="H359" s="1578"/>
      <c r="I359" s="1578"/>
      <c r="J359" s="1578"/>
      <c r="K359" s="1581"/>
      <c r="L359" s="1581"/>
      <c r="M359" s="501"/>
      <c r="N359" s="501"/>
    </row>
    <row r="360" spans="1:14">
      <c r="A360" s="1203" t="s">
        <v>87</v>
      </c>
      <c r="B360" s="503">
        <v>5110</v>
      </c>
      <c r="C360" s="1578"/>
      <c r="D360" s="1578"/>
      <c r="E360" s="1578"/>
      <c r="F360" s="1578"/>
      <c r="G360" s="1578"/>
      <c r="H360" s="1799">
        <v>0</v>
      </c>
      <c r="I360" s="1578"/>
      <c r="J360" s="1578"/>
      <c r="K360" s="1577">
        <f>SUM(C360:J360)</f>
        <v>0</v>
      </c>
      <c r="L360" s="1799">
        <v>0</v>
      </c>
    </row>
    <row r="361" spans="1:14" ht="12.75" customHeight="1">
      <c r="A361" s="1204" t="s">
        <v>615</v>
      </c>
      <c r="B361" s="494" t="s">
        <v>614</v>
      </c>
      <c r="C361" s="1578"/>
      <c r="D361" s="1578"/>
      <c r="E361" s="1578"/>
      <c r="F361" s="1578"/>
      <c r="G361" s="1578"/>
      <c r="H361" s="1799">
        <v>0</v>
      </c>
      <c r="I361" s="1578"/>
      <c r="J361" s="1578"/>
      <c r="K361" s="1577">
        <f>SUM(C361:J361)</f>
        <v>0</v>
      </c>
      <c r="L361" s="1799">
        <v>0</v>
      </c>
    </row>
    <row r="362" spans="1:14" ht="12.75" customHeight="1" thickBot="1">
      <c r="A362" s="1306" t="s">
        <v>622</v>
      </c>
      <c r="B362" s="1307" t="s">
        <v>713</v>
      </c>
      <c r="C362" s="1578"/>
      <c r="D362" s="1578"/>
      <c r="E362" s="1578"/>
      <c r="F362" s="1578"/>
      <c r="G362" s="1578"/>
      <c r="H362" s="1546">
        <f>SUM(H360:H361)</f>
        <v>0</v>
      </c>
      <c r="I362" s="1578"/>
      <c r="J362" s="1578"/>
      <c r="K362" s="1546">
        <f>SUM(K360:K361)</f>
        <v>0</v>
      </c>
      <c r="L362" s="1546">
        <f>SUM(L360:L361)</f>
        <v>0</v>
      </c>
    </row>
    <row r="363" spans="1:14" s="548" customFormat="1" ht="15.75" customHeight="1" thickTop="1">
      <c r="A363" s="535" t="s">
        <v>83</v>
      </c>
      <c r="B363" s="536" t="s">
        <v>38</v>
      </c>
      <c r="C363" s="1588"/>
      <c r="D363" s="1588"/>
      <c r="E363" s="1588"/>
      <c r="F363" s="1588"/>
      <c r="G363" s="1588"/>
      <c r="H363" s="1799">
        <v>0</v>
      </c>
      <c r="I363" s="1588"/>
      <c r="J363" s="1588"/>
      <c r="K363" s="1615">
        <f>SUM(C363:J363)</f>
        <v>0</v>
      </c>
      <c r="L363" s="1828">
        <v>0</v>
      </c>
      <c r="M363" s="539"/>
      <c r="N363" s="539"/>
    </row>
    <row r="364" spans="1:14" s="573" customFormat="1" ht="29.25" customHeight="1">
      <c r="A364" s="571" t="s">
        <v>1650</v>
      </c>
      <c r="B364" s="572">
        <v>5300</v>
      </c>
      <c r="C364" s="1619"/>
      <c r="D364" s="1620"/>
      <c r="E364" s="1620"/>
      <c r="F364" s="1619"/>
      <c r="G364" s="1620"/>
      <c r="H364" s="1799">
        <v>0</v>
      </c>
      <c r="I364" s="1620"/>
      <c r="J364" s="1620"/>
      <c r="K364" s="1577">
        <f>SUM(C364:J364)</f>
        <v>0</v>
      </c>
      <c r="L364" s="1830">
        <v>0</v>
      </c>
    </row>
    <row r="365" spans="1:14" s="548" customFormat="1" ht="12.75" customHeight="1" thickBot="1">
      <c r="A365" s="1220" t="s">
        <v>586</v>
      </c>
      <c r="B365" s="534" t="s">
        <v>489</v>
      </c>
      <c r="C365" s="1588"/>
      <c r="D365" s="1588"/>
      <c r="E365" s="1588"/>
      <c r="F365" s="1588"/>
      <c r="G365" s="1588"/>
      <c r="H365" s="1546">
        <f>SUM(H362,H363,H364)</f>
        <v>0</v>
      </c>
      <c r="I365" s="1588"/>
      <c r="J365" s="1588"/>
      <c r="K365" s="1546">
        <f>SUM(K362,K363,K364)</f>
        <v>0</v>
      </c>
      <c r="L365" s="1546">
        <f>SUM(L362,L363,L364)</f>
        <v>0</v>
      </c>
      <c r="M365" s="539"/>
      <c r="N365" s="539"/>
    </row>
    <row r="366" spans="1:14" s="321" customFormat="1" ht="15.75" customHeight="1" thickTop="1" thickBot="1">
      <c r="A366" s="1273" t="s">
        <v>943</v>
      </c>
      <c r="B366" s="1280" t="s">
        <v>856</v>
      </c>
      <c r="C366" s="1581"/>
      <c r="D366" s="1581"/>
      <c r="E366" s="1581"/>
      <c r="F366" s="1581"/>
      <c r="G366" s="1581"/>
      <c r="H366" s="1581"/>
      <c r="I366" s="1581"/>
      <c r="J366" s="1578"/>
      <c r="K366" s="1581"/>
      <c r="L366" s="1826">
        <v>0</v>
      </c>
      <c r="M366" s="501"/>
      <c r="N366" s="501"/>
    </row>
    <row r="367" spans="1:14" ht="12.75" customHeight="1" thickTop="1" thickBot="1">
      <c r="A367" s="1320" t="s">
        <v>502</v>
      </c>
      <c r="B367" s="1329"/>
      <c r="C367" s="1579">
        <f t="shared" ref="C367:L367" si="28">SUM(C352,C357,C365,C366)</f>
        <v>0</v>
      </c>
      <c r="D367" s="1579">
        <f t="shared" si="28"/>
        <v>0</v>
      </c>
      <c r="E367" s="1579">
        <f t="shared" si="28"/>
        <v>0</v>
      </c>
      <c r="F367" s="1579">
        <f t="shared" si="28"/>
        <v>0</v>
      </c>
      <c r="G367" s="1579">
        <f t="shared" si="28"/>
        <v>0</v>
      </c>
      <c r="H367" s="1579">
        <f t="shared" si="28"/>
        <v>0</v>
      </c>
      <c r="I367" s="1579">
        <f t="shared" si="28"/>
        <v>0</v>
      </c>
      <c r="J367" s="1579">
        <f t="shared" si="28"/>
        <v>0</v>
      </c>
      <c r="K367" s="1579">
        <f t="shared" si="28"/>
        <v>0</v>
      </c>
      <c r="L367" s="1579">
        <f t="shared" si="28"/>
        <v>0</v>
      </c>
    </row>
    <row r="368" spans="1:14" ht="13.5" thickTop="1">
      <c r="A368" s="2287" t="s">
        <v>989</v>
      </c>
      <c r="B368" s="2288"/>
      <c r="C368" s="1597"/>
      <c r="D368" s="1597"/>
      <c r="E368" s="1582"/>
      <c r="F368" s="1582"/>
      <c r="G368" s="1582"/>
      <c r="H368" s="1582"/>
      <c r="I368" s="1582"/>
      <c r="J368" s="1581"/>
      <c r="K368" s="1577">
        <f>'Revenues 9-14'!K268-'Expenditures 15-22'!K367</f>
        <v>21</v>
      </c>
      <c r="L368" s="1597"/>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schemas.microsoft.com/sharepoint/v3"/>
    <ds:schemaRef ds:uri="d21dc803-237d-4c68-8692-8d731fd29118"/>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2020-11-09T18:56:04Z</cp:lastPrinted>
  <dcterms:created xsi:type="dcterms:W3CDTF">2003-10-29T19:06:34Z</dcterms:created>
  <dcterms:modified xsi:type="dcterms:W3CDTF">2020-11-10T14:34:36Z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101.00a</vt:lpwstr>
  </property>
</Properties>
</file>