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631EF17-204B-482E-84B0-47BAA1121CE1}" xr6:coauthVersionLast="36" xr6:coauthVersionMax="36" xr10:uidLastSave="{00000000-0000-0000-0000-000000000000}"/>
  <bookViews>
    <workbookView xWindow="-120" yWindow="-120" windowWidth="29040" windowHeight="15840" tabRatio="959"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4" i="183" l="1"/>
  <c r="D8" i="11" l="1"/>
  <c r="E22" i="183" l="1"/>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24" i="183" l="1"/>
  <c r="A15" i="183"/>
  <c r="D82" i="36" l="1"/>
  <c r="F2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57" i="127"/>
  <c r="B58" i="127"/>
  <c r="G26" i="108"/>
  <c r="E27" i="108"/>
  <c r="G27" i="108"/>
  <c r="F31"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L22" i="37"/>
  <c r="D24" i="37"/>
  <c r="B4270" i="106" s="1"/>
  <c r="D4270" i="106" s="1"/>
  <c r="B279" i="106" l="1"/>
  <c r="D279" i="106" s="1"/>
  <c r="M40" i="3"/>
  <c r="D69" i="36"/>
  <c r="H365" i="29"/>
  <c r="B7242" i="106" s="1"/>
  <c r="D7242" i="106" s="1"/>
  <c r="C352" i="29"/>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L151" i="29"/>
  <c r="C266" i="5"/>
  <c r="J24" i="12"/>
  <c r="B7730" i="106"/>
  <c r="D7730" i="106" s="1"/>
  <c r="M41" i="3" l="1"/>
  <c r="B280" i="106"/>
  <c r="D280" i="106" s="1"/>
  <c r="L16" i="11"/>
  <c r="B2061" i="106" s="1"/>
  <c r="D2061"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81" i="106" l="1"/>
  <c r="D281" i="106" s="1"/>
  <c r="D54" i="36"/>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K17" i="4"/>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6263" i="106"/>
  <c r="D6263" i="106" s="1"/>
  <c r="B3576" i="106" l="1"/>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N21"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D75" i="36"/>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90" i="106"/>
  <c r="D190" i="106" s="1"/>
  <c r="D48" i="36"/>
  <c r="D47" i="36"/>
  <c r="B171" i="106"/>
  <c r="D171" i="106" s="1"/>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Kyle Kasperek</author>
  </authors>
  <commentList>
    <comment ref="A18" authorId="0" shapeId="0" xr:uid="{0466BEB4-1DBA-4E2B-A126-FB9767ACCCB0}">
      <text>
        <r>
          <rPr>
            <b/>
            <sz val="9"/>
            <color indexed="81"/>
            <rFont val="Tahoma"/>
            <family val="2"/>
          </rPr>
          <t>Kyle Kasperek:</t>
        </r>
        <r>
          <rPr>
            <sz val="9"/>
            <color indexed="81"/>
            <rFont val="Tahoma"/>
            <family val="2"/>
          </rPr>
          <t xml:space="preserve">
Spreadsheet provided by Karen Stephens</t>
        </r>
      </text>
    </comment>
  </commentList>
</comments>
</file>

<file path=xl/sharedStrings.xml><?xml version="1.0" encoding="utf-8"?>
<sst xmlns="http://schemas.openxmlformats.org/spreadsheetml/2006/main" count="9344" uniqueCount="5918">
  <si>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</si>
  <si>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</si>
  <si>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</si>
  <si>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</si>
  <si>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</si>
  <si>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</si>
  <si>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</si>
  <si>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</si>
  <si>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</si>
  <si>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</si>
  <si>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</si>
  <si>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</si>
  <si>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</si>
  <si>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</si>
  <si>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</si>
  <si>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</si>
  <si>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</si>
  <si>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</si>
  <si>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</si>
  <si>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</si>
  <si>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</si>
  <si>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</si>
  <si>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</si>
  <si>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</si>
  <si>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</si>
  <si>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</si>
  <si>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</si>
  <si>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</si>
  <si>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</si>
  <si>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</si>
  <si>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</si>
  <si>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</si>
  <si>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</si>
  <si>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</si>
  <si>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</si>
  <si>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</si>
  <si>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</si>
  <si>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</si>
  <si>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</si>
  <si>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</si>
  <si>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</si>
  <si>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</si>
  <si>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</si>
  <si>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</si>
  <si>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</si>
  <si>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</si>
  <si>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</si>
  <si>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</si>
  <si>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</si>
  <si>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</si>
  <si>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</si>
  <si>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</si>
  <si>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</si>
  <si>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</si>
  <si>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</si>
  <si>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</si>
  <si>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</si>
  <si>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</si>
  <si>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</si>
  <si>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</si>
  <si>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</si>
  <si>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</si>
  <si>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</si>
  <si>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</si>
  <si>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</si>
  <si>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</si>
  <si>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</si>
  <si>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</si>
  <si>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</si>
  <si>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</si>
  <si>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</si>
  <si>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</si>
  <si>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</si>
  <si>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</si>
  <si>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</si>
  <si>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</si>
  <si>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</si>
  <si>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</si>
  <si>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</si>
  <si>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</si>
  <si>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</si>
  <si>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</si>
  <si>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</si>
  <si>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</si>
  <si>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</si>
  <si>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</si>
  <si>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</si>
  <si>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</si>
  <si>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</si>
  <si>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</si>
  <si>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</si>
  <si>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</si>
  <si>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</si>
  <si>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</si>
  <si>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</si>
  <si>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</si>
  <si>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</si>
  <si>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</si>
  <si>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</si>
  <si>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</si>
  <si>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</si>
  <si>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</si>
  <si>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</si>
  <si>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</si>
  <si>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</si>
  <si>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</si>
  <si>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</si>
  <si>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</si>
  <si>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</si>
  <si>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</si>
  <si>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</si>
  <si>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</si>
  <si>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</si>
  <si>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</si>
  <si>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</si>
  <si>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</si>
  <si>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</si>
  <si>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</si>
  <si>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</si>
  <si>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</si>
  <si>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</si>
  <si>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</si>
  <si>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</si>
  <si>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</si>
  <si>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</si>
  <si>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</si>
  <si>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</si>
  <si>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</si>
  <si>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</si>
  <si>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</si>
  <si>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</si>
  <si>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</si>
  <si>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</si>
  <si>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</si>
  <si>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</si>
  <si>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</si>
  <si>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</si>
  <si>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</si>
  <si>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</si>
  <si>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</si>
  <si>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</si>
  <si>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</si>
  <si>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</si>
  <si>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</si>
  <si>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</si>
  <si>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</si>
  <si>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</si>
  <si>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</si>
  <si>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</si>
  <si>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</si>
  <si>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</si>
  <si>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</si>
  <si>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</si>
  <si>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</si>
  <si>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</si>
  <si>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</si>
  <si>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</si>
  <si>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</si>
  <si>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</si>
  <si>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</si>
  <si>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</si>
  <si>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</si>
  <si>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</si>
  <si>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</si>
  <si>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</si>
  <si>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</si>
  <si>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</si>
  <si>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</si>
  <si>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</si>
  <si>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</si>
  <si>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</si>
  <si>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</si>
  <si>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</si>
  <si>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</si>
  <si>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</si>
  <si>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</si>
  <si>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</si>
  <si>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</si>
  <si>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</si>
  <si>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</si>
  <si>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</si>
  <si>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</si>
  <si>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</si>
  <si>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</si>
  <si>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</si>
  <si>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</si>
  <si>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</si>
  <si>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</si>
  <si>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</si>
  <si>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</si>
  <si>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</si>
  <si>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</si>
  <si>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</si>
  <si>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</si>
  <si>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</si>
  <si>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</si>
  <si>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</si>
  <si>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</si>
  <si>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</si>
  <si>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</si>
  <si>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</si>
  <si>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</si>
  <si>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</si>
  <si>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</si>
  <si>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</si>
  <si>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</si>
  <si>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</si>
  <si>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</si>
  <si>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</si>
  <si>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</si>
  <si>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</si>
  <si>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</si>
  <si>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</si>
  <si>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</si>
  <si>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</si>
  <si>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</si>
  <si>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</si>
  <si>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</si>
  <si>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</si>
  <si>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</si>
  <si>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</si>
  <si>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</si>
  <si>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</si>
  <si>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</si>
  <si>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</si>
  <si>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</si>
  <si>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</si>
  <si>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</si>
  <si>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</si>
  <si>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</si>
  <si>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</si>
  <si>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</si>
  <si>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</si>
  <si>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</si>
  <si>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</si>
  <si>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</si>
  <si>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</si>
  <si>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</si>
  <si>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</si>
  <si>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</si>
  <si>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</si>
  <si>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</si>
  <si>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</si>
  <si>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</si>
  <si>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</si>
  <si>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</si>
  <si>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</si>
  <si>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</si>
  <si>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</si>
  <si>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</si>
  <si>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</si>
  <si>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</si>
  <si>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</si>
  <si>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</si>
  <si>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</si>
  <si>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</si>
  <si>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</si>
  <si>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</si>
  <si>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</si>
  <si>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</si>
  <si>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</si>
  <si>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</si>
  <si>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</si>
  <si>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</si>
  <si>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</si>
  <si>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</si>
  <si>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</si>
  <si>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</si>
  <si>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</si>
  <si>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</si>
  <si>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</si>
  <si>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</si>
  <si>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</si>
  <si>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</si>
  <si>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</si>
  <si>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</si>
  <si>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</si>
  <si>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</si>
  <si>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</si>
  <si>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</si>
  <si>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</si>
  <si>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</si>
  <si>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</si>
  <si>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</si>
  <si>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</si>
  <si>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</si>
  <si>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</si>
  <si>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</si>
  <si>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</si>
  <si>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</si>
  <si>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</si>
  <si>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</si>
  <si>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</si>
  <si>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</si>
  <si>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</si>
  <si>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</si>
  <si>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</si>
  <si>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</si>
  <si>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</si>
  <si>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</si>
  <si>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</si>
  <si>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</si>
  <si>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</si>
  <si>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</si>
  <si>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</si>
  <si>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</si>
  <si>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</si>
  <si>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</si>
  <si>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</si>
  <si>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</si>
  <si>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</si>
  <si>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</si>
  <si>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</si>
  <si>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</si>
  <si>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</si>
  <si>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</si>
  <si>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</si>
  <si>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</si>
  <si>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</si>
  <si>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</si>
  <si>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</si>
  <si>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</si>
  <si>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</si>
  <si>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</si>
  <si>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</si>
  <si>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</si>
  <si>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</si>
  <si>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</si>
  <si>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</si>
  <si>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</si>
  <si>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</si>
  <si>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</si>
  <si>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</si>
  <si>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</si>
  <si>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</si>
  <si>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</si>
  <si>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</si>
  <si>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</si>
  <si>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</si>
  <si>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</si>
  <si>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</si>
  <si>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</si>
  <si>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</si>
  <si>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</si>
  <si>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</si>
  <si>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</si>
  <si>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</si>
  <si>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</si>
  <si>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</si>
  <si>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</si>
  <si>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</si>
  <si>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</si>
  <si>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</si>
  <si>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</si>
  <si>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</si>
  <si>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</si>
  <si>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</si>
  <si>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</si>
  <si>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</si>
  <si>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</si>
  <si>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</si>
  <si>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</si>
  <si>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</si>
  <si>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</si>
  <si>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</si>
  <si>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</si>
  <si>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</si>
  <si>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</si>
  <si>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</si>
  <si>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</si>
  <si>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</si>
  <si>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</si>
  <si>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</si>
  <si>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</si>
  <si>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</si>
  <si>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</si>
  <si>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</si>
  <si>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</si>
  <si>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</si>
  <si>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</si>
  <si>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</si>
  <si>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</si>
  <si>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</si>
  <si>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</si>
  <si>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</si>
  <si>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</si>
  <si>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</si>
  <si>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</si>
  <si>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</si>
  <si>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</si>
  <si>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</si>
  <si>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</si>
  <si>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</si>
  <si>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</si>
  <si>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</si>
  <si>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</si>
  <si>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</si>
  <si>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</si>
  <si>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</si>
  <si>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</si>
  <si>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</si>
  <si>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</si>
  <si>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</si>
  <si>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</si>
  <si>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</si>
  <si>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</si>
  <si>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</si>
  <si>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</si>
  <si>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</si>
  <si>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</si>
  <si>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</si>
  <si>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</si>
  <si>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</si>
  <si>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</si>
  <si>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</si>
  <si>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</si>
  <si>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</si>
  <si>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</si>
  <si>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</si>
  <si>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</si>
  <si>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</si>
  <si>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</si>
  <si>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</si>
  <si>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</si>
  <si>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</si>
  <si>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</si>
  <si>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</si>
  <si>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</si>
  <si>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</si>
  <si>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</si>
  <si>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</si>
  <si>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</si>
  <si>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</si>
  <si>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</si>
  <si>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</si>
  <si>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</si>
  <si>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</si>
  <si>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</si>
  <si>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</si>
  <si>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</si>
  <si>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</si>
  <si>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</si>
  <si>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</si>
  <si>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</si>
  <si>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</si>
  <si>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</si>
  <si>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</si>
  <si>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</si>
  <si>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</si>
  <si>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</si>
  <si>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</si>
  <si>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</si>
  <si>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</si>
  <si>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</si>
  <si>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</si>
  <si>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</si>
  <si>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</si>
  <si>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</si>
  <si>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</si>
  <si>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</si>
  <si>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</si>
  <si>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</si>
  <si>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</si>
  <si>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</si>
  <si>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</si>
  <si>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</si>
  <si>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</si>
  <si>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</si>
  <si>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</si>
  <si>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</si>
  <si>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</si>
  <si>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</si>
  <si>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</si>
  <si>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</si>
  <si>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</si>
  <si>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</si>
  <si>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</si>
  <si>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</si>
  <si>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</si>
  <si>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</si>
  <si>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</si>
  <si>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</si>
  <si>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</si>
  <si>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</si>
  <si>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</si>
  <si>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</si>
  <si>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</si>
  <si>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</si>
  <si>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</si>
  <si>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</si>
  <si>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</si>
  <si>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</si>
  <si>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</si>
  <si>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</si>
  <si>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</si>
  <si>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</si>
  <si>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</si>
  <si>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</si>
  <si>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</si>
  <si>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</si>
  <si>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</si>
  <si>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</si>
  <si>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</si>
  <si>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</si>
  <si>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</si>
  <si>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</si>
  <si>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</si>
  <si>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</si>
  <si>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</si>
  <si>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</si>
  <si>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</si>
  <si>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</si>
  <si>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</si>
  <si>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</si>
  <si>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</si>
  <si>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</si>
  <si>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</si>
  <si>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</si>
  <si>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</si>
  <si>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</si>
  <si>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</si>
  <si>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</si>
  <si>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</si>
  <si>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</si>
  <si>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</si>
  <si>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</si>
  <si>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</si>
  <si>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</si>
  <si>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</si>
  <si>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</si>
  <si>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</si>
  <si>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</si>
  <si>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</si>
  <si>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</si>
  <si>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</si>
  <si>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</si>
  <si>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</si>
  <si>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</si>
  <si>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</si>
  <si>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</si>
  <si>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</si>
  <si>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</si>
  <si>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</si>
  <si>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</si>
  <si>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</si>
  <si>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</si>
  <si>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</si>
  <si>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</si>
  <si>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</si>
  <si>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</si>
  <si>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</si>
  <si>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</si>
  <si>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</si>
  <si>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</si>
  <si>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</si>
  <si>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</si>
  <si>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</si>
  <si>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</si>
  <si>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</si>
  <si>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</si>
  <si>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</si>
  <si>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</si>
  <si>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</si>
  <si>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</si>
  <si>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</si>
  <si>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</si>
  <si>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</si>
  <si>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</si>
  <si>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</si>
  <si>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</si>
  <si>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</si>
  <si>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</si>
  <si>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</si>
  <si>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</si>
  <si>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</si>
  <si>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</si>
  <si>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</si>
  <si>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</si>
  <si>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</si>
  <si>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</si>
  <si>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</si>
  <si>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</si>
  <si>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</si>
  <si>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</si>
  <si>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</si>
  <si>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</si>
  <si>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</si>
  <si>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</si>
  <si>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</si>
  <si>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</si>
  <si>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</si>
  <si>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</si>
  <si>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</si>
  <si>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</si>
  <si>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</si>
  <si>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</si>
  <si>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</si>
  <si>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</si>
  <si>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</si>
  <si>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</si>
  <si>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</si>
  <si>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</si>
  <si>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</si>
  <si>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</si>
  <si>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</si>
  <si>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</si>
  <si>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</si>
  <si>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</si>
  <si>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</si>
  <si>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</si>
  <si>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</si>
  <si>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</si>
  <si>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</si>
  <si>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</si>
  <si>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</si>
  <si>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</si>
  <si>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</si>
  <si>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</si>
  <si>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</si>
  <si>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</si>
  <si>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</si>
  <si>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</si>
  <si>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</si>
  <si>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</si>
  <si>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</si>
  <si>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</si>
  <si>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</si>
  <si>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</si>
  <si>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</si>
  <si>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</si>
  <si>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</si>
  <si>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</si>
  <si>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</si>
  <si>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</si>
  <si>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</si>
  <si>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</si>
  <si>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</si>
  <si>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</si>
  <si>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</si>
  <si>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</si>
  <si>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</si>
  <si>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</si>
  <si>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</si>
  <si>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</si>
  <si>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</si>
  <si>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</si>
  <si>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</si>
  <si>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</si>
  <si>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</si>
  <si>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</si>
  <si>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</si>
  <si>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</si>
  <si>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</si>
  <si>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</si>
  <si>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</si>
  <si>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</si>
  <si>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</si>
  <si>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</si>
  <si>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</si>
  <si>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</si>
  <si>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</si>
  <si>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</si>
  <si>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</si>
  <si>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</si>
  <si>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</si>
  <si>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</si>
  <si>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</si>
  <si>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</si>
  <si>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</si>
  <si>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</si>
  <si>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</si>
  <si>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</si>
  <si>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</si>
  <si>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</si>
  <si>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</si>
  <si>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</si>
  <si>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</si>
  <si>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</si>
  <si>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</si>
  <si>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</si>
  <si>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</si>
  <si>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</si>
  <si>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</si>
  <si>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</si>
  <si>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</si>
  <si>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</si>
  <si>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</si>
  <si>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</si>
  <si>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</si>
  <si>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</si>
  <si>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</si>
  <si>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</si>
  <si>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</si>
  <si>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</si>
  <si>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</si>
  <si>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</si>
  <si>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</si>
  <si>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</si>
  <si>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</si>
  <si>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</si>
  <si>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</si>
  <si>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</si>
  <si>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</si>
  <si>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</si>
  <si>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</si>
  <si>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</si>
  <si>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</si>
  <si>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</si>
  <si>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</si>
  <si>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</si>
  <si>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</si>
  <si>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</si>
  <si>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</si>
  <si>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</si>
  <si>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</si>
  <si>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</si>
  <si>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</si>
  <si>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</si>
  <si>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</si>
  <si>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</si>
  <si>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</si>
  <si>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</si>
  <si>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</si>
  <si>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</si>
  <si>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</si>
  <si>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</si>
  <si>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</si>
  <si>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</si>
  <si>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</si>
  <si>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</si>
  <si>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</si>
  <si>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</si>
  <si>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</si>
  <si>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</si>
  <si>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</si>
  <si>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</si>
  <si>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</si>
  <si>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</si>
  <si>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</si>
  <si>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</si>
  <si>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</si>
  <si>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</si>
  <si>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</si>
  <si>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</si>
  <si>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</si>
  <si>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</si>
  <si>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</si>
  <si>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</si>
  <si>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</si>
  <si>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</si>
  <si>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</si>
  <si>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</si>
  <si>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</si>
  <si>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</si>
  <si>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</si>
  <si>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</si>
  <si>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</si>
  <si>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</si>
  <si>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</si>
  <si>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</si>
  <si>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</si>
  <si>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</si>
  <si>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</si>
  <si>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</si>
  <si>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</si>
  <si>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</si>
  <si>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</si>
  <si>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</si>
  <si>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</si>
  <si>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</si>
  <si>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</si>
  <si>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</si>
  <si>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</si>
  <si>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</si>
  <si>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</si>
  <si>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</si>
  <si>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</si>
  <si>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</si>
  <si>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</si>
  <si>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</si>
  <si>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</si>
  <si>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</si>
  <si>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</si>
  <si>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</si>
  <si>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</si>
  <si>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</si>
  <si>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</si>
  <si>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</si>
  <si>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</si>
  <si>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</si>
  <si>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</si>
  <si>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</si>
  <si>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</si>
  <si>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</si>
  <si>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</si>
  <si>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</si>
  <si>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</si>
  <si>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</si>
  <si>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</si>
  <si>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</si>
  <si>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</si>
  <si>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</si>
  <si>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</si>
  <si>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</si>
  <si>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</si>
  <si>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</si>
  <si>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</si>
  <si>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</si>
  <si>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</si>
  <si>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</si>
  <si>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</si>
  <si>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</si>
  <si>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</si>
  <si>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</si>
  <si>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</si>
  <si>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</si>
  <si>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</si>
  <si>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</si>
  <si>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</si>
  <si>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</si>
  <si>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</si>
  <si>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</si>
  <si>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</si>
  <si>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</si>
  <si>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</si>
  <si>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</si>
  <si>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</si>
  <si>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</si>
  <si>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</si>
  <si>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</si>
  <si>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</si>
  <si>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</si>
  <si>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</si>
  <si>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</si>
  <si>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</si>
  <si>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</si>
  <si>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</si>
  <si>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</si>
  <si>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</si>
  <si>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</si>
  <si>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</si>
  <si>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</si>
  <si>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</si>
  <si>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</si>
  <si>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</si>
  <si>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</si>
  <si>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</si>
  <si>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</si>
  <si>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</si>
  <si>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</si>
  <si>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</si>
  <si>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</si>
  <si>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</si>
  <si>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</si>
  <si>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</si>
  <si>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</si>
  <si>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</si>
  <si>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</si>
  <si>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</si>
  <si>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</si>
  <si>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</si>
  <si>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</si>
  <si>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</si>
  <si>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</si>
  <si>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</si>
  <si>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</si>
  <si>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</si>
  <si>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</si>
  <si>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</si>
  <si>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</si>
  <si>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</si>
  <si>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</si>
  <si>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</si>
  <si>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</si>
  <si>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</si>
  <si>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</si>
  <si>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</si>
  <si>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</si>
  <si>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</si>
  <si>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</si>
  <si>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</si>
  <si>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</si>
  <si>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</si>
  <si>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</si>
  <si>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</si>
  <si>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</si>
  <si>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</si>
  <si>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</si>
  <si>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</si>
  <si>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</si>
  <si>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</si>
  <si>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</si>
  <si>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</si>
  <si>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</si>
  <si>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</si>
  <si>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</si>
  <si>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</si>
  <si>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</si>
  <si>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</si>
  <si>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</si>
  <si>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</si>
  <si>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</si>
  <si>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</si>
  <si>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</si>
  <si>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</si>
  <si>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</si>
  <si>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</si>
  <si>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</si>
  <si>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</si>
  <si>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</si>
  <si>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</si>
  <si>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</si>
  <si>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</si>
  <si>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</si>
  <si>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</si>
  <si>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</si>
  <si>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</si>
  <si>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</si>
  <si>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</si>
  <si>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</si>
  <si>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</si>
  <si>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</si>
  <si>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</si>
  <si>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</si>
  <si>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</si>
  <si>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</si>
  <si>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</si>
  <si>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</si>
  <si>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</si>
  <si>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</si>
  <si>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</si>
  <si>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</si>
  <si>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</si>
  <si>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</si>
  <si>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</si>
  <si>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</si>
  <si>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</si>
  <si>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</si>
  <si>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</si>
  <si>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</si>
  <si>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</si>
  <si>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</si>
  <si>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</si>
  <si>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</si>
  <si>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</si>
  <si>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</si>
  <si>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</si>
  <si>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</si>
  <si>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</si>
  <si>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</si>
  <si>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</si>
  <si>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</si>
  <si>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</si>
  <si>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</si>
  <si>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</si>
  <si>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</si>
  <si>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</si>
  <si>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</si>
  <si>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</si>
  <si>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</si>
  <si>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</si>
  <si>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</si>
  <si>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</si>
  <si>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</si>
  <si>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</si>
  <si>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</si>
  <si>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</si>
  <si>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</si>
  <si>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</si>
  <si>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</si>
  <si>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</si>
  <si>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</si>
  <si>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</si>
  <si>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</si>
  <si>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</si>
  <si>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</si>
  <si>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</si>
  <si>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</si>
  <si>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</si>
  <si>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</si>
  <si>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</si>
  <si>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</si>
  <si>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</si>
  <si>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</si>
  <si>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</si>
  <si>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</si>
  <si>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</si>
  <si>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</si>
  <si>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</si>
  <si>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</si>
  <si>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</si>
  <si>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</si>
  <si>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</si>
  <si>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</si>
  <si>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</si>
  <si>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</si>
  <si>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</si>
  <si>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</si>
  <si>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</si>
  <si>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</si>
  <si>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</si>
  <si>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</si>
  <si>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</si>
  <si>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</si>
  <si>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</si>
  <si>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</si>
  <si>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</si>
  <si>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</si>
  <si>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</si>
  <si>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</si>
  <si>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</si>
  <si>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</si>
  <si>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</si>
  <si>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</si>
  <si>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</si>
  <si>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</si>
  <si>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</si>
  <si>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</si>
  <si>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</si>
  <si>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</si>
  <si>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</si>
  <si>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</si>
  <si>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</si>
  <si>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</si>
  <si>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</si>
  <si>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</si>
  <si>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</si>
  <si>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</si>
  <si>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</si>
  <si>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</si>
  <si>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</si>
  <si>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</si>
  <si>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</si>
  <si>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</si>
  <si>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</si>
  <si>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</si>
  <si>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</si>
  <si>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</si>
  <si>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</si>
  <si>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</si>
  <si>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</si>
  <si>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</si>
  <si>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</si>
  <si>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</si>
  <si>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</si>
  <si>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</si>
  <si>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</si>
  <si>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</si>
  <si>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</si>
  <si>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</si>
  <si>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</si>
  <si>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</si>
  <si>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</si>
  <si>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</si>
  <si>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</si>
  <si>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</si>
  <si>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</si>
  <si>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</si>
  <si>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</si>
  <si>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</si>
  <si>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</si>
  <si>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</si>
  <si>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</si>
  <si>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</si>
  <si>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</si>
  <si>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</si>
  <si>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</si>
  <si>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</si>
  <si>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</si>
  <si>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</si>
  <si>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</si>
  <si>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</si>
  <si>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</si>
  <si>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</si>
  <si>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</si>
  <si>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</si>
  <si>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</si>
  <si>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</si>
  <si>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</si>
  <si>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</si>
  <si>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</si>
  <si>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</si>
  <si>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</si>
  <si>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</si>
  <si>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</si>
  <si>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</si>
  <si>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</si>
  <si>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</si>
  <si>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</si>
  <si>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</si>
  <si>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</si>
  <si>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</si>
  <si>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</si>
  <si>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</si>
  <si>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</si>
  <si>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</si>
  <si>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</si>
  <si>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</si>
  <si>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</si>
  <si>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</si>
  <si>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</si>
  <si>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</si>
  <si>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</si>
  <si>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</si>
  <si>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</si>
  <si>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</si>
  <si>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</si>
  <si>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</si>
  <si>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</si>
  <si>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</si>
  <si>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</si>
  <si>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</si>
  <si>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</si>
  <si>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</si>
  <si>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</si>
  <si>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</si>
  <si>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</si>
  <si>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</si>
  <si>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</si>
  <si>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</si>
  <si>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</si>
  <si>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</si>
  <si>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</si>
  <si>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</si>
  <si>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</si>
  <si>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</si>
  <si>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</si>
  <si>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</si>
  <si>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</si>
  <si>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</si>
  <si>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</si>
  <si>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</si>
  <si>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</si>
  <si>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</si>
  <si>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</si>
  <si>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</si>
  <si>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</si>
  <si>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</si>
  <si>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</si>
  <si>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</si>
  <si>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</si>
  <si>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</si>
  <si>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</si>
  <si>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</si>
  <si>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</si>
  <si>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</si>
  <si>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</si>
  <si>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</si>
  <si>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</si>
  <si>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</si>
  <si>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</si>
  <si>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</si>
  <si>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</si>
  <si>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</si>
  <si>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</si>
  <si>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</si>
  <si>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</si>
  <si>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</si>
  <si>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</si>
  <si>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</si>
  <si>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</si>
  <si>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</si>
  <si>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</si>
  <si>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</si>
  <si>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</si>
  <si>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</si>
  <si>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</si>
  <si>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</si>
  <si>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</si>
  <si>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</si>
  <si>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</si>
  <si>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</si>
  <si>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</si>
  <si>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</si>
  <si>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</si>
  <si>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</si>
  <si>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</si>
  <si>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</si>
  <si>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</si>
  <si>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</si>
  <si>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</si>
  <si>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</si>
  <si>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</si>
  <si>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</si>
  <si>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</si>
  <si>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</si>
  <si>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</si>
  <si>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</si>
  <si>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</si>
  <si>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</si>
  <si>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</si>
  <si>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</si>
  <si>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</si>
  <si>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</si>
  <si>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</si>
  <si>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</si>
  <si>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</si>
  <si>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</si>
  <si>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</si>
  <si>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</si>
  <si>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</si>
  <si>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</si>
  <si>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</si>
  <si>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</si>
  <si>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</si>
  <si>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</si>
  <si>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</si>
  <si>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</si>
  <si>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</si>
  <si>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</si>
  <si>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</si>
  <si>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</si>
  <si>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</si>
  <si>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</si>
  <si>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</si>
  <si>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</si>
  <si>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</si>
  <si>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</si>
  <si>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</si>
  <si>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</si>
  <si>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</si>
  <si>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</si>
  <si>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</si>
  <si>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</si>
  <si>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</si>
  <si>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</si>
  <si>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</si>
  <si>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</si>
  <si>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</si>
  <si>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</si>
  <si>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</si>
  <si>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</si>
  <si>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</si>
  <si>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</si>
  <si>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</si>
  <si>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</si>
  <si>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</si>
  <si>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</si>
  <si>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</si>
  <si>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</si>
  <si>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</si>
  <si>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</si>
  <si>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</si>
  <si>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</si>
  <si>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</si>
  <si>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</si>
  <si>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</si>
  <si>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</si>
  <si>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</si>
  <si>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</si>
  <si>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</si>
  <si>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</si>
  <si>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</si>
  <si>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</si>
  <si>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</si>
  <si>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</si>
  <si>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</si>
  <si>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</si>
  <si>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</si>
  <si>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</si>
  <si>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</si>
  <si>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</si>
  <si>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</si>
  <si>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</si>
  <si>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</si>
  <si>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</si>
  <si>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</si>
  <si>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</si>
  <si>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</si>
  <si>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</si>
  <si>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</si>
  <si>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</si>
  <si>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</si>
  <si>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</si>
  <si>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</si>
  <si>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</si>
  <si>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</si>
  <si>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</si>
  <si>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</si>
  <si>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</si>
  <si>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</si>
  <si>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</si>
  <si>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</si>
  <si>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</si>
  <si>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</si>
  <si>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</si>
  <si>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</si>
  <si>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</si>
  <si>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</si>
  <si>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</si>
  <si>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</si>
  <si>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</si>
  <si>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</si>
  <si>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</si>
  <si>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</si>
  <si>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</si>
  <si>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</si>
  <si>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</si>
  <si>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</si>
  <si>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</si>
  <si>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</si>
  <si>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</si>
  <si>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</si>
  <si>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</si>
  <si>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</si>
  <si>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</si>
  <si>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</si>
  <si>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</si>
  <si>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</si>
  <si>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</si>
  <si>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</si>
  <si>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</si>
  <si>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</si>
  <si>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</si>
  <si>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</si>
  <si>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</si>
  <si>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</si>
  <si>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</si>
  <si>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</si>
  <si>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</si>
  <si>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</si>
  <si>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</si>
  <si>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</si>
  <si>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</si>
  <si>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</si>
  <si>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</si>
  <si>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</si>
  <si>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</si>
  <si>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</si>
  <si>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</si>
  <si>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</si>
  <si>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</si>
  <si>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</si>
  <si>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</si>
  <si>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</si>
  <si>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</si>
  <si>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</si>
  <si>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</si>
  <si>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</si>
  <si>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</si>
  <si>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</si>
  <si>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</si>
  <si>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</si>
  <si>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</si>
  <si>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</si>
  <si>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</si>
  <si>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</si>
  <si>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</si>
  <si>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</si>
  <si>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</si>
  <si>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</si>
  <si>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</si>
  <si>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</si>
  <si>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</si>
  <si>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</si>
  <si>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</si>
  <si>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</si>
  <si>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</si>
  <si>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</si>
  <si>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</si>
  <si>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</si>
  <si>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</si>
  <si>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</si>
  <si>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</si>
  <si>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</si>
  <si>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</si>
  <si>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</si>
  <si>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</si>
  <si>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</si>
  <si>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</si>
  <si>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</si>
  <si>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</si>
  <si>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</si>
  <si>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</si>
  <si>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</si>
  <si>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</si>
  <si>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</si>
  <si>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</si>
  <si>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</si>
  <si>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</si>
  <si>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</si>
  <si>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</si>
  <si>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</si>
  <si>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</si>
  <si>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</si>
  <si>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</si>
  <si>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</si>
  <si>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</si>
  <si>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</si>
  <si>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</si>
  <si>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</si>
  <si>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</si>
  <si>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</si>
  <si>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</si>
  <si>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</si>
  <si>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</si>
  <si>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</si>
  <si>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</si>
  <si>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</si>
  <si>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</si>
  <si>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</si>
  <si>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</si>
  <si>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</si>
  <si>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</si>
  <si>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</si>
  <si>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</si>
  <si>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</si>
  <si>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</si>
  <si>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</si>
  <si>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</si>
  <si>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</si>
  <si>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</si>
  <si>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</si>
  <si>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</si>
  <si>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</si>
  <si>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</si>
  <si>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</si>
  <si>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</si>
  <si>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</si>
  <si>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</si>
  <si>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</si>
  <si>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</si>
  <si>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</si>
  <si>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</si>
  <si>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</si>
  <si>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</si>
  <si>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</si>
  <si>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</si>
  <si>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</si>
  <si>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</si>
  <si>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</si>
  <si>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</si>
  <si>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</si>
  <si>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</si>
  <si>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</si>
  <si>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</si>
  <si>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</si>
  <si>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</si>
  <si>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</si>
  <si>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</si>
  <si>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</si>
  <si>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</si>
  <si>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</si>
  <si>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</si>
  <si>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</si>
  <si>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</si>
  <si>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</si>
  <si>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</si>
  <si>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</si>
  <si>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</si>
  <si>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</si>
  <si>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</si>
  <si>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</si>
  <si>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</si>
  <si>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</si>
  <si>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</si>
  <si>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</si>
  <si>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</si>
  <si>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</si>
  <si>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</si>
  <si>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</si>
  <si>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</si>
  <si>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</si>
  <si>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</si>
  <si>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</si>
  <si>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</si>
  <si>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</si>
  <si>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</si>
  <si>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</si>
  <si>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</si>
  <si>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</si>
  <si>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</si>
  <si>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</si>
  <si>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</si>
  <si>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</si>
  <si>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</si>
  <si>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</si>
  <si>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</si>
  <si>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</si>
  <si>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</si>
  <si>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</si>
  <si>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</si>
  <si>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</si>
  <si>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</si>
  <si>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</si>
  <si>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</si>
  <si>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</si>
  <si>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</si>
  <si>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</si>
  <si>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</si>
  <si>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</si>
  <si>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</si>
  <si>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</si>
  <si>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</si>
  <si>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</si>
  <si>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</si>
  <si>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</si>
  <si>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</si>
  <si>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</si>
  <si>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</si>
  <si>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</si>
  <si>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</si>
  <si>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</si>
  <si>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</si>
  <si>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</si>
  <si>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</si>
  <si>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</si>
  <si>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</si>
  <si>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</si>
  <si>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</si>
  <si>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</si>
  <si>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</si>
  <si>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</si>
  <si>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</si>
  <si>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</si>
  <si>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</si>
  <si>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</si>
  <si>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</si>
  <si>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</si>
  <si>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</si>
  <si>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</si>
  <si>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</si>
  <si>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</si>
  <si>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</si>
  <si>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</si>
  <si>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</si>
  <si>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</si>
  <si>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</si>
  <si>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</si>
  <si>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</si>
  <si>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</si>
  <si>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</si>
  <si>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</si>
  <si>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</si>
  <si>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</si>
  <si>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</si>
  <si>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</si>
  <si>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</si>
  <si>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</si>
  <si>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</si>
  <si>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</si>
  <si>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</si>
  <si>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</si>
  <si>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</si>
  <si>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</si>
  <si>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</si>
  <si>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</si>
  <si>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</si>
  <si>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</si>
  <si>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</si>
  <si>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</si>
  <si>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</si>
  <si>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</si>
  <si>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</si>
  <si>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</si>
  <si>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</si>
  <si>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</si>
  <si>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</si>
  <si>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</si>
  <si>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</si>
  <si>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</si>
  <si>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</si>
  <si>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</si>
  <si>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</si>
  <si>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</si>
  <si>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</si>
  <si>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</si>
  <si>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</si>
  <si>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</si>
  <si>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</si>
  <si>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</si>
  <si>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</si>
  <si>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</si>
  <si>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</si>
  <si>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</si>
  <si>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</si>
  <si>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</si>
  <si>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</si>
  <si>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</si>
  <si>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</si>
  <si>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</si>
  <si>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</si>
  <si>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</si>
  <si>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</si>
  <si>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</si>
  <si>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</si>
  <si>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</si>
  <si>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</si>
  <si>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</si>
  <si>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</si>
  <si>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</si>
  <si>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</si>
  <si>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</si>
  <si>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</si>
  <si>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</si>
  <si>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</si>
  <si>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</si>
  <si>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</si>
  <si>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</si>
  <si>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</si>
  <si>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</si>
  <si>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</si>
  <si>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</si>
  <si>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</si>
  <si>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</si>
  <si>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</si>
  <si>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</si>
  <si>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</si>
  <si>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</si>
  <si>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</si>
  <si>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</si>
  <si>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</si>
  <si>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</si>
  <si>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</si>
  <si>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</si>
  <si>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</si>
  <si>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</si>
  <si>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</si>
  <si>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</si>
  <si>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</si>
  <si>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</si>
  <si>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</si>
  <si>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</si>
  <si>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</si>
  <si>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</si>
  <si>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</si>
  <si>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</si>
  <si>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</si>
  <si>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</si>
  <si>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</si>
  <si>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</si>
  <si>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</si>
  <si>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</si>
  <si>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</si>
  <si>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</si>
  <si>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</si>
  <si>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</si>
  <si>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</si>
  <si>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</si>
  <si>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</si>
  <si>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</si>
  <si>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</si>
  <si>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</si>
  <si>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</si>
  <si>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</si>
  <si>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</si>
  <si>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</si>
  <si>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</si>
  <si>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</si>
  <si>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</si>
  <si>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</si>
  <si>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</si>
  <si>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</si>
  <si>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</si>
  <si>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</si>
  <si>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</si>
  <si>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</si>
  <si>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</si>
  <si>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</si>
  <si>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</si>
  <si>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</si>
  <si>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</si>
  <si>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</si>
  <si>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</si>
  <si>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</si>
  <si>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</si>
  <si>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</si>
  <si>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</si>
  <si>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</si>
  <si>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</si>
  <si>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</si>
  <si>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</si>
  <si>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</si>
  <si>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</si>
  <si>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</si>
  <si>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</si>
  <si>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</si>
  <si>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</si>
  <si>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</si>
  <si>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</si>
  <si>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</si>
  <si>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</si>
  <si>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</si>
  <si>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</si>
  <si>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</si>
  <si>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</si>
  <si>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</si>
  <si>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</si>
  <si>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</si>
  <si>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</si>
  <si>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</si>
  <si>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</si>
  <si>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</si>
  <si>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</si>
  <si>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</si>
  <si>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</si>
  <si>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</si>
  <si>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</si>
  <si>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</si>
  <si>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</si>
  <si>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</si>
  <si>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</si>
  <si>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</si>
  <si>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</si>
  <si>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</si>
  <si>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</si>
  <si>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</si>
  <si>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</si>
  <si>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</si>
  <si>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</si>
  <si>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</si>
  <si>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</si>
  <si>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</si>
  <si>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</si>
  <si>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</si>
  <si>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</si>
  <si>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</si>
  <si>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</si>
  <si>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</si>
  <si>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</si>
  <si>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</si>
  <si>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</si>
  <si>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</si>
  <si>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</si>
  <si>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</si>
  <si>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</si>
  <si>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</si>
  <si>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</si>
  <si>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</si>
  <si>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</si>
  <si>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</si>
  <si>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</si>
  <si>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</si>
  <si>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</si>
  <si>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</si>
  <si>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</si>
  <si>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</si>
  <si>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</si>
  <si>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</si>
  <si>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</si>
  <si>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</si>
  <si>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</si>
  <si>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</si>
  <si>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</si>
  <si>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</si>
  <si>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</si>
  <si>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</si>
  <si>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</si>
  <si>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</si>
  <si>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</si>
  <si>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</si>
  <si>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</si>
  <si>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</si>
  <si>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</si>
  <si>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</si>
  <si>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</si>
  <si>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</si>
  <si>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</si>
  <si>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</si>
  <si>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</si>
  <si>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</si>
  <si>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</si>
  <si>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</si>
  <si>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</si>
  <si>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</si>
  <si>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</si>
  <si>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</si>
  <si>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</si>
  <si>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</si>
  <si>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</si>
  <si>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</si>
  <si>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</si>
  <si>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</si>
  <si>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</si>
  <si>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</si>
  <si>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</si>
  <si>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</si>
  <si>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</si>
  <si>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</si>
  <si>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</si>
  <si>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</si>
  <si>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</si>
  <si>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</si>
  <si>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</si>
  <si>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</si>
  <si>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</si>
  <si>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</si>
  <si>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</si>
  <si>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</si>
  <si>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</si>
  <si>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</si>
  <si>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</si>
  <si>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</si>
  <si>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</si>
  <si>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</si>
  <si>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</si>
  <si>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</si>
  <si>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</si>
  <si>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</si>
  <si>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</si>
  <si>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</si>
  <si>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</si>
  <si>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</si>
  <si>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</si>
  <si>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</si>
  <si>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</si>
  <si>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</si>
  <si>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</si>
  <si>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</si>
  <si>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</si>
  <si>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</si>
  <si>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</si>
  <si>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</si>
  <si>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</si>
  <si>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</si>
  <si>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</si>
  <si>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</si>
  <si>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</si>
  <si>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</si>
  <si>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</si>
  <si>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</si>
  <si>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</si>
  <si>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</si>
  <si>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</si>
  <si>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</si>
  <si>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</si>
  <si>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</si>
  <si>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</si>
  <si>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</si>
  <si>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</si>
  <si>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</si>
  <si>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</si>
  <si>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</si>
  <si>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</si>
  <si>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</si>
  <si>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</si>
  <si>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</si>
  <si>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</si>
  <si>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</si>
  <si>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</si>
  <si>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</si>
  <si>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</si>
  <si>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</si>
  <si>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</si>
  <si>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</si>
  <si>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</si>
  <si>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</si>
  <si>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</si>
  <si>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</si>
  <si>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</si>
  <si>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</si>
  <si>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</si>
  <si>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</si>
  <si>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</si>
  <si>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</si>
  <si>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</si>
  <si>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</si>
  <si>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</si>
  <si>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</si>
  <si>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</si>
  <si>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</si>
  <si>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</si>
  <si>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</si>
  <si>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</si>
  <si>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</si>
  <si>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</si>
  <si>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</si>
  <si>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</si>
  <si>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</si>
  <si>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</si>
  <si>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</si>
  <si>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</si>
  <si>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</si>
  <si>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</si>
  <si>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</si>
  <si>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</si>
  <si>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</si>
  <si>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</si>
  <si>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</si>
  <si>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</si>
  <si>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</si>
  <si>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</si>
  <si>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</si>
  <si>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</si>
  <si>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</si>
  <si>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</si>
  <si>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</si>
  <si>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</si>
  <si>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</si>
  <si>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</si>
  <si>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</si>
  <si>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</si>
  <si>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</si>
  <si>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</si>
  <si>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</si>
  <si>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</si>
  <si>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</si>
  <si>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</si>
  <si>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</si>
  <si>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</si>
  <si>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</si>
  <si>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</si>
  <si>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</si>
  <si>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</si>
  <si>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</si>
  <si>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</si>
  <si>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</si>
  <si>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</si>
  <si>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</si>
  <si>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</si>
  <si>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</si>
  <si>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</si>
  <si>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</si>
  <si>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</si>
  <si>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</si>
  <si>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</si>
  <si>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</si>
  <si>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</si>
  <si>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</si>
  <si>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</si>
  <si>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</si>
  <si>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</si>
  <si>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</si>
  <si>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</si>
  <si>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</si>
  <si>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</si>
  <si>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</si>
  <si>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</si>
  <si>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</si>
  <si>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</si>
  <si>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</si>
  <si>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</si>
  <si>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</si>
  <si>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</si>
  <si>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</si>
  <si>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</si>
  <si>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</si>
  <si>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</si>
  <si>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</si>
  <si>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</si>
  <si>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</si>
  <si>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</si>
  <si>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</si>
  <si>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</si>
  <si>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</si>
  <si>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</si>
  <si>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</si>
  <si>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</si>
  <si>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</si>
  <si>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</si>
  <si>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</si>
  <si>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</si>
  <si>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</si>
  <si>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</si>
  <si>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</si>
  <si>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</si>
  <si>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</si>
  <si>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</si>
  <si>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</si>
  <si>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</si>
  <si>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</si>
  <si>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</si>
  <si>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</si>
  <si>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</si>
  <si>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</si>
  <si>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</si>
  <si>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</si>
  <si>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</si>
  <si>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</si>
  <si>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</si>
  <si>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</si>
  <si>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</si>
  <si>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</si>
  <si>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</si>
  <si>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</si>
  <si>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</si>
  <si>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</si>
  <si>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</si>
  <si>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</si>
  <si>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</si>
  <si>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</si>
  <si>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</si>
  <si>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</si>
  <si>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</si>
  <si>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</si>
  <si>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</si>
  <si>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</si>
  <si>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</si>
  <si>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</si>
  <si>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</si>
  <si>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</si>
  <si>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</si>
  <si>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</si>
  <si>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</si>
  <si>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</si>
  <si>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</si>
  <si>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</si>
  <si>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</si>
  <si>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</si>
  <si>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</si>
  <si>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</si>
  <si>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</si>
  <si>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</si>
  <si>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</si>
  <si>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</si>
  <si>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</si>
  <si>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</si>
  <si>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</si>
  <si>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</si>
  <si>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</si>
  <si>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</si>
  <si>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</si>
  <si>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</si>
  <si>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</si>
  <si>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</si>
  <si>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</si>
  <si>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</si>
  <si>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</si>
  <si>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</si>
  <si>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</si>
  <si>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</si>
  <si>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2014 GO LIMITED TAX SCHOOL BONDS</t>
  </si>
  <si>
    <t>2016 QZAB LIMITED SCHOOL BONDS</t>
  </si>
  <si>
    <t>2017B QSCB LIMITED TAX SCHOOL BONDS</t>
  </si>
  <si>
    <t>2017C TAXABLE GO LIMITED TAX SCHOOL BONDS</t>
  </si>
  <si>
    <t>G.O. Limited Tax School Bonds</t>
  </si>
  <si>
    <t>QZAB Limited School Bonds</t>
  </si>
  <si>
    <t>ED - FOOD SERVICE - PURCHASE SERVICE</t>
  </si>
  <si>
    <t>10-2560-300</t>
  </si>
  <si>
    <t>Open Kitchens Inc.</t>
  </si>
  <si>
    <t>ED - INSTRUCTION - PURCHASE SERVICE</t>
  </si>
  <si>
    <t>10-1000-300</t>
  </si>
  <si>
    <t>Solient Health Corporation</t>
  </si>
  <si>
    <t>TRANS - PUPIL TRANSPORTATION - PURCHASE SERVICE</t>
  </si>
  <si>
    <t>40-2550-300</t>
  </si>
  <si>
    <t>Kickert School Bus</t>
  </si>
  <si>
    <t>First Student</t>
  </si>
  <si>
    <t>ED - INSTRUCTION - SUPPLIES &amp; MATERIALS</t>
  </si>
  <si>
    <t>10-1000-400</t>
  </si>
  <si>
    <t>Pearson Education</t>
  </si>
  <si>
    <t>x</t>
  </si>
  <si>
    <t>Blue-Cross Blue Shield, Fort Dearborn &amp; Delta Dental</t>
  </si>
  <si>
    <t>Cloverleaf Farms Distributors &amp; Open Kitchens Inc.</t>
  </si>
  <si>
    <t>Illinois School District Agency (ISDA)</t>
  </si>
  <si>
    <t>Thornton Fractional Township School Treasurer</t>
  </si>
  <si>
    <t>South Cook Regional Office of Education (ROE)</t>
  </si>
  <si>
    <t>Exceptional Children Have Opportunities (ECHO)</t>
  </si>
  <si>
    <t>Kickert School Bus Lines &amp; First Student</t>
  </si>
  <si>
    <t>708-862-8636</t>
  </si>
  <si>
    <t>Stephen Geraci</t>
  </si>
  <si>
    <t>Page 11, Line 107, Fund 10- Worker's comp refund-$311 &amp; Old Plank Trail Refund-$37</t>
  </si>
  <si>
    <t>Page 16, Line 83, Fund 10- ISBE 2019 Repayment-$6,432</t>
  </si>
  <si>
    <t>Page 19, Line 237, Fund 50, Building and playground fringe benefits-$2,427</t>
  </si>
  <si>
    <t>Page 15, Line 41, Fund 10- Building and playground salaries- $14,896</t>
  </si>
  <si>
    <t>X</t>
  </si>
  <si>
    <t>The Independent Auditor's Report opinion on governmental activities is qualified bcause the school district does not maintain detailed records of historical costs to the capital assets. However, the opinion on each major fund is unmodified.</t>
  </si>
  <si>
    <t>John Kasperek Co., Inc.</t>
  </si>
  <si>
    <t>John Kasperek Jr., CPA</t>
  </si>
  <si>
    <t>1471 Ring Road</t>
  </si>
  <si>
    <t>Calumet City</t>
  </si>
  <si>
    <t>IL</t>
  </si>
  <si>
    <t>708-862-2262</t>
  </si>
  <si>
    <t>708-891-3396</t>
  </si>
  <si>
    <t>066-003685</t>
  </si>
  <si>
    <t>jkasperek@kasperekcpa.com</t>
  </si>
  <si>
    <t xml:space="preserve">Cook </t>
  </si>
  <si>
    <t>13945 Greenbay Avenue</t>
  </si>
  <si>
    <t>Burnham</t>
  </si>
  <si>
    <t>s.geraci@d1545.org</t>
  </si>
  <si>
    <t>Thornton Fractional</t>
  </si>
  <si>
    <t>Scott Wheaton</t>
  </si>
  <si>
    <t>tftwp@aol.com</t>
  </si>
  <si>
    <t>708-868-2556</t>
  </si>
  <si>
    <t>708-868-2703</t>
  </si>
  <si>
    <t>708-862-8638</t>
  </si>
  <si>
    <t>s.geraci@1545.org</t>
  </si>
  <si>
    <t>Page 11, Line 107, Fund 20- E-Rate Revenue-$2,536</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</si>
  <si>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</si>
  <si>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</si>
  <si>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</si>
  <si>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</si>
  <si>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</si>
  <si>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</si>
  <si>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</si>
  <si>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</si>
  <si>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</si>
  <si>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</si>
  <si>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</si>
  <si>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</si>
  <si>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</si>
  <si>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</si>
  <si>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</si>
  <si>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</si>
  <si>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</si>
  <si>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</si>
  <si>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</si>
  <si>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</si>
  <si>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</si>
  <si>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</si>
  <si>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</si>
  <si>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</si>
  <si>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</si>
  <si>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</si>
  <si>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</si>
  <si>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</si>
  <si>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</si>
  <si>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</si>
  <si>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</si>
  <si>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</si>
  <si>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</si>
  <si>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</si>
  <si>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</si>
  <si>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</si>
  <si>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</si>
  <si>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</si>
  <si>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</si>
  <si>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</si>
  <si>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</si>
  <si>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</si>
  <si>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</si>
  <si>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</si>
  <si>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</si>
  <si>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</si>
  <si>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</si>
  <si>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</si>
  <si>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</si>
  <si>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</si>
  <si>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</si>
  <si>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</si>
  <si>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</si>
  <si>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</si>
  <si>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</si>
  <si>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</si>
  <si>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</si>
  <si>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</si>
  <si>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</si>
  <si>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</si>
  <si>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</si>
  <si>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</si>
  <si>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</si>
  <si>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</si>
  <si>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</si>
  <si>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</si>
  <si>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</si>
  <si>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</si>
  <si>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</si>
  <si>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</si>
  <si>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</si>
  <si>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</si>
  <si>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</si>
  <si>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</si>
  <si>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</si>
  <si>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</si>
  <si>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</si>
  <si>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</si>
  <si>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</si>
  <si>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</si>
  <si>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</si>
  <si>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</si>
  <si>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</si>
  <si>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</si>
  <si>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</si>
  <si>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</si>
  <si>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</si>
  <si>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</si>
  <si>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</si>
  <si>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</si>
  <si>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</si>
  <si>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</si>
  <si>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</si>
  <si>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</si>
  <si>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</si>
  <si>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</si>
  <si>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</si>
  <si>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</si>
  <si>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</si>
  <si>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</si>
  <si>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</si>
  <si>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</si>
  <si>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</si>
  <si>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</si>
  <si>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</si>
  <si>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</si>
  <si>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</si>
  <si>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</si>
  <si>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</si>
  <si>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</si>
  <si>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</si>
  <si>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</si>
  <si>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</si>
  <si>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</si>
  <si>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</si>
  <si>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</si>
  <si>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</si>
  <si>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</si>
  <si>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</si>
  <si>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</si>
  <si>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</si>
  <si>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</si>
  <si>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</si>
  <si>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</si>
  <si>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</si>
  <si>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</si>
  <si>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</si>
  <si>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</si>
  <si>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</si>
  <si>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</si>
  <si>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</si>
  <si>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</si>
  <si>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</si>
  <si>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</si>
  <si>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</si>
  <si>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</si>
  <si>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</si>
  <si>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</si>
  <si>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</si>
  <si>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</si>
  <si>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</si>
  <si>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</si>
  <si>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</si>
  <si>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</si>
  <si>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</si>
  <si>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</si>
  <si>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</si>
  <si>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</si>
  <si>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</si>
  <si>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</si>
  <si>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</si>
  <si>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</si>
  <si>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</si>
  <si>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</si>
  <si>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</si>
  <si>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</si>
  <si>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</si>
  <si>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</si>
  <si>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</si>
  <si>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</si>
  <si>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</si>
  <si>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</si>
  <si>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</si>
  <si>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</si>
  <si>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</si>
  <si>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</si>
  <si>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</si>
  <si>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</si>
  <si>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</si>
  <si>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</si>
  <si>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</si>
  <si>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</si>
  <si>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</si>
  <si>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</si>
  <si>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</si>
  <si>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</si>
  <si>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</si>
  <si>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</si>
  <si>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</si>
  <si>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</si>
  <si>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</si>
  <si>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</si>
  <si>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</si>
  <si>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</si>
  <si>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</si>
  <si>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</si>
  <si>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</si>
  <si>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</si>
  <si>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</si>
  <si>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</si>
  <si>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</si>
  <si>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</si>
  <si>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</si>
  <si>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</si>
  <si>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</si>
  <si>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</si>
  <si>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</si>
  <si>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</si>
  <si>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</si>
  <si>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</si>
  <si>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</si>
  <si>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</si>
  <si>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</si>
  <si>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</si>
  <si>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</si>
  <si>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</si>
  <si>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</si>
  <si>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</si>
  <si>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</si>
  <si>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</si>
  <si>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</si>
  <si>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</si>
  <si>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</si>
  <si>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</si>
  <si>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</si>
  <si>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</si>
  <si>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</si>
  <si>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</si>
  <si>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</si>
  <si>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</si>
  <si>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</si>
  <si>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</si>
  <si>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</si>
  <si>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</si>
  <si>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</si>
  <si>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</si>
  <si>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</si>
  <si>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</si>
  <si>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</si>
  <si>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</si>
  <si>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</si>
  <si>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</si>
  <si>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</si>
  <si>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</si>
  <si>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</si>
  <si>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</si>
  <si>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</si>
  <si>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</si>
  <si>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</si>
  <si>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</si>
  <si>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</si>
  <si>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</si>
  <si>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</si>
  <si>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</si>
  <si>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</si>
  <si>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</si>
  <si>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</si>
  <si>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</si>
  <si>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</si>
  <si>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</si>
  <si>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</si>
  <si>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</si>
  <si>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</si>
  <si>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</si>
  <si>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</si>
  <si>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</si>
  <si>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</si>
  <si>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</si>
  <si>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</si>
  <si>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</si>
  <si>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</si>
  <si>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</si>
  <si>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</si>
  <si>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</si>
  <si>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</si>
  <si>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</si>
  <si>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</si>
  <si>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</si>
  <si>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</si>
  <si>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</si>
  <si>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</si>
  <si>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</si>
  <si>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</si>
  <si>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</si>
  <si>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</si>
  <si>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</si>
  <si>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</si>
  <si>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</si>
  <si>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</si>
  <si>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</si>
  <si>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</si>
  <si>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</si>
  <si>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</si>
  <si>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</si>
  <si>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</si>
  <si>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</si>
  <si>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</si>
  <si>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</si>
  <si>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</si>
  <si>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</si>
  <si>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</si>
  <si>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</si>
  <si>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</si>
  <si>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</si>
  <si>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</si>
  <si>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</si>
  <si>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</si>
  <si>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</si>
  <si>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</si>
  <si>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</si>
  <si>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</si>
  <si>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</si>
  <si>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</si>
  <si>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</si>
  <si>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</si>
  <si>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</si>
  <si>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</si>
  <si>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</si>
  <si>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</si>
  <si>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</si>
  <si>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</si>
  <si>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</si>
  <si>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</si>
  <si>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</si>
  <si>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</si>
  <si>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</si>
  <si>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</si>
  <si>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</si>
  <si>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</si>
  <si>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</si>
  <si>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</si>
  <si>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</si>
  <si>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</si>
  <si>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</si>
  <si>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</si>
  <si>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</si>
  <si>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</si>
  <si>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</si>
  <si>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</si>
  <si>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</si>
  <si>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</si>
  <si>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</si>
  <si>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</si>
  <si>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</si>
  <si>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</si>
  <si>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</si>
  <si>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</si>
  <si>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</si>
  <si>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</si>
  <si>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</si>
  <si>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</si>
  <si>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</si>
  <si>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</si>
  <si>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</si>
  <si>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</si>
  <si>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</si>
  <si>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</si>
  <si>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</si>
  <si>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</si>
  <si>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</si>
  <si>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</si>
  <si>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</si>
  <si>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</si>
  <si>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</si>
  <si>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</si>
  <si>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</si>
  <si>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</si>
  <si>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</si>
  <si>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</si>
  <si>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</si>
  <si>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</si>
  <si>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</si>
  <si>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</si>
  <si>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</si>
  <si>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</si>
  <si>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</si>
  <si>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</si>
  <si>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</si>
  <si>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</si>
  <si>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</si>
  <si>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</si>
  <si>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</si>
  <si>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</si>
  <si>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</si>
  <si>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</si>
  <si>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</si>
  <si>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</si>
  <si>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</si>
  <si>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</si>
  <si>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</si>
  <si>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</si>
  <si>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</si>
  <si>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</si>
  <si>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</si>
  <si>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</si>
  <si>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</si>
  <si>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</si>
  <si>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</si>
  <si>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</si>
  <si>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</si>
  <si>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</si>
  <si>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</si>
  <si>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</si>
  <si>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</si>
  <si>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</si>
  <si>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</si>
  <si>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</si>
  <si>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</si>
  <si>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</si>
  <si>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</si>
  <si>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</si>
  <si>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</si>
  <si>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</si>
  <si>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</si>
  <si>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</si>
  <si>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</si>
  <si>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</si>
  <si>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</si>
  <si>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</si>
  <si>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</si>
  <si>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</si>
  <si>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</si>
  <si>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</si>
  <si>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</si>
  <si>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</si>
  <si>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</si>
  <si>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</si>
  <si>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</si>
  <si>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</si>
  <si>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</si>
  <si>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</si>
  <si>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</si>
  <si>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</si>
  <si>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</si>
  <si>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</si>
  <si>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</si>
  <si>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</si>
  <si>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</si>
  <si>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</si>
  <si>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</si>
  <si>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</si>
  <si>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</si>
  <si>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</si>
  <si>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</si>
  <si>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</si>
  <si>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</si>
  <si>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</si>
  <si>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</si>
  <si>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</si>
  <si>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</si>
  <si>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</si>
  <si>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</si>
  <si>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</si>
  <si>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</si>
  <si>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</si>
  <si>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</si>
  <si>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</si>
  <si>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</si>
  <si>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</si>
  <si>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</si>
  <si>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</si>
  <si>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</si>
  <si>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</si>
  <si>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</si>
  <si>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</si>
  <si>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</si>
  <si>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</si>
  <si>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</si>
  <si>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</si>
  <si>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</si>
  <si>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</si>
  <si>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</si>
  <si>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</si>
  <si>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</si>
  <si>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</si>
  <si>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</si>
  <si>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</si>
  <si>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</si>
  <si>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</si>
  <si>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</si>
  <si>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</si>
  <si>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</si>
  <si>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</si>
  <si>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</si>
  <si>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</si>
  <si>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</si>
  <si>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</si>
  <si>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</si>
  <si>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</si>
  <si>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</si>
  <si>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</si>
  <si>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</si>
  <si>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</si>
  <si>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</si>
  <si>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</si>
  <si>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</si>
  <si>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</si>
  <si>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</si>
  <si>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</si>
  <si>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</si>
  <si>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</si>
  <si>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</si>
  <si>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</si>
  <si>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</si>
  <si>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</si>
  <si>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</si>
  <si>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</si>
  <si>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</si>
  <si>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</si>
  <si>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</si>
  <si>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</si>
  <si>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</si>
  <si>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</si>
  <si>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</si>
  <si>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</si>
  <si>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</si>
  <si>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</si>
  <si>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</si>
  <si>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</si>
  <si>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</si>
  <si>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</si>
  <si>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</si>
  <si>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</si>
  <si>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</si>
  <si>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</si>
  <si>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</si>
  <si>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</si>
  <si>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</si>
  <si>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</si>
  <si>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</si>
  <si>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</si>
  <si>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</si>
  <si>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</si>
  <si>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</si>
  <si>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</si>
  <si>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</si>
  <si>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</si>
  <si>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</si>
  <si>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</si>
  <si>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</si>
  <si>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</si>
  <si>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</si>
  <si>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</si>
  <si>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</si>
  <si>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</si>
  <si>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</si>
  <si>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</si>
  <si>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</si>
  <si>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</si>
  <si>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</si>
  <si>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</si>
  <si>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</si>
  <si>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</si>
  <si>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</si>
  <si>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</si>
  <si>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</si>
  <si>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</si>
  <si>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</si>
  <si>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</si>
  <si>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</si>
  <si>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</si>
  <si>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</si>
  <si>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</si>
  <si>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</si>
  <si>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</si>
  <si>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</si>
  <si>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</si>
  <si>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</si>
  <si>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</si>
  <si>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</si>
  <si>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</si>
  <si>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</si>
  <si>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</si>
  <si>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</si>
  <si>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</si>
  <si>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</si>
  <si>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</si>
  <si>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</si>
  <si>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</si>
  <si>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</si>
  <si>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</si>
  <si>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</si>
  <si>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</si>
  <si>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</si>
  <si>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</si>
  <si>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</si>
  <si>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</si>
  <si>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</si>
  <si>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</si>
  <si>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</si>
  <si>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</si>
  <si>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</si>
  <si>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</si>
  <si>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</si>
  <si>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</si>
  <si>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</si>
  <si>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</si>
  <si>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</si>
  <si>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</si>
  <si>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</si>
  <si>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</si>
  <si>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</si>
  <si>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</si>
  <si>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</si>
  <si>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</si>
  <si>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</si>
  <si>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</si>
  <si>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</si>
  <si>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</si>
  <si>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</si>
  <si>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</si>
  <si>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</si>
  <si>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</si>
  <si>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</si>
  <si>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</si>
  <si>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</si>
  <si>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</si>
  <si>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</si>
  <si>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</si>
  <si>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</si>
  <si>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</si>
  <si>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</si>
  <si>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</si>
  <si>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</si>
  <si>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</si>
  <si>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</si>
  <si>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</si>
  <si>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</si>
  <si>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</si>
  <si>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</si>
  <si>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</si>
  <si>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</si>
  <si>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</si>
  <si>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</si>
  <si>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</si>
  <si>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</si>
  <si>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</si>
  <si>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</si>
  <si>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</si>
  <si>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</si>
  <si>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</si>
  <si>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</si>
  <si>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</si>
  <si>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</si>
  <si>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</si>
  <si>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</si>
  <si>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</si>
  <si>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</si>
  <si>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</si>
  <si>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</si>
  <si>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</si>
  <si>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</si>
  <si>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</si>
  <si>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</si>
  <si>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</si>
  <si>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</si>
  <si>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</si>
  <si>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</si>
  <si>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</si>
  <si>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</si>
  <si>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</si>
  <si>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</si>
  <si>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</si>
  <si>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</si>
  <si>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</si>
  <si>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</si>
  <si>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</si>
  <si>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</si>
  <si>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</si>
  <si>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</si>
  <si>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</si>
  <si>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</si>
  <si>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</si>
  <si>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</si>
  <si>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</si>
  <si>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</si>
  <si>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</si>
  <si>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</si>
  <si>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</si>
  <si>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</si>
  <si>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</si>
  <si>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</si>
  <si>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</si>
  <si>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</si>
  <si>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</si>
  <si>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</si>
  <si>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</si>
  <si>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</si>
  <si>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</si>
  <si>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</si>
  <si>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</si>
  <si>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</si>
  <si>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</si>
  <si>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</si>
  <si>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</si>
  <si>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</si>
  <si>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</si>
  <si>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</si>
  <si>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</si>
  <si>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</si>
  <si>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</si>
  <si>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</si>
  <si>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</si>
  <si>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</si>
  <si>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</si>
  <si>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</si>
  <si>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</si>
  <si>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</si>
  <si>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</si>
  <si>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</si>
  <si>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</si>
  <si>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</si>
  <si>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</si>
  <si>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</si>
  <si>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</si>
  <si>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</si>
  <si>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</si>
  <si>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</si>
  <si>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</si>
  <si>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</si>
  <si>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</si>
  <si>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</si>
  <si>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</si>
  <si>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</si>
  <si>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</si>
  <si>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</si>
  <si>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</si>
  <si>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</si>
  <si>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</si>
  <si>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</si>
  <si>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</si>
  <si>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</si>
  <si>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</si>
  <si>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</si>
  <si>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</si>
  <si>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</si>
  <si>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</si>
  <si>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</si>
  <si>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</si>
  <si>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</si>
  <si>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</si>
  <si>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</si>
  <si>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</si>
  <si>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</si>
  <si>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</si>
  <si>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</si>
  <si>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</si>
  <si>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</si>
  <si>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</si>
  <si>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</si>
  <si>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</si>
  <si>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</si>
  <si>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</si>
  <si>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</si>
  <si>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</si>
  <si>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</si>
  <si>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</si>
  <si>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</si>
  <si>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</si>
  <si>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</si>
  <si>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</si>
  <si>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</si>
  <si>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</si>
  <si>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</si>
  <si>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</si>
  <si>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</si>
  <si>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</si>
  <si>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</si>
  <si>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</si>
  <si>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</si>
  <si>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</si>
  <si>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</si>
  <si>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</si>
  <si>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</si>
  <si>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</si>
  <si>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</si>
  <si>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</si>
  <si>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</si>
  <si>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</si>
  <si>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</si>
  <si>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</si>
  <si>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</si>
  <si>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</si>
  <si>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</si>
  <si>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</si>
  <si>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</si>
  <si>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</si>
  <si>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</si>
  <si>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</si>
  <si>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</si>
  <si>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</si>
  <si>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</si>
  <si>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</si>
  <si>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</si>
  <si>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</si>
  <si>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</si>
  <si>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</si>
  <si>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</si>
  <si>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</si>
  <si>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</si>
  <si>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</si>
  <si>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</si>
  <si>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</si>
  <si>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</si>
  <si>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</si>
  <si>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</si>
  <si>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</si>
  <si>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</si>
  <si>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</si>
  <si>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</si>
  <si>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</si>
  <si>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</si>
  <si>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</si>
  <si>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</si>
  <si>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</si>
  <si>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</si>
  <si>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</si>
  <si>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</si>
  <si>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</si>
  <si>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</si>
  <si>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</si>
  <si>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</si>
  <si>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</si>
  <si>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</si>
  <si>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</si>
  <si>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</si>
  <si>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</si>
  <si>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</si>
  <si>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</si>
  <si>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</si>
  <si>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</si>
  <si>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</si>
  <si>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</si>
  <si>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</si>
  <si>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</si>
  <si>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</si>
  <si>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</si>
  <si>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</si>
  <si>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</si>
  <si>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</si>
  <si>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</si>
  <si>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</si>
  <si>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</si>
  <si>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</si>
  <si>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</si>
  <si>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</si>
  <si>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</si>
  <si>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</si>
  <si>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</si>
  <si>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</si>
  <si>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</si>
  <si>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</si>
  <si>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</si>
  <si>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</si>
  <si>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</si>
  <si>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</si>
  <si>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</si>
  <si>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</si>
  <si>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</si>
  <si>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</si>
  <si>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</si>
  <si>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</si>
  <si>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</si>
  <si>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</si>
  <si>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</si>
  <si>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</si>
  <si>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</si>
  <si>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</si>
  <si>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</si>
  <si>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</si>
  <si>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</si>
  <si>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</si>
  <si>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</si>
  <si>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</si>
  <si>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</si>
  <si>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</si>
  <si>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</si>
  <si>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</si>
  <si>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</si>
  <si>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</si>
  <si>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</si>
  <si>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</si>
  <si>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</si>
  <si>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</si>
  <si>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</si>
  <si>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</si>
  <si>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</si>
  <si>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</si>
  <si>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</si>
  <si>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</si>
  <si>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</si>
  <si>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</si>
  <si>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</si>
  <si>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</si>
  <si>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</si>
  <si>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</si>
  <si>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</si>
  <si>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</si>
  <si>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</si>
  <si>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</si>
  <si>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</si>
  <si>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</si>
  <si>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</si>
  <si>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</si>
  <si>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</si>
  <si>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</si>
  <si>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</si>
  <si>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</si>
  <si>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</si>
  <si>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</si>
  <si>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</si>
  <si>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</si>
  <si>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</si>
  <si>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</si>
  <si>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</si>
  <si>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</si>
  <si>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</si>
  <si>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</si>
  <si>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</si>
  <si>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</si>
  <si>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</si>
  <si>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</si>
  <si>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</si>
  <si>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</si>
  <si>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</si>
  <si>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</si>
  <si>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</si>
  <si>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</si>
  <si>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</si>
  <si>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</si>
  <si>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</si>
  <si>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</si>
  <si>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</si>
  <si>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</si>
  <si>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</si>
  <si>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</si>
  <si>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</si>
  <si>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</si>
  <si>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</si>
  <si>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</si>
  <si>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</si>
  <si>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</si>
  <si>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</si>
  <si>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</si>
  <si>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</si>
  <si>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</si>
  <si>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</si>
  <si>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</si>
  <si>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</si>
  <si>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</si>
  <si>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</si>
  <si>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</si>
  <si>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</si>
  <si>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</si>
  <si>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</si>
  <si>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</si>
  <si>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</si>
  <si>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</si>
  <si>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</si>
  <si>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</si>
  <si>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</si>
  <si>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</si>
  <si>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</si>
  <si>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</si>
  <si>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</si>
  <si>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</si>
  <si>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</si>
  <si>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</si>
  <si>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</si>
  <si>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</si>
  <si>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</si>
  <si>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</si>
  <si>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</si>
  <si>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</si>
  <si>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</si>
  <si>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</si>
  <si>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</si>
  <si>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</si>
  <si>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</si>
  <si>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</si>
  <si>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</si>
  <si>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</si>
  <si>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</si>
  <si>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</si>
  <si>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</si>
  <si>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</si>
  <si>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</si>
  <si>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</si>
  <si>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</si>
  <si>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</si>
  <si>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</si>
  <si>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</si>
  <si>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</si>
  <si>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</si>
  <si>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</si>
  <si>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</si>
  <si>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</si>
  <si>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</si>
  <si>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</si>
  <si>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</si>
  <si>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</si>
  <si>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</si>
  <si>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</si>
  <si>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</si>
  <si>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</si>
  <si>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</si>
  <si>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</si>
  <si>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</si>
  <si>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</si>
  <si>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</si>
  <si>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</si>
  <si>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</si>
  <si>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</si>
  <si>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</si>
  <si>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</si>
  <si>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</si>
  <si>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</si>
  <si>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</si>
  <si>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</si>
  <si>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</si>
  <si>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</si>
  <si>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</si>
  <si>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</si>
  <si>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</si>
  <si>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</si>
  <si>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</si>
  <si>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</si>
  <si>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</si>
  <si>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</si>
  <si>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</si>
  <si>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</si>
  <si>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</si>
  <si>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</si>
  <si>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</si>
  <si>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</si>
  <si>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</si>
  <si>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</si>
  <si>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</si>
  <si>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</si>
  <si>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</si>
  <si>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</si>
  <si>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</si>
  <si>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</si>
  <si>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</si>
  <si>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</si>
  <si>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</si>
  <si>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</si>
  <si>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</si>
  <si>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</si>
  <si>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</si>
  <si>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</si>
  <si>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</si>
  <si>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</si>
  <si>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</si>
  <si>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</si>
  <si>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</si>
  <si>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</si>
  <si>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</si>
  <si>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</si>
  <si>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</si>
  <si>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</si>
  <si>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</si>
  <si>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</si>
  <si>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</si>
  <si>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</si>
  <si>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</si>
  <si>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</si>
  <si>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</si>
  <si>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</si>
  <si>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</si>
  <si>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</si>
  <si>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</si>
  <si>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</si>
  <si>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</si>
  <si>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</si>
  <si>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</si>
  <si>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</si>
  <si>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</si>
  <si>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</si>
  <si>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</si>
  <si>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</si>
  <si>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</si>
  <si>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</si>
  <si>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</si>
  <si>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</si>
  <si>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</si>
  <si>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</si>
  <si>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</si>
  <si>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</si>
  <si>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</si>
  <si>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</si>
  <si>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</si>
  <si>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</si>
  <si>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</si>
  <si>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</si>
  <si>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</si>
  <si>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</si>
  <si>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</si>
  <si>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</si>
  <si>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</si>
  <si>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</si>
  <si>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</si>
  <si>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</si>
  <si>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</si>
  <si>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</si>
  <si>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</si>
  <si>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</si>
  <si>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</si>
  <si>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</si>
  <si>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</si>
  <si>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</si>
  <si>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</si>
  <si>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</si>
  <si>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</si>
  <si>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</si>
  <si>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</si>
  <si>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</si>
  <si>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</si>
  <si>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</si>
  <si>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</si>
  <si>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</si>
  <si>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</si>
  <si>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</si>
  <si>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</si>
  <si>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</si>
  <si>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</si>
  <si>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</si>
  <si>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</si>
  <si>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</si>
  <si>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</si>
  <si>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</si>
  <si>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</si>
  <si>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</si>
  <si>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</si>
  <si>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ROUND(cw_map("BR:SUB:USESIGN","10-EF-&gt;C.3.199"),0)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</si>
  <si>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</si>
  <si>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</si>
  <si>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</si>
  <si>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</si>
  <si>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</si>
  <si>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</si>
  <si>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</si>
  <si>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</si>
  <si>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</si>
  <si>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$C$130</t>
  </si>
  <si>
    <t xml:space="preserve"> ROUND(cw_map("BR:SUB:USESIGN","10-EF-&gt;C.3.145"),0)</t>
  </si>
  <si>
    <t>$F$130</t>
  </si>
  <si>
    <t xml:space="preserve"> ROUND(cw_map("BR:SUB:USESIGN","40-TF-&gt;C.3.145"),0)</t>
  </si>
  <si>
    <t>$C$131</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</si>
  <si>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</si>
  <si>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</si>
  <si>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</si>
  <si>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</si>
  <si>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</si>
  <si>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</si>
  <si>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</si>
  <si>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</si>
  <si>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</si>
  <si>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</si>
  <si>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</si>
  <si>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</si>
  <si>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</si>
  <si>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</si>
  <si>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</si>
  <si>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</si>
  <si>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</si>
  <si>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</si>
  <si>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</si>
  <si>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</si>
  <si>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</si>
  <si>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</si>
  <si>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</si>
  <si>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</si>
  <si>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</si>
  <si>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</si>
  <si>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</si>
  <si>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</si>
  <si>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</si>
  <si>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</si>
  <si>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</si>
  <si>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</si>
  <si>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</si>
  <si>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</si>
  <si>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</si>
  <si>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</si>
  <si>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</si>
  <si>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</si>
  <si>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</si>
  <si>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</si>
  <si>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</si>
  <si>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</si>
  <si>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</si>
  <si>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</si>
  <si>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</si>
  <si>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</si>
  <si>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</si>
  <si>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</si>
  <si>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</si>
  <si>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</si>
  <si>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</si>
  <si>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</si>
  <si>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</si>
  <si>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</si>
  <si>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</si>
  <si>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</si>
  <si>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</si>
  <si>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</si>
  <si>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</si>
  <si>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</si>
  <si>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</si>
  <si>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</si>
  <si>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</si>
  <si>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</si>
  <si>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</si>
  <si>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</si>
  <si>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</si>
  <si>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</si>
  <si>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</si>
  <si>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</si>
  <si>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</si>
  <si>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</si>
  <si>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</si>
  <si>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</si>
  <si>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</si>
  <si>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</si>
  <si>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</si>
  <si>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</si>
  <si>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</si>
  <si>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</si>
  <si>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</si>
  <si>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</si>
  <si>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</si>
  <si>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</si>
  <si>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</si>
  <si>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</si>
  <si>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</si>
  <si>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</si>
  <si>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</si>
  <si>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</si>
  <si>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</si>
  <si>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</si>
  <si>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</si>
  <si>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</si>
  <si>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</si>
  <si>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</si>
  <si>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</si>
  <si>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</si>
  <si>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</si>
  <si>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</si>
  <si>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</si>
  <si>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</si>
  <si>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</si>
  <si>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</si>
  <si>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</si>
  <si>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</si>
  <si>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</si>
  <si>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</si>
  <si>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</si>
  <si>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</si>
  <si>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</si>
  <si>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</si>
  <si>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</si>
  <si>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</si>
  <si>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</si>
  <si>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</si>
  <si>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</si>
  <si>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</si>
  <si>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</si>
  <si>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</si>
  <si>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</si>
  <si>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</si>
  <si>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</si>
  <si>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</si>
  <si>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</si>
  <si>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</si>
  <si>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</si>
  <si>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</si>
  <si>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</si>
  <si>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</si>
  <si>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</si>
  <si>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</si>
  <si>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</si>
  <si>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</si>
  <si>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</si>
  <si>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</si>
  <si>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</si>
  <si>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</si>
  <si>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</si>
  <si>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</si>
  <si>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</si>
  <si>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</si>
  <si>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</si>
  <si>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</si>
  <si>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</si>
  <si>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</si>
  <si>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</si>
  <si>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</si>
  <si>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</si>
  <si>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</si>
  <si>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</si>
  <si>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</si>
  <si>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</si>
  <si>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</si>
  <si>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</si>
  <si>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</si>
  <si>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</si>
  <si>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</si>
  <si>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</si>
  <si>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</si>
  <si>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</si>
  <si>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</si>
  <si>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</si>
  <si>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</si>
  <si>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</si>
  <si>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</si>
  <si>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</si>
  <si>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</si>
  <si>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</si>
  <si>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</si>
  <si>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</si>
  <si>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</si>
  <si>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</si>
  <si>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</si>
  <si>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</si>
  <si>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</si>
  <si>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</si>
  <si>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</si>
  <si>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</si>
  <si>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</si>
  <si>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</si>
  <si>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</si>
  <si>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</si>
  <si>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</si>
  <si>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</si>
  <si>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</si>
  <si>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</si>
  <si>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</si>
  <si>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</si>
  <si>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</si>
  <si>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</si>
  <si>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</si>
  <si>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</si>
  <si>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</si>
  <si>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</si>
  <si>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</si>
  <si>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</si>
  <si>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</si>
  <si>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</si>
  <si>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</si>
  <si>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</si>
  <si>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</si>
  <si>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</si>
  <si>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</si>
  <si>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</si>
  <si>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</si>
  <si>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</si>
  <si>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</si>
  <si>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</si>
  <si>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</si>
  <si>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</si>
  <si>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</si>
  <si>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</si>
  <si>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</si>
  <si>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</si>
  <si>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</si>
  <si>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</si>
  <si>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</si>
  <si>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</si>
  <si>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</si>
  <si>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</si>
  <si>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</si>
  <si>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</si>
  <si>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</si>
  <si>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</si>
  <si>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</si>
  <si>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</si>
  <si>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</si>
  <si>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</si>
  <si>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</si>
  <si>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</si>
  <si>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</si>
  <si>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</si>
  <si>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</si>
  <si>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</si>
  <si>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</si>
  <si>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</si>
  <si>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</si>
  <si>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</si>
  <si>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</si>
  <si>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</si>
  <si>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</si>
  <si>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</si>
  <si>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</si>
  <si>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</si>
  <si>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</si>
  <si>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</si>
  <si>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</si>
  <si>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</si>
  <si>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</si>
  <si>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</si>
  <si>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</si>
  <si>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</si>
  <si>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</si>
  <si>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</si>
  <si>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</si>
  <si>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</si>
  <si>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</si>
  <si>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</si>
  <si>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</si>
  <si>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</si>
  <si>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</si>
  <si>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</si>
  <si>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</si>
  <si>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</si>
  <si>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</si>
  <si>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</si>
  <si>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</si>
  <si>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</si>
  <si>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</si>
  <si>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</si>
  <si>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</si>
  <si>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</si>
  <si>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</si>
  <si>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</si>
  <si>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</si>
  <si>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</si>
  <si>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</si>
  <si>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</si>
  <si>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</si>
  <si>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</si>
  <si>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</si>
  <si>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</si>
  <si>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</si>
  <si>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</si>
  <si>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</si>
  <si>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</si>
  <si>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</si>
  <si>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</si>
  <si>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</si>
  <si>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</si>
  <si>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</si>
  <si>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</si>
  <si>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</si>
  <si>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</si>
  <si>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</si>
  <si>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</si>
  <si>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</si>
  <si>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</si>
  <si>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</si>
  <si>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</si>
  <si>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</si>
  <si>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</si>
  <si>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</si>
  <si>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</si>
  <si>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</si>
  <si>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</si>
  <si>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</si>
  <si>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</si>
  <si>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</si>
  <si>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</si>
  <si>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</si>
  <si>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</si>
  <si>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</si>
  <si>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</si>
  <si>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</si>
  <si>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</si>
  <si>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</si>
  <si>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</si>
  <si>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</si>
  <si>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</si>
  <si>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</si>
  <si>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</si>
  <si>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</si>
  <si>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</si>
  <si>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</si>
  <si>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</si>
  <si>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</si>
  <si>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</si>
  <si>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</si>
  <si>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</si>
  <si>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</si>
  <si>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</si>
  <si>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</si>
  <si>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</si>
  <si>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</si>
  <si>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</si>
  <si>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</si>
  <si>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</si>
  <si>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</si>
  <si>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</si>
  <si>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</si>
  <si>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</si>
  <si>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</si>
  <si>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</si>
  <si>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</si>
  <si>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</si>
  <si>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</si>
  <si>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</si>
  <si>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</si>
  <si>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</si>
  <si>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</si>
  <si>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</si>
  <si>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</si>
  <si>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</si>
  <si>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</si>
  <si>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</si>
  <si>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</si>
  <si>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</si>
  <si>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</si>
  <si>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</si>
  <si>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</si>
  <si>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</si>
  <si>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</si>
  <si>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</si>
  <si>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</si>
  <si>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</si>
  <si>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</si>
  <si>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</si>
  <si>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</si>
  <si>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</si>
  <si>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</si>
  <si>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</si>
  <si>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</si>
  <si>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</si>
  <si>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</si>
  <si>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</si>
  <si>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</si>
  <si>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</si>
  <si>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</si>
  <si>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</si>
  <si>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</si>
  <si>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</si>
  <si>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</si>
  <si>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</si>
  <si>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</si>
  <si>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</si>
  <si>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</si>
  <si>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</si>
  <si>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</si>
  <si>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</si>
  <si>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</si>
  <si>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</si>
  <si>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</si>
  <si>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</si>
  <si>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</si>
  <si>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</si>
  <si>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</si>
  <si>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</si>
  <si>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</si>
  <si>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</si>
  <si>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</si>
  <si>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</si>
  <si>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</si>
  <si>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</si>
  <si>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</si>
  <si>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</si>
  <si>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</si>
  <si>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</si>
  <si>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</si>
  <si>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</si>
  <si>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</si>
  <si>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</si>
  <si>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</si>
  <si>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</si>
  <si>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</si>
  <si>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</si>
  <si>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</si>
  <si>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</si>
  <si>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</si>
  <si>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</si>
  <si>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</si>
  <si>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</si>
  <si>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</si>
  <si>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</si>
  <si>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</si>
  <si>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</si>
  <si>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</si>
  <si>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</si>
  <si>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</si>
  <si>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</si>
  <si>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</si>
  <si>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</si>
  <si>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</si>
  <si>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</si>
  <si>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</si>
  <si>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</si>
  <si>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</si>
  <si>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</si>
  <si>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</si>
  <si>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</si>
  <si>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</si>
  <si>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</si>
  <si>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</si>
  <si>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</si>
  <si>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</si>
  <si>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</si>
  <si>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</si>
  <si>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</si>
  <si>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</si>
  <si>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</si>
  <si>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</si>
  <si>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</si>
  <si>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</si>
  <si>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</si>
  <si>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</si>
  <si>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</si>
  <si>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</si>
  <si>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</si>
  <si>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</si>
  <si>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</si>
  <si>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</si>
  <si>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</si>
  <si>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</si>
  <si>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</si>
  <si>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</si>
  <si>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</si>
  <si>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</si>
  <si>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</si>
  <si>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</si>
  <si>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</si>
  <si>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</si>
  <si>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</si>
  <si>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</si>
  <si>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</si>
  <si>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</si>
  <si>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</si>
  <si>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</si>
  <si>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</si>
  <si>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</si>
  <si>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</si>
  <si>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</si>
  <si>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</si>
  <si>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</si>
  <si>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</si>
  <si>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</si>
  <si>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</si>
  <si>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</si>
  <si>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</si>
  <si>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</si>
  <si>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</si>
  <si>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</si>
  <si>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</si>
  <si>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</si>
  <si>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</si>
  <si>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</si>
  <si>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</si>
  <si>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</si>
  <si>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</si>
  <si>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</si>
  <si>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</si>
  <si>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</si>
  <si>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</si>
  <si>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</si>
  <si>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</si>
  <si>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</si>
  <si>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</si>
  <si>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</si>
  <si>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</si>
  <si>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</si>
  <si>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</si>
  <si>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</si>
  <si>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</si>
  <si>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</si>
  <si>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</si>
  <si>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</si>
  <si>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</si>
  <si>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</si>
  <si>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</si>
  <si>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</si>
  <si>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</si>
  <si>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</si>
  <si>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</si>
  <si>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</si>
  <si>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</si>
  <si>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</si>
  <si>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</si>
  <si>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</si>
  <si>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</si>
  <si>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</si>
  <si>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</si>
  <si>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</si>
  <si>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</si>
  <si>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</si>
  <si>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</si>
  <si>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</si>
  <si>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</si>
  <si>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</si>
  <si>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</si>
  <si>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</si>
  <si>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</si>
  <si>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</si>
  <si>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</si>
  <si>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</si>
  <si>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</si>
  <si>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</si>
  <si>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</si>
  <si>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</si>
  <si>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</si>
  <si>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</si>
  <si>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</si>
  <si>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</si>
  <si>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</si>
  <si>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</si>
  <si>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</si>
  <si>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</si>
  <si>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</si>
  <si>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</si>
  <si>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</si>
  <si>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</si>
  <si>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</si>
  <si>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</si>
  <si>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</si>
  <si>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</si>
  <si>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</si>
  <si>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</si>
  <si>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</si>
  <si>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</si>
  <si>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</si>
  <si>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</si>
  <si>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</si>
  <si>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</si>
  <si>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</si>
  <si>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</si>
  <si>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</si>
  <si>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</si>
  <si>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</si>
  <si>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</si>
  <si>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</si>
  <si>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</si>
  <si>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</si>
  <si>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</si>
  <si>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</si>
  <si>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</si>
  <si>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</si>
  <si>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</si>
  <si>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</si>
  <si>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</si>
  <si>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</si>
  <si>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</si>
  <si>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</si>
  <si>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</si>
  <si>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</si>
  <si>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</si>
  <si>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</si>
  <si>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</si>
  <si>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</si>
  <si>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</si>
  <si>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</si>
  <si>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</si>
  <si>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</si>
  <si>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</si>
  <si>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</si>
  <si>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</si>
  <si>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</si>
  <si>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</si>
  <si>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</si>
  <si>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</si>
  <si>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</si>
  <si>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</si>
  <si>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</si>
  <si>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</si>
  <si>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</si>
  <si>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</si>
  <si>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</si>
  <si>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</si>
  <si>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</si>
  <si>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</si>
  <si>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</si>
  <si>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</si>
  <si>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</si>
  <si>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</si>
  <si>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</si>
  <si>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</si>
  <si>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</si>
  <si>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</si>
  <si>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</si>
  <si>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</si>
  <si>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</si>
  <si>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</si>
  <si>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</si>
  <si>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</si>
  <si>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</si>
  <si>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</si>
  <si>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</si>
  <si>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</si>
  <si>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</si>
  <si>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</si>
  <si>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</si>
  <si>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</si>
  <si>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</si>
  <si>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</si>
  <si>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</si>
  <si>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</si>
  <si>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</si>
  <si>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</si>
  <si>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</si>
  <si>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</si>
  <si>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</si>
  <si>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</si>
  <si>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</si>
  <si>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</si>
  <si>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</si>
  <si>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</si>
  <si>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</si>
  <si>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</si>
  <si>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</si>
  <si>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</si>
  <si>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</si>
  <si>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</si>
  <si>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</si>
  <si>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</si>
  <si>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</si>
  <si>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</si>
  <si>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</si>
  <si>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</si>
  <si>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</si>
  <si>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</si>
  <si>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</si>
  <si>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</si>
  <si>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</si>
  <si>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</si>
  <si>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</si>
  <si>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</si>
  <si>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</si>
  <si>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</si>
  <si>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</si>
  <si>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</si>
  <si>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</si>
  <si>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</si>
  <si>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</si>
  <si>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</si>
  <si>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</si>
  <si>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</si>
  <si>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</si>
  <si>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</si>
  <si>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</si>
  <si>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</si>
  <si>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</si>
  <si>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</si>
  <si>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</si>
  <si>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</si>
  <si>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</si>
  <si>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</si>
  <si>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</si>
  <si>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</si>
  <si>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</si>
  <si>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</si>
  <si>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</si>
  <si>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</si>
  <si>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</si>
  <si>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</si>
  <si>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</si>
  <si>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</si>
  <si>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</si>
  <si>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</si>
  <si>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</si>
  <si>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</si>
  <si>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</si>
  <si>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</si>
  <si>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</si>
  <si>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</si>
  <si>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</si>
  <si>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</si>
  <si>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</si>
  <si>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</si>
  <si>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</si>
  <si>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</si>
  <si>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</si>
  <si>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</si>
  <si>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</si>
  <si>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</si>
  <si>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</si>
  <si>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</si>
  <si>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</si>
  <si>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</si>
  <si>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</si>
  <si>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</si>
  <si>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</si>
  <si>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</si>
  <si>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</si>
  <si>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</si>
  <si>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</si>
  <si>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</si>
  <si>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</si>
  <si>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</si>
  <si>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</si>
  <si>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</si>
  <si>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</si>
  <si>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</si>
  <si>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</si>
  <si>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</si>
  <si>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</si>
  <si>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</si>
  <si>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</si>
  <si>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</si>
  <si>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</si>
  <si>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</si>
  <si>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</si>
  <si>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</si>
  <si>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</si>
  <si>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</si>
  <si>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</si>
  <si>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</si>
  <si>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</si>
  <si>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</si>
  <si>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</si>
  <si>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</si>
  <si>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</si>
  <si>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</si>
  <si>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</si>
  <si>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</si>
  <si>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</si>
  <si>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</si>
  <si>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</si>
  <si>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</si>
  <si>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</si>
  <si>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</si>
  <si>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</si>
  <si>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</si>
  <si>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</si>
  <si>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</si>
  <si>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</si>
  <si>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</si>
  <si>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</si>
  <si>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</si>
  <si>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</si>
  <si>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</si>
  <si>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</si>
  <si>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</si>
  <si>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</si>
  <si>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</si>
  <si>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</si>
  <si>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</si>
  <si>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</si>
  <si>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</si>
  <si>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</si>
  <si>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</si>
  <si>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</si>
  <si>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</si>
  <si>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</si>
  <si>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</si>
  <si>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</si>
  <si>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</si>
  <si>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</si>
  <si>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</si>
  <si>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</si>
  <si>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</si>
  <si>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</si>
  <si>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</si>
  <si>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</si>
  <si>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</si>
  <si>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</si>
  <si>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</si>
  <si>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</si>
  <si>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</si>
  <si>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</si>
  <si>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</si>
  <si>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</si>
  <si>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</si>
  <si>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</si>
  <si>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</si>
  <si>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</si>
  <si>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</si>
  <si>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</si>
  <si>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</si>
  <si>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</si>
  <si>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</si>
  <si>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</si>
  <si>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</si>
  <si>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</si>
  <si>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</si>
  <si>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</si>
  <si>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</si>
  <si>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</si>
  <si>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</si>
  <si>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</si>
  <si>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</si>
  <si>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</si>
  <si>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</si>
  <si>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</si>
  <si>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</si>
  <si>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</si>
  <si>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</si>
  <si>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</si>
  <si>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</si>
  <si>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</si>
  <si>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</si>
  <si>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</si>
  <si>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</si>
  <si>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</si>
  <si>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</si>
  <si>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</si>
  <si>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</si>
  <si>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</si>
  <si>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</si>
  <si>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</si>
  <si>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</si>
  <si>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</si>
  <si>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</si>
  <si>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</si>
  <si>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</si>
  <si>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</si>
  <si>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</si>
  <si>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</si>
  <si>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</si>
  <si>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</si>
  <si>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</si>
  <si>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</si>
  <si>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</si>
  <si>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</si>
  <si>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</si>
  <si>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</si>
  <si>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</si>
  <si>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</si>
  <si>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</si>
  <si>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</si>
  <si>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</si>
  <si>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</si>
  <si>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</si>
  <si>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</si>
  <si>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</si>
  <si>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</si>
  <si>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</si>
  <si>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</si>
  <si>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</si>
  <si>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</si>
  <si>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</si>
  <si>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</si>
  <si>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</si>
  <si>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</si>
  <si>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</si>
  <si>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</si>
  <si>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</si>
  <si>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</si>
  <si>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</si>
  <si>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</si>
  <si>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</si>
  <si>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</si>
  <si>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</si>
  <si>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</si>
  <si>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</si>
  <si>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</si>
  <si>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</si>
  <si>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</si>
  <si>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</si>
  <si>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</si>
  <si>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</si>
  <si>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</si>
  <si>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</si>
  <si>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</si>
  <si>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</si>
  <si>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</si>
  <si>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</si>
  <si>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</si>
  <si>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</si>
  <si>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</si>
  <si>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</si>
  <si>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</si>
  <si>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</si>
  <si>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</si>
  <si>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</si>
  <si>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</si>
  <si>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</si>
  <si>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</si>
  <si>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</si>
  <si>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</si>
  <si>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</si>
  <si>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</si>
  <si>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</si>
  <si>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</si>
  <si>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</si>
  <si>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</si>
  <si>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</si>
  <si>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</si>
  <si>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</si>
  <si>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</si>
  <si>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</si>
  <si>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</si>
  <si>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</si>
  <si>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</si>
  <si>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</si>
  <si>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</si>
  <si>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</si>
  <si>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</si>
  <si>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</si>
  <si>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</si>
  <si>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</si>
  <si>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</si>
  <si>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</si>
  <si>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</si>
  <si>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</si>
  <si>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</si>
  <si>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</si>
  <si>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</si>
  <si>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</si>
  <si>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</si>
  <si>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</si>
  <si>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</si>
  <si>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</si>
  <si>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</si>
  <si>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</si>
  <si>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</si>
  <si>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</si>
  <si>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</si>
  <si>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</si>
  <si>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</si>
  <si>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</si>
  <si>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</si>
  <si>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</si>
  <si>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</si>
  <si>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</si>
  <si>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</si>
  <si>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</si>
  <si>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</si>
  <si>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</si>
  <si>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</si>
  <si>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</si>
  <si>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</si>
  <si>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</si>
  <si>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</si>
  <si>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</si>
  <si>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</si>
  <si>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</si>
  <si>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</si>
  <si>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</si>
  <si>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</si>
  <si>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</si>
  <si>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</si>
  <si>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</si>
  <si>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</si>
  <si>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</si>
  <si>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</si>
  <si>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</si>
  <si>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</si>
  <si>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</si>
  <si>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</si>
  <si>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</si>
  <si>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</si>
  <si>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</si>
  <si>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</si>
  <si>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</si>
  <si>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</si>
  <si>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</si>
  <si>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</si>
  <si>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</si>
  <si>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</si>
  <si>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</si>
  <si>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</si>
  <si>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</si>
  <si>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</si>
  <si>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</si>
  <si>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</si>
  <si>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</si>
  <si>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</si>
  <si>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</si>
  <si>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</si>
  <si>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</si>
  <si>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</si>
  <si>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</si>
  <si>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</si>
  <si>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</si>
  <si>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</si>
  <si>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</si>
  <si>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</si>
  <si>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</si>
  <si>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</si>
  <si>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</si>
  <si>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</si>
  <si>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</si>
  <si>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</si>
  <si>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</si>
  <si>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</si>
  <si>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</si>
  <si>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</si>
  <si>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</si>
  <si>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</si>
  <si>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</si>
  <si>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</si>
  <si>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</si>
  <si>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</si>
  <si>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</si>
  <si>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</si>
  <si>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</si>
  <si>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</si>
  <si>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</si>
  <si>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</si>
  <si>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</si>
  <si>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</si>
  <si>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</si>
  <si>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</si>
  <si>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</si>
  <si>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</si>
  <si>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</si>
  <si>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</si>
  <si>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</si>
  <si>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</si>
  <si>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</si>
  <si>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</si>
  <si>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</si>
  <si>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</si>
  <si>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</si>
  <si>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</si>
  <si>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</si>
  <si>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</si>
  <si>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</si>
  <si>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</si>
  <si>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</si>
  <si>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</si>
  <si>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</si>
  <si>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</si>
  <si>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</si>
  <si>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</si>
  <si>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</si>
  <si>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</si>
  <si>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</si>
  <si>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</si>
  <si>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</si>
  <si>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</si>
  <si>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</si>
  <si>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</si>
  <si>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</si>
  <si>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</si>
  <si>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</si>
  <si>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</si>
  <si>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</si>
  <si>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</si>
  <si>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</si>
  <si>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</si>
  <si>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</si>
  <si>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</si>
  <si>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</si>
  <si>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</si>
  <si>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</si>
  <si>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</si>
  <si>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</si>
  <si>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</si>
  <si>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</si>
  <si>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</si>
  <si>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</si>
  <si>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</si>
  <si>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</si>
  <si>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</si>
  <si>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</si>
  <si>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</si>
  <si>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</si>
  <si>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</si>
  <si>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</si>
  <si>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</si>
  <si>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</si>
  <si>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</si>
  <si>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</si>
  <si>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</si>
  <si>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</si>
  <si>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</si>
  <si>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</si>
  <si>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</si>
  <si>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</si>
  <si>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</si>
  <si>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</si>
  <si>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</si>
  <si>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</si>
  <si>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</si>
  <si>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</si>
  <si>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</si>
  <si>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</si>
  <si>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</si>
  <si>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</si>
  <si>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</si>
  <si>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</si>
  <si>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</si>
  <si>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</si>
  <si>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</si>
  <si>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</si>
  <si>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</si>
  <si>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</si>
  <si>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</si>
  <si>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</si>
  <si>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</si>
  <si>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</si>
  <si>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</si>
  <si>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</si>
  <si>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</si>
  <si>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</si>
  <si>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</si>
  <si>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</si>
  <si>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</si>
  <si>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</si>
  <si>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</si>
  <si>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</si>
  <si>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</si>
  <si>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</si>
  <si>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</si>
  <si>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</si>
  <si>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</si>
  <si>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</si>
  <si>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</si>
  <si>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</si>
  <si>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</si>
  <si>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</si>
  <si>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</si>
  <si>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</si>
  <si>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</si>
  <si>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</si>
  <si>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</si>
  <si>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</si>
  <si>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</si>
  <si>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</si>
  <si>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</si>
  <si>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</si>
  <si>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</si>
  <si>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</si>
  <si>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</si>
  <si>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</si>
  <si>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</si>
  <si>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</si>
  <si>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</si>
  <si>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</si>
  <si>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</si>
  <si>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</si>
  <si>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</si>
  <si>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</si>
  <si>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</si>
  <si>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</si>
  <si>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</si>
  <si>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</si>
  <si>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</si>
  <si>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</si>
  <si>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</si>
  <si>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</si>
  <si>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</si>
  <si>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</si>
  <si>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</si>
  <si>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</si>
  <si>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</si>
  <si>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</si>
  <si>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</si>
  <si>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</si>
  <si>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</si>
  <si>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</si>
  <si>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</si>
  <si>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</si>
  <si>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</si>
  <si>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</si>
  <si>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</si>
  <si>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</si>
  <si>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</si>
  <si>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</si>
  <si>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</si>
  <si>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</si>
  <si>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</si>
  <si>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</si>
  <si>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</si>
  <si>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</si>
  <si>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</si>
  <si>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</si>
  <si>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</si>
  <si>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</si>
  <si>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</si>
  <si>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</si>
  <si>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</si>
  <si>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</si>
  <si>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</si>
  <si>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</si>
  <si>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</si>
  <si>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</si>
  <si>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</si>
  <si>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</si>
  <si>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</si>
  <si>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</si>
  <si>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</si>
  <si>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</si>
  <si>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</si>
  <si>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</si>
  <si>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</si>
  <si>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</si>
  <si>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</si>
  <si>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</si>
  <si>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</si>
  <si>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</si>
  <si>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</si>
  <si>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</si>
  <si>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</si>
  <si>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</si>
  <si>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</si>
  <si>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</si>
  <si>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</si>
  <si>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</si>
  <si>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</si>
  <si>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</si>
  <si>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</si>
  <si>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</si>
  <si>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</si>
  <si>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</si>
  <si>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</si>
  <si>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</si>
  <si>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</si>
  <si>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</si>
  <si>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</si>
  <si>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</si>
  <si>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</si>
  <si>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</si>
  <si>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</si>
  <si>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</si>
  <si>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</si>
  <si>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</si>
  <si>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</si>
  <si>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</si>
  <si>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</si>
  <si>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</si>
  <si>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</si>
  <si>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</si>
  <si>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</si>
  <si>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</si>
  <si>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</si>
  <si>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</si>
  <si>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</si>
  <si>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</si>
  <si>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</si>
  <si>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</si>
  <si>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</si>
  <si>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</si>
  <si>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</si>
  <si>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</si>
  <si>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</si>
  <si>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</si>
  <si>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</si>
  <si>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</si>
  <si>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</si>
  <si>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</si>
  <si>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</si>
  <si>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</si>
  <si>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</si>
  <si>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</si>
  <si>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</si>
  <si>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</si>
  <si>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</si>
  <si>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</si>
  <si>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</si>
  <si>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</si>
  <si>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</si>
  <si>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</si>
  <si>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</si>
  <si>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</si>
  <si>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</si>
  <si>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</si>
  <si>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</si>
  <si>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</si>
  <si>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</si>
  <si>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</si>
  <si>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</si>
  <si>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</si>
  <si>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</si>
  <si>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</si>
  <si>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</si>
  <si>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</si>
  <si>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</si>
  <si>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</si>
  <si>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</si>
  <si>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</si>
  <si>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</si>
  <si>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</si>
  <si>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</si>
  <si>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</si>
  <si>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</si>
  <si>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</si>
  <si>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</si>
  <si>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</si>
  <si>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</si>
  <si>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</si>
  <si>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</si>
  <si>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</si>
  <si>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</si>
  <si>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</si>
  <si>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</si>
  <si>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</si>
  <si>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</si>
  <si>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</si>
  <si>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</si>
  <si>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</si>
  <si>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</si>
  <si>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</si>
  <si>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</si>
  <si>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</si>
  <si>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</si>
  <si>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</si>
  <si>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</si>
  <si>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</si>
  <si>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</si>
  <si>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</si>
  <si>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</si>
  <si>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</si>
  <si>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</si>
  <si>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</si>
  <si>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</si>
  <si>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</si>
  <si>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</si>
  <si>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</si>
  <si>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</si>
  <si>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</si>
  <si>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</si>
  <si>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</si>
  <si>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</si>
  <si>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</si>
  <si>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</si>
  <si>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</si>
  <si>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</si>
  <si>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</si>
  <si>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</si>
  <si>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</si>
  <si>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</si>
  <si>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</si>
  <si>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</si>
  <si>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</si>
  <si>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</si>
  <si>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</si>
  <si>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</si>
  <si>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</si>
  <si>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</si>
  <si>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</si>
  <si>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</si>
  <si>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</si>
  <si>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</si>
  <si>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</si>
  <si>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</si>
  <si>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</si>
  <si>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</si>
  <si>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</si>
  <si>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</si>
  <si>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</si>
  <si>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</si>
  <si>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</si>
  <si>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</si>
  <si>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</si>
  <si>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</si>
  <si>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</si>
  <si>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</si>
  <si>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</si>
  <si>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</si>
  <si>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</si>
  <si>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</si>
  <si>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</si>
  <si>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</si>
  <si>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</si>
  <si>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</si>
  <si>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</si>
  <si>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</si>
  <si>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</si>
  <si>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</si>
  <si>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</si>
  <si>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</si>
  <si>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</si>
  <si>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</si>
  <si>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</si>
  <si>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</si>
  <si>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</si>
  <si>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</si>
  <si>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</si>
  <si>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</si>
  <si>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</si>
  <si>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</si>
  <si>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</si>
  <si>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</si>
  <si>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</si>
  <si>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</si>
  <si>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</si>
  <si>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</si>
  <si>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</si>
  <si>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</si>
  <si>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</si>
  <si>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</si>
  <si>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</si>
  <si>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</si>
  <si>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</si>
  <si>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</si>
  <si>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</si>
  <si>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</si>
  <si>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</si>
  <si>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</si>
  <si>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</si>
  <si>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</si>
  <si>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</si>
  <si>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</si>
  <si>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</si>
  <si>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</si>
  <si>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</si>
  <si>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</si>
  <si>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</si>
  <si>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</si>
  <si>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</si>
  <si>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</si>
  <si>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</si>
  <si>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</si>
  <si>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</si>
  <si>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</si>
  <si>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</si>
  <si>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</si>
  <si>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</si>
  <si>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</si>
  <si>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</si>
  <si>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</si>
  <si>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</si>
  <si>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</si>
  <si>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</si>
  <si>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</si>
  <si>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</si>
  <si>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</si>
  <si>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</si>
  <si>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</si>
  <si>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</si>
  <si>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</si>
  <si>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</si>
  <si>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</si>
  <si>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</si>
  <si>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</si>
  <si>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</si>
  <si>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</si>
  <si>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</si>
  <si>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</si>
  <si>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</si>
  <si>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</si>
  <si>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</si>
  <si>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</si>
  <si>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</si>
  <si>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</si>
  <si>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</si>
  <si>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</si>
  <si>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</si>
  <si>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</si>
  <si>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</si>
  <si>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</si>
  <si>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</si>
  <si>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</si>
  <si>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</si>
  <si>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</si>
  <si>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</si>
  <si>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</si>
  <si>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</si>
  <si>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</si>
  <si>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</si>
  <si>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</si>
  <si>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</si>
  <si>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</si>
  <si>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</si>
  <si>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</si>
  <si>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</si>
  <si>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</si>
  <si>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</si>
  <si>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</si>
  <si>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</si>
  <si>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</si>
  <si>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</si>
  <si>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</si>
  <si>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</si>
  <si>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</si>
  <si>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</si>
  <si>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</si>
  <si>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</si>
  <si>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</si>
  <si>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</si>
  <si>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</si>
  <si>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</si>
  <si>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</si>
  <si>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</si>
  <si>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</si>
  <si>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</si>
  <si>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</si>
  <si>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</si>
  <si>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</si>
  <si>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</si>
  <si>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</si>
  <si>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</si>
  <si>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</si>
  <si>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</si>
  <si>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</si>
  <si>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</si>
  <si>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</si>
  <si>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</si>
  <si>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</si>
  <si>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</si>
  <si>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</si>
  <si>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</si>
  <si>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</si>
  <si>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</si>
  <si>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</si>
  <si>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</si>
  <si>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</si>
  <si>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</si>
  <si>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</si>
  <si>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</si>
  <si>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</si>
  <si>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</si>
  <si>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</si>
  <si>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</si>
  <si>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</si>
  <si>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</si>
  <si>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</si>
  <si>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</si>
  <si>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</si>
  <si>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</si>
  <si>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</si>
  <si>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</si>
  <si>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</si>
  <si>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</si>
  <si>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</si>
  <si>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</si>
  <si>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</si>
  <si>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</si>
  <si>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</si>
  <si>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</si>
  <si>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</si>
  <si>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</si>
  <si>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</si>
  <si>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</si>
  <si>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</si>
  <si>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</si>
  <si>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</si>
  <si>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</si>
  <si>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</si>
  <si>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</si>
  <si>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</si>
  <si>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</si>
  <si>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</si>
  <si>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</si>
  <si>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</si>
  <si>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</si>
  <si>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</si>
  <si>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</si>
  <si>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</si>
  <si>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</si>
  <si>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</si>
  <si>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</si>
  <si>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</si>
  <si>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</si>
  <si>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</si>
  <si>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</si>
  <si>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</si>
  <si>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</si>
  <si>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</si>
  <si>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</si>
  <si>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</si>
  <si>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</si>
  <si>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</si>
  <si>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</si>
  <si>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</si>
  <si>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</si>
  <si>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</si>
  <si>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</si>
  <si>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</si>
  <si>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</si>
  <si>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</si>
  <si>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</si>
  <si>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</si>
  <si>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</si>
  <si>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</si>
  <si>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</si>
  <si>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</si>
  <si>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</si>
  <si>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</si>
  <si>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</si>
  <si>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</si>
  <si>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</si>
  <si>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</si>
  <si>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</si>
  <si>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</si>
  <si>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</si>
  <si>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</si>
  <si>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</si>
  <si>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</si>
  <si>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</si>
  <si>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</si>
  <si>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</si>
  <si>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</si>
  <si>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</si>
  <si>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</si>
  <si>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</si>
  <si>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</si>
  <si>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</si>
  <si>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</si>
  <si>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</si>
  <si>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</si>
  <si>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</si>
  <si>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</si>
  <si>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</si>
  <si>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</si>
  <si>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</si>
  <si>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</si>
  <si>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</si>
  <si>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</si>
  <si>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</si>
  <si>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</si>
  <si>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</si>
  <si>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</si>
  <si>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</si>
  <si>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</si>
  <si>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</si>
  <si>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</si>
  <si>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</si>
  <si>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</si>
  <si>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</si>
  <si>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</si>
  <si>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</si>
  <si>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</si>
  <si>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</si>
  <si>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</si>
  <si>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</si>
  <si>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</si>
  <si>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</si>
  <si>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</si>
  <si>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</si>
  <si>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</si>
  <si>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</si>
  <si>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</si>
  <si>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</si>
  <si>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</si>
  <si>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</si>
  <si>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</si>
  <si>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</si>
  <si>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</si>
  <si>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</si>
  <si>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</si>
  <si>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</si>
  <si>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</si>
  <si>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</si>
  <si>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</si>
  <si>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</si>
  <si>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</si>
  <si>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</si>
  <si>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</si>
  <si>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</si>
  <si>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</si>
  <si>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</si>
  <si>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</si>
  <si>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</si>
  <si>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</si>
  <si>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</si>
  <si>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</si>
  <si>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</si>
  <si>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</si>
  <si>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</si>
  <si>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</si>
  <si>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</si>
  <si>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</si>
  <si>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</si>
  <si>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</si>
  <si>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</si>
  <si>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</si>
  <si>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</si>
  <si>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</si>
  <si>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</si>
  <si>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</si>
  <si>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</si>
  <si>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</si>
  <si>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</si>
  <si>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</si>
  <si>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</si>
  <si>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</si>
  <si>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</si>
  <si>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</si>
  <si>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</si>
  <si>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</si>
  <si>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</si>
  <si>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</si>
  <si>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</si>
  <si>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</si>
  <si>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</si>
  <si>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</si>
  <si>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</si>
  <si>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</si>
  <si>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</si>
  <si>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</si>
  <si>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</si>
  <si>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</si>
  <si>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</si>
  <si>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</si>
  <si>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</si>
  <si>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</si>
  <si>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</si>
  <si>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</si>
  <si>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</si>
  <si>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</si>
  <si>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</si>
  <si>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</si>
  <si>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</si>
  <si>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</si>
  <si>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</si>
  <si>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</si>
  <si>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</si>
  <si>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</si>
  <si>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</si>
  <si>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</si>
  <si>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</si>
  <si>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</si>
  <si>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</si>
  <si>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</si>
  <si>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</si>
  <si>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</si>
  <si>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</si>
  <si>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</si>
  <si>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</si>
  <si>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</si>
  <si>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</si>
  <si>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</si>
  <si>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</si>
  <si>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</si>
  <si>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</si>
  <si>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</si>
  <si>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</si>
  <si>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</si>
  <si>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</si>
  <si>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</si>
  <si>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</si>
  <si>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</si>
  <si>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</si>
  <si>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</si>
  <si>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</si>
  <si>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</si>
  <si>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</si>
  <si>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</si>
  <si>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</si>
  <si>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</si>
  <si>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</si>
  <si>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</si>
  <si>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</si>
  <si>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</si>
  <si>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</si>
  <si>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</si>
  <si>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</si>
  <si>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</si>
  <si>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</si>
  <si>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</si>
  <si>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</si>
  <si>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</si>
  <si>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</si>
  <si>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</si>
  <si>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</si>
  <si>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</si>
  <si>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</si>
  <si>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</si>
  <si>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</si>
  <si>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</si>
  <si>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</si>
  <si>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</si>
  <si>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</si>
  <si>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</si>
  <si>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</si>
  <si>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</si>
  <si>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</si>
  <si>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</si>
  <si>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</si>
  <si>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</si>
  <si>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</si>
  <si>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</si>
  <si>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</si>
  <si>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</si>
  <si>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</si>
  <si>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</si>
  <si>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</si>
  <si>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</si>
  <si>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</si>
  <si>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</si>
  <si>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</si>
  <si>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</si>
  <si>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</si>
  <si>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</si>
  <si>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</si>
  <si>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</si>
  <si>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</si>
  <si>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</si>
  <si>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</si>
  <si>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</si>
  <si>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</si>
  <si>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</si>
  <si>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</si>
  <si>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</si>
  <si>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</si>
  <si>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</si>
  <si>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</si>
  <si>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</si>
  <si>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</si>
  <si>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</si>
  <si>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</si>
  <si>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</si>
  <si>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</si>
  <si>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</si>
  <si>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</si>
  <si>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</si>
  <si>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</si>
  <si>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</si>
  <si>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</si>
  <si>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</si>
  <si>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</si>
  <si>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</si>
  <si>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</si>
  <si>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</si>
  <si>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</si>
  <si>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</si>
  <si>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</si>
  <si>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</si>
  <si>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</si>
  <si>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</si>
  <si>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</si>
  <si>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</si>
  <si>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</si>
  <si>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</si>
  <si>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</si>
  <si>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</si>
  <si>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</si>
  <si>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</si>
  <si>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</si>
  <si>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</si>
  <si>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</si>
  <si>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</si>
  <si>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</si>
  <si>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</si>
  <si>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</si>
  <si>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</si>
  <si>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</si>
  <si>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</si>
  <si>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</si>
  <si>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</si>
  <si>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</si>
  <si>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</si>
  <si>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</si>
  <si>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</si>
  <si>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</si>
  <si>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</si>
  <si>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</si>
  <si>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</si>
  <si>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</si>
  <si>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</si>
  <si>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</si>
  <si>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</si>
  <si>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</si>
  <si>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</si>
  <si>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</si>
  <si>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</si>
  <si>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</si>
  <si>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</si>
  <si>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</si>
  <si>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</si>
  <si>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</si>
  <si>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</si>
  <si>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</si>
  <si>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</si>
  <si>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</si>
  <si>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</si>
  <si>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</si>
  <si>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</si>
  <si>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</si>
  <si>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</si>
  <si>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</si>
  <si>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</si>
  <si>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</si>
  <si>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</si>
  <si>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</si>
  <si>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</si>
  <si>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</si>
  <si>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</si>
  <si>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</si>
  <si>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</si>
  <si>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</si>
  <si>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</si>
  <si>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</si>
  <si>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</si>
  <si>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</si>
  <si>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</si>
  <si>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</si>
  <si>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</si>
  <si>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</si>
  <si>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</si>
  <si>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</si>
  <si>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</si>
  <si>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</si>
  <si>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</si>
  <si>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</si>
  <si>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</si>
  <si>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</si>
  <si>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</si>
  <si>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</si>
  <si>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</si>
  <si>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</si>
  <si>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</si>
  <si>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</si>
  <si>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</si>
  <si>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</si>
  <si>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</si>
  <si>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</si>
  <si>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</si>
  <si>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</si>
  <si>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</si>
  <si>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</si>
  <si>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</si>
  <si>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</si>
  <si>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</si>
  <si>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</si>
  <si>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</si>
  <si>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</si>
  <si>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</si>
  <si>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</si>
  <si>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</si>
  <si>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</si>
  <si>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</si>
  <si>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</si>
  <si>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</si>
  <si>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</si>
  <si>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</si>
  <si>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</si>
  <si>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</si>
  <si>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</si>
  <si>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</si>
  <si>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</si>
  <si>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</si>
  <si>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</si>
  <si>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</si>
  <si>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</si>
  <si>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</si>
  <si>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</si>
  <si>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</si>
  <si>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</si>
  <si>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</si>
  <si>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</si>
  <si>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</si>
  <si>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</si>
  <si>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</si>
  <si>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</si>
  <si>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</si>
  <si>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</si>
  <si>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</si>
  <si>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</si>
  <si>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</si>
  <si>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</si>
  <si>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</si>
  <si>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</si>
  <si>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</si>
  <si>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</si>
  <si>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</si>
  <si>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</si>
  <si>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</si>
  <si>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</si>
  <si>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</si>
  <si>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</si>
  <si>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</si>
  <si>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</si>
  <si>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</si>
  <si>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</si>
  <si>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</si>
  <si>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</si>
  <si>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</si>
  <si>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</si>
  <si>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</si>
  <si>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</si>
  <si>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</si>
  <si>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</si>
  <si>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</si>
  <si>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</si>
  <si>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</si>
  <si>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</si>
  <si>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</si>
  <si>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</si>
  <si>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</si>
  <si>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</si>
  <si>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</si>
  <si>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</si>
  <si>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</si>
  <si>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</si>
  <si>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</si>
  <si>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</si>
  <si>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</si>
  <si>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</si>
  <si>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</si>
  <si>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</si>
  <si>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</si>
  <si>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</si>
  <si>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</si>
  <si>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</si>
  <si>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</si>
  <si>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</si>
  <si>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</si>
  <si>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</si>
  <si>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</si>
  <si>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</si>
  <si>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</si>
  <si>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</si>
  <si>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</si>
  <si>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</si>
  <si>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</si>
  <si>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</si>
  <si>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</si>
  <si>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</si>
  <si>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</si>
  <si>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</si>
  <si>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</si>
  <si>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</si>
  <si>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</si>
  <si>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</si>
  <si>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</si>
  <si>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</si>
  <si>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</si>
  <si>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</si>
  <si>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</si>
  <si>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</si>
  <si>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</si>
  <si>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</si>
  <si>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</si>
  <si>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</si>
  <si>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</si>
  <si>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</si>
  <si>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</si>
  <si>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</si>
  <si>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</si>
  <si>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</si>
  <si>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</si>
  <si>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</si>
  <si>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</si>
  <si>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</si>
  <si>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</si>
  <si>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</si>
  <si>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</si>
  <si>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</si>
  <si>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</si>
  <si>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</si>
  <si>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</si>
  <si>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</si>
  <si>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</si>
  <si>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</si>
  <si>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</si>
  <si>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</si>
  <si>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</si>
  <si>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</si>
  <si>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</si>
  <si>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</si>
  <si>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</si>
  <si>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</si>
  <si>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</si>
  <si>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</si>
  <si>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</si>
  <si>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</si>
  <si>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</si>
  <si>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</si>
  <si>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</si>
  <si>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</si>
  <si>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</si>
  <si>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</si>
  <si>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</si>
  <si>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</si>
  <si>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</si>
  <si>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</si>
  <si>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</si>
  <si>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</si>
  <si>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</si>
  <si>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</si>
  <si>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</si>
  <si>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</si>
  <si>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</si>
  <si>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</si>
  <si>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</si>
  <si>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</si>
  <si>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</si>
  <si>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</si>
  <si>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</si>
  <si>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</si>
  <si>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</si>
  <si>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</si>
  <si>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</si>
  <si>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</si>
  <si>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</si>
  <si>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</si>
  <si>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</si>
  <si>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</si>
  <si>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</si>
  <si>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</si>
  <si>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</si>
  <si>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</si>
  <si>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</si>
  <si>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</si>
  <si>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</si>
  <si>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</si>
  <si>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</si>
  <si>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</si>
  <si>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</si>
  <si>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</si>
  <si>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</si>
  <si>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</si>
  <si>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</si>
  <si>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</si>
  <si>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</si>
  <si>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</si>
  <si>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</si>
  <si>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</si>
  <si>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</si>
  <si>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</si>
  <si>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</si>
  <si>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</si>
  <si>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</si>
  <si>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</si>
  <si>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</si>
  <si>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</si>
  <si>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</si>
  <si>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</si>
  <si>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</si>
  <si>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</si>
  <si>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</si>
  <si>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</si>
  <si>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</si>
  <si>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</si>
  <si>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</si>
  <si>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</si>
  <si>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</si>
  <si>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</si>
  <si>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</si>
  <si>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</si>
  <si>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</si>
  <si>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</si>
  <si>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</si>
  <si>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</si>
  <si>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</si>
  <si>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</si>
  <si>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</si>
  <si>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</si>
  <si>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</si>
  <si>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</si>
  <si>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</si>
  <si>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</si>
  <si>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</si>
  <si>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</si>
  <si>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</si>
  <si>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</si>
  <si>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</si>
  <si>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</si>
  <si>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</si>
  <si>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</si>
  <si>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</si>
  <si>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</si>
  <si>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</si>
  <si>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</si>
  <si>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</si>
  <si>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</si>
  <si>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</si>
  <si>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</si>
  <si>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</si>
  <si>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</si>
  <si>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</si>
  <si>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</si>
  <si>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</si>
  <si>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</si>
  <si>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</si>
  <si>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</si>
  <si>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</si>
  <si>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</si>
  <si>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</si>
  <si>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</si>
  <si>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</si>
  <si>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</si>
  <si>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</si>
  <si>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</si>
  <si>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</si>
  <si>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</si>
  <si>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</si>
  <si>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</si>
  <si>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</si>
  <si>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</si>
  <si>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</si>
  <si>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</si>
  <si>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</si>
  <si>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</si>
  <si>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</si>
  <si>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</si>
  <si>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</si>
  <si>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</si>
  <si>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</si>
  <si>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</si>
  <si>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</si>
  <si>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</si>
  <si>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</si>
  <si>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</si>
  <si>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</si>
  <si>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</si>
  <si>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</si>
  <si>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</si>
  <si>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</si>
  <si>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</si>
  <si>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</si>
  <si>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</si>
  <si>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</si>
  <si>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</si>
  <si>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</si>
  <si>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</si>
  <si>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</si>
  <si>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</si>
  <si>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</si>
  <si>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</si>
  <si>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</si>
  <si>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</si>
  <si>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</si>
  <si>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</si>
  <si>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</si>
  <si>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</si>
  <si>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</si>
  <si>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</si>
  <si>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</si>
  <si>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</si>
  <si>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</si>
  <si>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</si>
  <si>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</si>
  <si>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</si>
  <si>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</si>
  <si>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</si>
  <si>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</si>
  <si>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</si>
  <si>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</si>
  <si>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</si>
  <si>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</si>
  <si>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</si>
  <si>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</si>
  <si>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</si>
  <si>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</si>
  <si>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</si>
  <si>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</si>
  <si>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</si>
  <si>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</si>
  <si>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</si>
  <si>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</si>
  <si>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</si>
  <si>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</si>
  <si>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</si>
  <si>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</si>
  <si>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</si>
  <si>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</si>
  <si>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</si>
  <si>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</si>
  <si>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</si>
  <si>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</si>
  <si>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</si>
  <si>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</si>
  <si>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</si>
  <si>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</si>
  <si>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</si>
  <si>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</si>
  <si>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</si>
  <si>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</si>
  <si>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</si>
  <si>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</si>
  <si>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</si>
  <si>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</si>
  <si>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</si>
  <si>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</si>
  <si>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</si>
  <si>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</si>
  <si>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</si>
  <si>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</si>
  <si>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</si>
  <si>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</si>
  <si>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</si>
  <si>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</si>
  <si>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</si>
  <si>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</si>
  <si>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</si>
  <si>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</si>
  <si>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</si>
  <si>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</si>
  <si>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</si>
  <si>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</si>
  <si>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</si>
  <si>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</si>
  <si>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</si>
  <si>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</si>
  <si>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</si>
  <si>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</si>
  <si>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</si>
  <si>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</si>
  <si>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</si>
  <si>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</si>
  <si>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</si>
  <si>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</si>
  <si>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</si>
  <si>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</si>
  <si>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</si>
  <si>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</si>
  <si>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</si>
  <si>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</si>
  <si>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</si>
  <si>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</si>
  <si>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</si>
  <si>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</si>
  <si>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</si>
  <si>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</si>
  <si>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</si>
  <si>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</si>
  <si>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</si>
  <si>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</si>
  <si>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</si>
  <si>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</si>
  <si>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</si>
  <si>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</si>
  <si>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</si>
  <si>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</si>
  <si>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</si>
  <si>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</si>
  <si>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</si>
  <si>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</si>
  <si>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</si>
  <si>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</si>
  <si>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</si>
  <si>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</si>
  <si>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</si>
  <si>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</si>
  <si>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</si>
  <si>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</si>
  <si>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</si>
  <si>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</si>
  <si>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</si>
  <si>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</si>
  <si>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</si>
  <si>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</si>
  <si>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</si>
  <si>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</si>
  <si>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</si>
  <si>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</si>
  <si>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</si>
  <si>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</si>
  <si>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</si>
  <si>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</si>
  <si>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</si>
  <si>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</si>
  <si>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</si>
  <si>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</si>
  <si>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</si>
  <si>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</si>
  <si>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</si>
  <si>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</si>
  <si>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</si>
  <si>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</si>
  <si>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</si>
  <si>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</si>
  <si>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</si>
  <si>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</si>
  <si>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</si>
  <si>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</si>
  <si>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</si>
  <si>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</si>
  <si>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</si>
  <si>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</si>
  <si>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</si>
  <si>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</si>
  <si>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</si>
  <si>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</si>
  <si>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</si>
  <si>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</si>
  <si>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</si>
  <si>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</si>
  <si>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</si>
  <si>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</si>
  <si>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</si>
  <si>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</si>
  <si>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</si>
  <si>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</si>
  <si>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</si>
  <si>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</si>
  <si>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</si>
  <si>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</si>
  <si>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</si>
  <si>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</si>
  <si>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</si>
  <si>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</si>
  <si>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</si>
  <si>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</si>
  <si>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</si>
  <si>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</si>
  <si>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</si>
  <si>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</si>
  <si>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</si>
  <si>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</si>
  <si>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</si>
  <si>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</si>
  <si>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</si>
  <si>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</si>
  <si>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</si>
  <si>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</si>
  <si>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</si>
  <si>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</si>
  <si>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</si>
  <si>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</si>
  <si>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</si>
  <si>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</si>
  <si>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</si>
  <si>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</si>
  <si>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</si>
  <si>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</si>
  <si>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</si>
  <si>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</si>
  <si>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</si>
  <si>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</si>
  <si>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</si>
  <si>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</si>
  <si>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</si>
  <si>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</si>
  <si>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</si>
  <si>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</si>
  <si>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</si>
  <si>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</si>
  <si>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</si>
  <si>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</si>
  <si>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</si>
  <si>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</si>
  <si>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</si>
  <si>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</si>
  <si>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</si>
  <si>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</si>
  <si>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</si>
  <si>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</si>
  <si>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</si>
  <si>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</si>
  <si>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</si>
  <si>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</si>
  <si>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</si>
  <si>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</si>
  <si>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</si>
  <si>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</si>
  <si>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</si>
  <si>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</si>
  <si>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</si>
  <si>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ROUND(cw_map("BR:USESIGN","80-TIF-&gt;D.2.366.1"),0)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</si>
  <si>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</si>
  <si>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</si>
  <si>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</si>
  <si>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</si>
  <si>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</si>
  <si>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</si>
  <si>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</si>
  <si>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</si>
  <si>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</si>
  <si>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</si>
  <si>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</si>
  <si>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</si>
  <si>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</si>
  <si>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</si>
  <si>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</si>
  <si>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</si>
  <si>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</si>
  <si>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</si>
  <si>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</si>
  <si>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</si>
  <si>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</si>
  <si>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</si>
  <si>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</si>
  <si>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</si>
  <si>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</si>
  <si>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</si>
  <si>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</si>
  <si>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</si>
  <si>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</si>
  <si>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</si>
  <si>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</si>
  <si>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</si>
  <si>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</si>
  <si>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</si>
  <si>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</si>
  <si>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</si>
  <si>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</si>
  <si>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</si>
  <si>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</si>
  <si>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</si>
  <si>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</si>
  <si>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</si>
  <si>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</si>
  <si>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</si>
  <si>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</si>
  <si>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</si>
  <si>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</si>
  <si>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</si>
  <si>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</si>
  <si>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</si>
  <si>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</si>
  <si>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</si>
  <si>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</si>
  <si>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</si>
  <si>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</si>
  <si>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</si>
  <si>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</si>
  <si>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</si>
  <si>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</si>
  <si>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</si>
  <si>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</si>
  <si>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</si>
  <si>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</si>
  <si>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</si>
  <si>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</si>
  <si>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</si>
  <si>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</si>
  <si>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</si>
  <si>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</si>
  <si>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</si>
  <si>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</si>
  <si>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</si>
  <si>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</si>
  <si>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</si>
  <si>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</si>
  <si>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</si>
  <si>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</si>
  <si>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</si>
  <si>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</si>
  <si>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</si>
  <si>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</si>
  <si>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</si>
  <si>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</si>
  <si>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</si>
  <si>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</si>
  <si>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</si>
  <si>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</si>
  <si>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</si>
  <si>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</si>
  <si>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</si>
  <si>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</si>
  <si>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</si>
  <si>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</si>
  <si>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</si>
  <si>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</si>
  <si>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</si>
  <si>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</si>
  <si>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</si>
  <si>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</si>
  <si>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</si>
  <si>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</si>
  <si>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</si>
  <si>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</si>
  <si>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</si>
  <si>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</si>
  <si>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</si>
  <si>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</si>
  <si>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</si>
  <si>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</si>
  <si>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</si>
  <si>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</si>
  <si>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</si>
  <si>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</si>
  <si>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</si>
  <si>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</si>
  <si>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</si>
  <si>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</si>
  <si>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</si>
  <si>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</si>
  <si>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</si>
  <si>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</si>
  <si>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$H$332</t>
  </si>
  <si>
    <t xml:space="preserve"> ROUND(cw_map("BR:USESIGN","80-TIF-&gt;D.4.110.6"),0)</t>
  </si>
  <si>
    <t>$L$332</t>
  </si>
  <si>
    <t xml:space="preserve"> ROUND(cw_map("BB:USESIGN","80-TIF-&gt;D.2.372.*"),0)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</si>
  <si>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</si>
  <si>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</si>
  <si>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</si>
  <si>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</si>
  <si>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</si>
  <si>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</si>
  <si>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</si>
  <si>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</si>
  <si>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</si>
  <si>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</si>
  <si>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</si>
  <si>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</si>
  <si>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</si>
  <si>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</si>
  <si>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</si>
  <si>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</si>
  <si>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</si>
  <si>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</si>
  <si>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</si>
  <si>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</si>
  <si>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</si>
  <si>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</si>
  <si>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</si>
  <si>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</si>
  <si>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</si>
  <si>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</si>
  <si>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</si>
  <si>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</si>
  <si>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</si>
  <si>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</si>
  <si>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</si>
  <si>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</si>
  <si>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</si>
  <si>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</si>
  <si>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</si>
  <si>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</si>
  <si>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</si>
  <si>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</si>
  <si>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</si>
  <si>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</si>
  <si>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</si>
  <si>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</si>
  <si>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</si>
  <si>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</si>
  <si>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</si>
  <si>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</si>
  <si>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</si>
  <si>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</si>
  <si>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</si>
  <si>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</si>
  <si>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</si>
  <si>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</si>
  <si>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</si>
  <si>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</si>
  <si>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</si>
  <si>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</si>
  <si>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</si>
  <si>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</si>
  <si>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</si>
  <si>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</si>
  <si>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</si>
  <si>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</si>
  <si>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</si>
  <si>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</si>
  <si>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</si>
  <si>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</si>
  <si>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</si>
  <si>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</si>
  <si>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</si>
  <si>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</si>
  <si>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</si>
  <si>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</si>
  <si>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</si>
  <si>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</si>
  <si>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</si>
  <si>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</si>
  <si>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</si>
  <si>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</si>
  <si>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</si>
  <si>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</si>
  <si>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</si>
  <si>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</si>
  <si>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</si>
  <si>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</si>
  <si>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</si>
  <si>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</si>
  <si>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</si>
  <si>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</si>
  <si>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</si>
  <si>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</si>
  <si>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</si>
  <si>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</si>
  <si>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</si>
  <si>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</si>
  <si>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</si>
  <si>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</si>
  <si>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</si>
  <si>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</si>
  <si>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</si>
  <si>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</si>
  <si>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</si>
  <si>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</si>
  <si>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07016154502   Burnham Elem SD 154-5</t>
  </si>
  <si>
    <t xml:space="preserve"> Burnham Elem SD 154-5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</si>
</sst>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9"/>
      <color indexed="81"/>
      <name val="Tahoma"/>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4" fillId="0" borderId="0"/>
    <xf numFmtId="0" fontId="3" fillId="0" borderId="0"/>
  </cellStyleXfs>
  <cellXfs count="255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2" fillId="0" borderId="0" xfId="12" quotePrefix="1"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19" xfId="0" applyFont="1" applyFill="1" applyBorder="1" applyAlignment="1" applyProtection="1">
      <alignment horizontal="left" vertical="center"/>
    </xf>
    <xf numFmtId="164" fontId="52" fillId="17" borderId="119" xfId="0" applyNumberFormat="1" applyFont="1" applyFill="1" applyBorder="1" applyAlignment="1" applyProtection="1">
      <alignment horizontal="center" vertical="center"/>
    </xf>
    <xf numFmtId="164" fontId="62" fillId="17" borderId="119" xfId="0" applyNumberFormat="1" applyFont="1" applyFill="1" applyBorder="1" applyAlignment="1" applyProtection="1">
      <alignment vertical="center"/>
    </xf>
    <xf numFmtId="0" fontId="75" fillId="10" borderId="120"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75" fillId="10" borderId="104" xfId="0" applyFont="1" applyFill="1" applyBorder="1" applyAlignment="1">
      <alignment horizontal="left" vertical="center"/>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3" fontId="60" fillId="0" borderId="0" xfId="0" applyNumberFormat="1" applyFont="1" applyBorder="1" applyProtection="1"/>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1" fontId="60" fillId="0" borderId="0" xfId="0" applyNumberFormat="1" applyFont="1" applyBorder="1" applyProtection="1"/>
    <xf numFmtId="39" fontId="60" fillId="0" borderId="0" xfId="0" applyNumberFormat="1" applyFont="1" applyBorder="1" applyProtection="1"/>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49" fontId="60" fillId="0" borderId="0" xfId="0" applyNumberFormat="1" applyFont="1" applyBorder="1" applyProtection="1"/>
    <xf numFmtId="0" fontId="60" fillId="0" borderId="0" xfId="0" applyFont="1" applyBorder="1" applyAlignment="1" applyProtection="1">
      <alignment horizontal="center"/>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0" fontId="55" fillId="0" borderId="0" xfId="0" applyFont="1" applyFill="1" applyAlignment="1" applyProtection="1">
      <alignment vertical="center"/>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0" fontId="60" fillId="0" borderId="2" xfId="0" applyFont="1" applyFill="1" applyBorder="1" applyAlignment="1" applyProtection="1">
      <alignment horizontal="left" vertical="center" indent="1"/>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0" fontId="60" fillId="0" borderId="2" xfId="0" applyFont="1" applyFill="1" applyBorder="1" applyAlignment="1" applyProtection="1">
      <alignment horizontal="center" vertical="top"/>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0" fontId="60" fillId="0" borderId="2" xfId="0" applyFont="1" applyBorder="1" applyAlignment="1" applyProtection="1">
      <alignment horizontal="center" vertical="top" wrapText="1"/>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0" fontId="60" fillId="0" borderId="0" xfId="0" applyFont="1" applyBorder="1" applyAlignment="1"/>
    <xf numFmtId="49" fontId="60" fillId="0" borderId="2" xfId="0" applyNumberFormat="1" applyFont="1" applyBorder="1" applyAlignment="1">
      <alignment horizontal="center" vertical="center"/>
    </xf>
    <xf numFmtId="49" fontId="62" fillId="2" borderId="27" xfId="0" applyNumberFormat="1" applyFont="1" applyFill="1" applyBorder="1" applyAlignment="1">
      <alignment horizontal="center" vertical="center"/>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0" fontId="60" fillId="0" borderId="4" xfId="0" applyFont="1" applyFill="1" applyBorder="1" applyAlignment="1">
      <alignment horizontal="center" vertical="center"/>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0" fontId="55" fillId="0" borderId="0" xfId="9" applyFont="1" applyFill="1" applyAlignment="1"/>
    <xf numFmtId="0" fontId="60" fillId="0" borderId="0" xfId="9" applyFont="1" applyFill="1" applyAlignment="1"/>
    <xf numFmtId="0" fontId="79" fillId="0" borderId="0" xfId="9" applyFont="1" applyFill="1" applyAlignment="1">
      <alignment vertical="top"/>
    </xf>
    <xf numFmtId="0" fontId="60" fillId="0" borderId="0" xfId="9" applyFont="1" applyFill="1" applyBorder="1" applyAlignment="1"/>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49" fontId="60" fillId="0" borderId="6" xfId="0" applyNumberFormat="1" applyFont="1" applyBorder="1" applyAlignment="1" applyProtection="1">
      <alignment horizontal="center" vertical="center"/>
    </xf>
    <xf numFmtId="49" fontId="60" fillId="6" borderId="59" xfId="0" applyNumberFormat="1" applyFont="1" applyFill="1" applyBorder="1" applyAlignment="1" applyProtection="1">
      <alignment horizontal="center"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8"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0" fontId="60" fillId="0" borderId="46" xfId="0" applyFont="1" applyBorder="1" applyAlignment="1" applyProtection="1">
      <alignment horizontal="left" vertical="center" wrapText="1" indent="1"/>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3" fontId="53" fillId="22" borderId="129" xfId="0" applyNumberFormat="1" applyFont="1" applyFill="1" applyBorder="1" applyAlignment="1">
      <alignment horizontal="center"/>
    </xf>
    <xf numFmtId="3" fontId="53" fillId="22" borderId="129" xfId="0" applyNumberFormat="1" applyFont="1" applyFill="1" applyBorder="1" applyAlignment="1">
      <alignment horizontal="right"/>
    </xf>
    <xf numFmtId="3" fontId="53" fillId="22" borderId="130" xfId="0" applyNumberFormat="1" applyFont="1" applyFill="1" applyBorder="1" applyAlignment="1">
      <alignment horizontal="center"/>
    </xf>
    <xf numFmtId="3" fontId="63" fillId="22" borderId="123" xfId="0" applyNumberFormat="1" applyFont="1" applyFill="1" applyBorder="1" applyAlignment="1">
      <alignment horizontal="center" vertical="center" wrapText="1"/>
    </xf>
    <xf numFmtId="49" fontId="60" fillId="22" borderId="11" xfId="0" applyNumberFormat="1" applyFont="1" applyFill="1" applyBorder="1" applyAlignment="1">
      <alignment horizontal="center" vertical="center"/>
    </xf>
    <xf numFmtId="38" fontId="52" fillId="22" borderId="13"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21" xfId="1"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0" fontId="55" fillId="22" borderId="31" xfId="0" applyFont="1" applyFill="1" applyBorder="1" applyAlignment="1">
      <alignment horizontal="center" vertical="center"/>
    </xf>
    <xf numFmtId="3" fontId="52" fillId="22" borderId="13" xfId="0" applyNumberFormat="1" applyFont="1" applyFill="1" applyBorder="1" applyAlignment="1" applyProtection="1">
      <alignment horizontal="right" vertical="center"/>
    </xf>
    <xf numFmtId="3" fontId="52" fillId="22" borderId="21" xfId="0" applyNumberFormat="1" applyFont="1" applyFill="1" applyBorder="1" applyAlignment="1" applyProtection="1">
      <alignment horizontal="right" vertical="center"/>
    </xf>
    <xf numFmtId="3" fontId="52" fillId="22"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2" borderId="13" xfId="0" applyNumberFormat="1" applyFont="1" applyFill="1" applyBorder="1" applyAlignment="1" applyProtection="1">
      <alignment horizontal="center" vertical="center"/>
    </xf>
    <xf numFmtId="49" fontId="62" fillId="22" borderId="21" xfId="0" applyNumberFormat="1" applyFont="1" applyFill="1" applyBorder="1" applyAlignment="1" applyProtection="1">
      <alignment horizontal="center" vertical="center"/>
    </xf>
    <xf numFmtId="3" fontId="53" fillId="22" borderId="21" xfId="0" applyNumberFormat="1" applyFont="1" applyFill="1" applyBorder="1" applyAlignment="1" applyProtection="1">
      <alignment horizontal="center"/>
    </xf>
    <xf numFmtId="3" fontId="55" fillId="22" borderId="21" xfId="0" applyNumberFormat="1" applyFont="1" applyFill="1" applyBorder="1" applyAlignment="1" applyProtection="1">
      <alignment horizontal="center"/>
    </xf>
    <xf numFmtId="38" fontId="55" fillId="22" borderId="21" xfId="0" applyNumberFormat="1" applyFont="1" applyFill="1" applyBorder="1" applyAlignment="1" applyProtection="1">
      <alignment horizontal="center"/>
    </xf>
    <xf numFmtId="3" fontId="55" fillId="22" borderId="14" xfId="0" applyNumberFormat="1" applyFont="1" applyFill="1" applyBorder="1" applyAlignment="1" applyProtection="1">
      <alignment horizontal="center"/>
    </xf>
    <xf numFmtId="0" fontId="52" fillId="22" borderId="49" xfId="0" applyFont="1" applyFill="1" applyBorder="1" applyAlignment="1" applyProtection="1">
      <alignment horizontal="center" vertical="center" wrapText="1"/>
    </xf>
    <xf numFmtId="0" fontId="53" fillId="22" borderId="34"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wrapText="1"/>
    </xf>
    <xf numFmtId="0" fontId="55" fillId="22" borderId="31"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5"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3" xfId="0" applyNumberFormat="1" applyFont="1" applyFill="1" applyBorder="1" applyAlignment="1">
      <alignment horizontal="left" vertical="center" wrapText="1"/>
    </xf>
    <xf numFmtId="49" fontId="62" fillId="17" borderId="125"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3"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5" xfId="0" applyFont="1" applyFill="1" applyBorder="1" applyAlignment="1">
      <alignment horizontal="left" vertical="center" wrapText="1"/>
    </xf>
    <xf numFmtId="3" fontId="62" fillId="17" borderId="125" xfId="0" applyNumberFormat="1" applyFont="1" applyFill="1" applyBorder="1" applyAlignment="1">
      <alignment horizontal="left" vertical="center" wrapText="1"/>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2" borderId="13" xfId="0" applyFont="1" applyFill="1" applyBorder="1" applyAlignment="1">
      <alignment horizontal="left" vertical="center"/>
    </xf>
    <xf numFmtId="0" fontId="63" fillId="22" borderId="21" xfId="0" applyFont="1" applyFill="1" applyBorder="1" applyAlignment="1">
      <alignment horizontal="left" vertical="center"/>
    </xf>
    <xf numFmtId="0" fontId="63" fillId="22"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2" borderId="16" xfId="3" applyFont="1" applyFill="1" applyBorder="1" applyAlignment="1">
      <alignment horizontal="left" vertical="center"/>
    </xf>
    <xf numFmtId="0" fontId="55" fillId="22" borderId="10" xfId="3" applyFont="1" applyFill="1" applyBorder="1" applyAlignment="1">
      <alignment horizontal="left" vertical="center"/>
    </xf>
    <xf numFmtId="0" fontId="55" fillId="22" borderId="19" xfId="3" applyNumberFormat="1" applyFont="1" applyFill="1" applyBorder="1" applyAlignment="1">
      <alignment vertical="center"/>
    </xf>
    <xf numFmtId="0" fontId="55" fillId="22" borderId="20" xfId="3" applyNumberFormat="1" applyFont="1" applyFill="1" applyBorder="1" applyAlignment="1">
      <alignment vertical="center"/>
    </xf>
    <xf numFmtId="0" fontId="55" fillId="22" borderId="11" xfId="3" applyNumberFormat="1" applyFont="1" applyFill="1" applyBorder="1" applyAlignment="1">
      <alignment vertical="center"/>
    </xf>
    <xf numFmtId="0" fontId="31" fillId="0" borderId="0" xfId="2" applyNumberFormat="1" applyAlignment="1" applyProtection="1">
      <alignment vertical="center"/>
    </xf>
    <xf numFmtId="0" fontId="62" fillId="0" borderId="5" xfId="3" applyFont="1" applyFill="1" applyBorder="1" applyAlignment="1" applyProtection="1"/>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49" fontId="62" fillId="16" borderId="36" xfId="0" applyNumberFormat="1" applyFont="1" applyFill="1" applyBorder="1" applyAlignment="1">
      <alignment horizontal="center" vertical="center"/>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0" fontId="62" fillId="16" borderId="27" xfId="0" applyFont="1" applyFill="1" applyBorder="1" applyAlignment="1">
      <alignment horizontal="center" vertical="center"/>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0" fontId="62" fillId="16" borderId="30" xfId="0" applyFont="1" applyFill="1" applyBorder="1" applyAlignment="1" applyProtection="1">
      <alignment horizontal="center" vertical="center"/>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0" fontId="62" fillId="16" borderId="27" xfId="0" applyFont="1" applyFill="1" applyBorder="1" applyAlignment="1">
      <alignment horizontal="left" vertical="center" wrapText="1" indent="1"/>
    </xf>
    <xf numFmtId="49" fontId="60" fillId="16" borderId="41" xfId="0" applyNumberFormat="1" applyFont="1" applyFill="1" applyBorder="1" applyAlignment="1" applyProtection="1">
      <alignment horizontal="center"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0" fontId="60" fillId="16" borderId="0" xfId="10" quotePrefix="1" applyFont="1" applyFill="1" applyAlignment="1">
      <alignment horizontal="left" vertical="center"/>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0" fontId="60" fillId="16" borderId="0" xfId="11" applyFont="1" applyFill="1" applyAlignment="1">
      <alignment vertical="center"/>
    </xf>
    <xf numFmtId="0" fontId="60" fillId="16" borderId="0" xfId="0" applyFont="1" applyFill="1" applyBorder="1" applyAlignment="1">
      <alignment horizontal="right"/>
    </xf>
    <xf numFmtId="0" fontId="53" fillId="16" borderId="13" xfId="0" applyFont="1" applyFill="1" applyBorder="1" applyAlignment="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 fontId="60" fillId="0" borderId="12" xfId="0" applyNumberFormat="1" applyFont="1" applyBorder="1" applyAlignment="1">
      <alignment horizontal="left" vertical="top" wrapText="1" indent="1"/>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2" borderId="0" xfId="18" applyFont="1" applyFill="1" applyAlignment="1">
      <alignment horizontal="centerContinuous" vertical="center"/>
    </xf>
    <xf numFmtId="0" fontId="98" fillId="22"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4" fillId="0" borderId="0" xfId="18" applyFont="1" applyAlignment="1">
      <alignment wrapText="1"/>
    </xf>
    <xf numFmtId="0" fontId="128"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4"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5"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0"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0" fontId="98" fillId="22" borderId="0" xfId="18" applyFont="1" applyFill="1" applyAlignment="1">
      <alignment horizontal="centerContinuous" vertical="center"/>
    </xf>
    <xf numFmtId="0" fontId="102" fillId="22" borderId="136" xfId="18" applyFont="1" applyFill="1" applyBorder="1" applyAlignment="1">
      <alignment horizontal="center" vertical="center" wrapText="1"/>
    </xf>
    <xf numFmtId="0" fontId="102" fillId="22" borderId="161" xfId="18" applyFont="1" applyFill="1" applyBorder="1" applyAlignment="1">
      <alignment horizontal="center" vertical="center" wrapText="1"/>
    </xf>
    <xf numFmtId="0" fontId="102" fillId="17" borderId="137"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7" xfId="18" applyFont="1" applyFill="1" applyBorder="1" applyAlignment="1" applyProtection="1">
      <alignment horizontal="right"/>
    </xf>
    <xf numFmtId="0" fontId="63" fillId="22" borderId="12" xfId="3" applyNumberFormat="1" applyFont="1" applyFill="1" applyBorder="1" applyAlignment="1">
      <alignment horizontal="left"/>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5" fillId="0" borderId="77"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7" fillId="11" borderId="103" xfId="0" applyNumberFormat="1" applyFont="1" applyFill="1" applyBorder="1" applyAlignment="1" applyProtection="1">
      <alignment horizontal="right" shrinkToFit="1"/>
      <protection locked="0"/>
    </xf>
    <xf numFmtId="41" fontId="47" fillId="10" borderId="104" xfId="0" applyNumberFormat="1" applyFont="1" applyFill="1" applyBorder="1" applyAlignment="1">
      <alignment horizontal="right" shrinkToFit="1"/>
    </xf>
    <xf numFmtId="38" fontId="55" fillId="16" borderId="2" xfId="0" applyNumberFormat="1" applyFont="1" applyFill="1" applyBorder="1" applyAlignment="1" applyProtection="1">
      <alignment horizontal="right" vertical="center" shrinkToFit="1"/>
    </xf>
    <xf numFmtId="0" fontId="53" fillId="0" borderId="0" xfId="0" applyFont="1" applyBorder="1" applyAlignment="1" applyProtection="1">
      <alignment horizontal="center" vertical="center" shrinkToFit="1"/>
    </xf>
    <xf numFmtId="0" fontId="53" fillId="0" borderId="0" xfId="0" applyFont="1" applyBorder="1" applyAlignment="1" applyProtection="1">
      <alignment vertical="center" shrinkToFit="1"/>
    </xf>
    <xf numFmtId="38" fontId="55" fillId="16" borderId="2" xfId="0" applyNumberFormat="1" applyFont="1" applyFill="1" applyBorder="1" applyAlignment="1" applyProtection="1">
      <alignment vertical="center" shrinkToFit="1"/>
    </xf>
    <xf numFmtId="41" fontId="55" fillId="0" borderId="2" xfId="0" applyNumberFormat="1" applyFont="1" applyBorder="1" applyAlignment="1" applyProtection="1">
      <alignment vertical="center" shrinkToFit="1"/>
      <protection locked="0"/>
    </xf>
    <xf numFmtId="40" fontId="60" fillId="0" borderId="0" xfId="0" applyNumberFormat="1" applyFont="1" applyBorder="1" applyAlignment="1" applyProtection="1">
      <alignment horizontal="right" shrinkToFit="1"/>
    </xf>
    <xf numFmtId="0" fontId="53" fillId="0" borderId="0" xfId="0" applyFont="1" applyBorder="1" applyAlignment="1" applyProtection="1">
      <alignment horizontal="right" shrinkToFit="1"/>
    </xf>
    <xf numFmtId="0" fontId="52" fillId="0" borderId="0" xfId="0" applyFont="1" applyBorder="1" applyAlignment="1" applyProtection="1">
      <alignment horizontal="center" shrinkToFit="1"/>
    </xf>
    <xf numFmtId="37" fontId="60" fillId="0" borderId="0" xfId="0" applyNumberFormat="1" applyFont="1" applyBorder="1" applyAlignment="1" applyProtection="1">
      <alignment horizontal="right" shrinkToFit="1"/>
    </xf>
    <xf numFmtId="40" fontId="60" fillId="0" borderId="0" xfId="0" applyNumberFormat="1" applyFont="1" applyFill="1" applyBorder="1" applyAlignment="1" applyProtection="1">
      <alignment horizontal="right" shrinkToFit="1"/>
    </xf>
    <xf numFmtId="40" fontId="60" fillId="0" borderId="0" xfId="0" applyNumberFormat="1" applyFont="1" applyBorder="1" applyAlignment="1" applyProtection="1">
      <alignment horizontal="right" vertical="center" shrinkToFit="1"/>
    </xf>
    <xf numFmtId="40" fontId="60" fillId="0" borderId="0" xfId="0" applyNumberFormat="1" applyFont="1" applyFill="1" applyBorder="1" applyAlignment="1" applyProtection="1">
      <alignment horizontal="right" vertical="center" shrinkToFit="1"/>
    </xf>
    <xf numFmtId="0" fontId="60" fillId="0" borderId="0" xfId="0" applyFont="1" applyBorder="1" applyAlignment="1" applyProtection="1">
      <alignment horizontal="right" shrinkToFit="1"/>
    </xf>
    <xf numFmtId="175" fontId="60" fillId="0" borderId="0" xfId="0" applyNumberFormat="1" applyFont="1" applyFill="1" applyBorder="1" applyAlignment="1" applyProtection="1">
      <alignment horizontal="right" shrinkToFit="1"/>
    </xf>
    <xf numFmtId="0" fontId="52" fillId="0" borderId="0" xfId="0" applyFont="1" applyBorder="1" applyAlignment="1" applyProtection="1">
      <alignment horizontal="right" shrinkToFit="1"/>
    </xf>
    <xf numFmtId="0" fontId="55" fillId="0" borderId="0" xfId="5" applyNumberFormat="1" applyFont="1" applyBorder="1" applyAlignment="1" applyProtection="1">
      <alignment horizontal="right" shrinkToFit="1"/>
    </xf>
    <xf numFmtId="0" fontId="60"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shrinkToFit="1"/>
    </xf>
    <xf numFmtId="0" fontId="53" fillId="0" borderId="0" xfId="0" applyFont="1" applyBorder="1" applyAlignment="1" applyProtection="1">
      <alignment shrinkToFit="1"/>
    </xf>
    <xf numFmtId="0" fontId="60" fillId="0" borderId="0" xfId="5" quotePrefix="1" applyNumberFormat="1" applyFont="1" applyBorder="1" applyAlignment="1" applyProtection="1">
      <alignment horizontal="right" shrinkToFit="1"/>
    </xf>
    <xf numFmtId="1" fontId="55"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vertical="center" shrinkToFit="1"/>
    </xf>
    <xf numFmtId="172" fontId="60" fillId="0" borderId="0" xfId="0" applyNumberFormat="1" applyFont="1" applyBorder="1" applyAlignment="1" applyProtection="1">
      <alignment horizontal="right" shrinkToFit="1"/>
    </xf>
    <xf numFmtId="2" fontId="63" fillId="0" borderId="0" xfId="0" applyNumberFormat="1" applyFont="1" applyFill="1" applyBorder="1" applyAlignment="1" applyProtection="1">
      <alignment horizontal="right" shrinkToFit="1"/>
    </xf>
    <xf numFmtId="0" fontId="53" fillId="0" borderId="0" xfId="0" applyFont="1" applyFill="1" applyBorder="1" applyAlignment="1" applyProtection="1">
      <alignment shrinkToFit="1"/>
    </xf>
    <xf numFmtId="0" fontId="64" fillId="0" borderId="0" xfId="5" applyNumberFormat="1" applyFont="1" applyFill="1" applyBorder="1" applyAlignment="1" applyProtection="1">
      <alignment horizontal="right" shrinkToFit="1"/>
    </xf>
    <xf numFmtId="38" fontId="53" fillId="0" borderId="14" xfId="0" applyNumberFormat="1" applyFont="1" applyBorder="1" applyAlignment="1" applyProtection="1">
      <alignment horizontal="right" shrinkToFit="1"/>
      <protection locked="0"/>
    </xf>
    <xf numFmtId="38" fontId="53" fillId="0" borderId="2" xfId="0" applyNumberFormat="1" applyFont="1" applyBorder="1" applyAlignment="1" applyProtection="1">
      <alignment horizontal="right" shrinkToFit="1"/>
      <protection locked="0"/>
    </xf>
    <xf numFmtId="38" fontId="53" fillId="0" borderId="2" xfId="0" applyNumberFormat="1" applyFont="1" applyFill="1" applyBorder="1" applyAlignment="1" applyProtection="1">
      <alignment horizontal="right" shrinkToFit="1"/>
      <protection locked="0"/>
    </xf>
    <xf numFmtId="38" fontId="53" fillId="3" borderId="26" xfId="0" applyNumberFormat="1" applyFont="1" applyFill="1" applyBorder="1" applyAlignment="1" applyProtection="1">
      <alignment horizontal="right" shrinkToFit="1"/>
    </xf>
    <xf numFmtId="38" fontId="53" fillId="3" borderId="18" xfId="0" applyNumberFormat="1" applyFont="1" applyFill="1" applyBorder="1" applyAlignment="1" applyProtection="1">
      <alignment horizontal="right" shrinkToFit="1"/>
    </xf>
    <xf numFmtId="38" fontId="53" fillId="0" borderId="3" xfId="0" applyNumberFormat="1" applyFont="1" applyBorder="1" applyAlignment="1" applyProtection="1">
      <alignment horizontal="right" shrinkToFit="1"/>
      <protection locked="0"/>
    </xf>
    <xf numFmtId="38" fontId="53" fillId="0" borderId="0" xfId="0" applyNumberFormat="1" applyFont="1" applyBorder="1" applyAlignment="1" applyProtection="1">
      <alignment horizontal="right" shrinkToFit="1"/>
      <protection locked="0"/>
    </xf>
    <xf numFmtId="38" fontId="53" fillId="0" borderId="3" xfId="0" applyNumberFormat="1" applyFont="1" applyFill="1" applyBorder="1" applyAlignment="1" applyProtection="1">
      <alignment horizontal="right" shrinkToFit="1"/>
      <protection locked="0"/>
    </xf>
    <xf numFmtId="38" fontId="53" fillId="6" borderId="3" xfId="0" applyNumberFormat="1" applyFont="1" applyFill="1" applyBorder="1" applyAlignment="1" applyProtection="1">
      <alignment horizontal="right" shrinkToFit="1"/>
    </xf>
    <xf numFmtId="38" fontId="53" fillId="0" borderId="14" xfId="0" applyNumberFormat="1" applyFont="1" applyFill="1" applyBorder="1" applyAlignment="1" applyProtection="1">
      <alignment horizontal="right" shrinkToFit="1"/>
      <protection locked="0"/>
    </xf>
    <xf numFmtId="38" fontId="53" fillId="6" borderId="26" xfId="0" applyNumberFormat="1" applyFont="1" applyFill="1" applyBorder="1" applyAlignment="1" applyProtection="1">
      <alignment horizontal="right" shrinkToFit="1"/>
    </xf>
    <xf numFmtId="38" fontId="53" fillId="0" borderId="4" xfId="0" applyNumberFormat="1" applyFont="1" applyFill="1" applyBorder="1" applyAlignment="1" applyProtection="1">
      <alignment horizontal="right" shrinkToFit="1"/>
      <protection locked="0"/>
    </xf>
    <xf numFmtId="38" fontId="53" fillId="0" borderId="26" xfId="0" applyNumberFormat="1" applyFont="1" applyFill="1" applyBorder="1" applyAlignment="1" applyProtection="1">
      <alignment horizontal="right" shrinkToFit="1"/>
      <protection locked="0"/>
    </xf>
    <xf numFmtId="38" fontId="53" fillId="6" borderId="4" xfId="0" applyNumberFormat="1" applyFont="1" applyFill="1" applyBorder="1" applyAlignment="1" applyProtection="1">
      <alignment horizontal="right" shrinkToFit="1"/>
    </xf>
    <xf numFmtId="38" fontId="53" fillId="0" borderId="4" xfId="0" applyNumberFormat="1" applyFont="1" applyBorder="1" applyAlignment="1" applyProtection="1">
      <alignment horizontal="right" shrinkToFit="1"/>
      <protection locked="0"/>
    </xf>
    <xf numFmtId="38" fontId="53" fillId="16" borderId="30" xfId="0" applyNumberFormat="1" applyFont="1" applyFill="1" applyBorder="1" applyAlignment="1" applyProtection="1">
      <alignment horizontal="right" shrinkToFit="1"/>
    </xf>
    <xf numFmtId="38" fontId="53" fillId="22" borderId="19" xfId="0" applyNumberFormat="1" applyFont="1" applyFill="1" applyBorder="1" applyAlignment="1" applyProtection="1">
      <alignment horizontal="right" shrinkToFit="1"/>
    </xf>
    <xf numFmtId="38" fontId="53" fillId="22" borderId="20" xfId="0" applyNumberFormat="1" applyFont="1" applyFill="1" applyBorder="1" applyAlignment="1" applyProtection="1">
      <alignment horizontal="right" shrinkToFit="1"/>
    </xf>
    <xf numFmtId="38" fontId="53" fillId="22" borderId="21" xfId="0" applyNumberFormat="1" applyFont="1" applyFill="1" applyBorder="1" applyAlignment="1" applyProtection="1">
      <alignment horizontal="right" shrinkToFit="1"/>
    </xf>
    <xf numFmtId="38" fontId="53" fillId="22" borderId="14" xfId="0" applyNumberFormat="1" applyFont="1" applyFill="1" applyBorder="1" applyAlignment="1" applyProtection="1">
      <alignment horizontal="right" shrinkToFit="1"/>
    </xf>
    <xf numFmtId="38" fontId="53" fillId="6" borderId="18" xfId="0" applyNumberFormat="1" applyFont="1" applyFill="1" applyBorder="1" applyAlignment="1" applyProtection="1">
      <alignment horizontal="right" shrinkToFit="1"/>
    </xf>
    <xf numFmtId="38" fontId="53" fillId="6" borderId="0" xfId="0" applyNumberFormat="1" applyFont="1" applyFill="1" applyBorder="1" applyAlignment="1" applyProtection="1">
      <alignment horizontal="right" shrinkToFit="1"/>
    </xf>
    <xf numFmtId="38" fontId="53" fillId="16" borderId="27" xfId="0" applyNumberFormat="1" applyFont="1" applyFill="1" applyBorder="1" applyAlignment="1" applyProtection="1">
      <alignment horizontal="right" shrinkToFit="1"/>
    </xf>
    <xf numFmtId="38" fontId="53" fillId="22" borderId="13" xfId="0" applyNumberFormat="1" applyFont="1" applyFill="1" applyBorder="1" applyAlignment="1" applyProtection="1">
      <alignment horizontal="right" shrinkToFit="1"/>
    </xf>
    <xf numFmtId="38" fontId="53" fillId="22" borderId="11" xfId="0" applyNumberFormat="1" applyFont="1" applyFill="1" applyBorder="1" applyAlignment="1" applyProtection="1">
      <alignment horizontal="right" shrinkToFit="1"/>
    </xf>
    <xf numFmtId="38" fontId="53" fillId="0" borderId="12" xfId="0" applyNumberFormat="1" applyFont="1" applyFill="1" applyBorder="1" applyAlignment="1" applyProtection="1">
      <alignment horizontal="right" shrinkToFit="1"/>
      <protection locked="0"/>
    </xf>
    <xf numFmtId="38" fontId="53" fillId="0" borderId="13" xfId="0" applyNumberFormat="1" applyFont="1" applyFill="1" applyBorder="1" applyAlignment="1" applyProtection="1">
      <alignment horizontal="right" shrinkToFit="1"/>
      <protection locked="0"/>
    </xf>
    <xf numFmtId="38" fontId="53" fillId="0" borderId="26" xfId="0" applyNumberFormat="1" applyFont="1" applyBorder="1" applyAlignment="1" applyProtection="1">
      <alignment horizontal="right" shrinkToFit="1"/>
      <protection locked="0"/>
    </xf>
    <xf numFmtId="38" fontId="53" fillId="16" borderId="26" xfId="0" applyNumberFormat="1" applyFont="1" applyFill="1" applyBorder="1" applyAlignment="1" applyProtection="1">
      <alignment horizontal="right" shrinkToFit="1"/>
    </xf>
    <xf numFmtId="38" fontId="53" fillId="16" borderId="3" xfId="0" applyNumberFormat="1" applyFont="1" applyFill="1" applyBorder="1" applyAlignment="1" applyProtection="1">
      <alignment horizontal="right" shrinkToFit="1"/>
    </xf>
    <xf numFmtId="38" fontId="53" fillId="22" borderId="49" xfId="0" applyNumberFormat="1" applyFont="1" applyFill="1" applyBorder="1" applyAlignment="1" applyProtection="1">
      <alignment horizontal="right" shrinkToFit="1"/>
    </xf>
    <xf numFmtId="38" fontId="53" fillId="22" borderId="34" xfId="0" applyNumberFormat="1" applyFont="1" applyFill="1" applyBorder="1" applyAlignment="1" applyProtection="1">
      <alignment horizontal="right" shrinkToFit="1"/>
    </xf>
    <xf numFmtId="38" fontId="55" fillId="6" borderId="26" xfId="0" applyNumberFormat="1" applyFont="1" applyFill="1" applyBorder="1" applyAlignment="1">
      <alignment horizontal="right" shrinkToFit="1"/>
    </xf>
    <xf numFmtId="38" fontId="53" fillId="6" borderId="3" xfId="0" applyNumberFormat="1" applyFont="1" applyFill="1" applyBorder="1" applyAlignment="1">
      <alignment horizontal="right" shrinkToFit="1"/>
    </xf>
    <xf numFmtId="38" fontId="53" fillId="16" borderId="4" xfId="0" applyNumberFormat="1" applyFont="1" applyFill="1" applyBorder="1" applyAlignment="1" applyProtection="1">
      <alignment horizontal="right" shrinkToFit="1"/>
    </xf>
    <xf numFmtId="38" fontId="53" fillId="16" borderId="2" xfId="0" applyNumberFormat="1" applyFont="1" applyFill="1" applyBorder="1" applyAlignment="1" applyProtection="1">
      <alignment horizontal="right" shrinkToFit="1"/>
    </xf>
    <xf numFmtId="38" fontId="53" fillId="3" borderId="21" xfId="0" applyNumberFormat="1" applyFont="1" applyFill="1" applyBorder="1" applyAlignment="1" applyProtection="1">
      <alignment horizontal="right" shrinkToFit="1"/>
    </xf>
    <xf numFmtId="38" fontId="53" fillId="3" borderId="0" xfId="0" applyNumberFormat="1" applyFont="1" applyFill="1" applyBorder="1" applyAlignment="1" applyProtection="1">
      <alignment horizontal="right" shrinkToFit="1"/>
    </xf>
    <xf numFmtId="38" fontId="53" fillId="3" borderId="3" xfId="0" applyNumberFormat="1" applyFont="1" applyFill="1" applyBorder="1" applyAlignment="1" applyProtection="1">
      <alignment horizontal="right" shrinkToFit="1"/>
    </xf>
    <xf numFmtId="38" fontId="53" fillId="3" borderId="13" xfId="0" applyNumberFormat="1" applyFont="1" applyFill="1" applyBorder="1" applyAlignment="1" applyProtection="1">
      <alignment horizontal="right" shrinkToFit="1"/>
    </xf>
    <xf numFmtId="38" fontId="53" fillId="3" borderId="2" xfId="0" applyNumberFormat="1" applyFont="1" applyFill="1" applyBorder="1" applyAlignment="1" applyProtection="1">
      <alignment horizontal="right" shrinkToFit="1"/>
    </xf>
    <xf numFmtId="38" fontId="53" fillId="0" borderId="19" xfId="0" applyNumberFormat="1" applyFont="1" applyBorder="1" applyAlignment="1" applyProtection="1">
      <alignment horizontal="right" shrinkToFit="1"/>
      <protection locked="0"/>
    </xf>
    <xf numFmtId="38" fontId="53" fillId="0" borderId="11" xfId="0" applyNumberFormat="1" applyFont="1" applyBorder="1" applyAlignment="1" applyProtection="1">
      <alignment horizontal="right" shrinkToFit="1"/>
      <protection locked="0"/>
    </xf>
    <xf numFmtId="38" fontId="53" fillId="22" borderId="31" xfId="0" applyNumberFormat="1" applyFont="1" applyFill="1" applyBorder="1" applyAlignment="1" applyProtection="1">
      <alignment horizontal="right" shrinkToFit="1"/>
    </xf>
    <xf numFmtId="38" fontId="53" fillId="3" borderId="11" xfId="0" applyNumberFormat="1" applyFont="1" applyFill="1" applyBorder="1" applyAlignment="1" applyProtection="1">
      <alignment horizontal="right" shrinkToFit="1"/>
    </xf>
    <xf numFmtId="38" fontId="53" fillId="3" borderId="4" xfId="0" applyNumberFormat="1" applyFont="1" applyFill="1" applyBorder="1" applyAlignment="1" applyProtection="1">
      <alignment horizontal="right" shrinkToFit="1"/>
    </xf>
    <xf numFmtId="38" fontId="53" fillId="16" borderId="18" xfId="0" applyNumberFormat="1" applyFont="1" applyFill="1" applyBorder="1" applyAlignment="1" applyProtection="1">
      <alignment horizontal="right" shrinkToFit="1"/>
    </xf>
    <xf numFmtId="38" fontId="53" fillId="16" borderId="19" xfId="0" applyNumberFormat="1" applyFont="1" applyFill="1" applyBorder="1" applyAlignment="1" applyProtection="1">
      <alignment horizontal="right" shrinkToFit="1"/>
    </xf>
    <xf numFmtId="38" fontId="53" fillId="3" borderId="14" xfId="0" applyNumberFormat="1" applyFont="1" applyFill="1" applyBorder="1" applyAlignment="1" applyProtection="1">
      <alignment horizontal="right" shrinkToFit="1"/>
    </xf>
    <xf numFmtId="38" fontId="53" fillId="16" borderId="0" xfId="0" applyNumberFormat="1" applyFont="1" applyFill="1" applyAlignment="1" applyProtection="1">
      <alignment horizontal="right" shrinkToFit="1"/>
    </xf>
    <xf numFmtId="38" fontId="53" fillId="16" borderId="28" xfId="0" applyNumberFormat="1" applyFont="1" applyFill="1" applyBorder="1" applyAlignment="1" applyProtection="1">
      <alignment horizontal="right" shrinkToFit="1"/>
    </xf>
    <xf numFmtId="38" fontId="53" fillId="6" borderId="2" xfId="0" applyNumberFormat="1" applyFont="1" applyFill="1" applyBorder="1" applyAlignment="1" applyProtection="1">
      <alignment horizontal="right" shrinkToFit="1"/>
    </xf>
    <xf numFmtId="38" fontId="53" fillId="16" borderId="32" xfId="0" applyNumberFormat="1" applyFont="1" applyFill="1" applyBorder="1" applyAlignment="1" applyProtection="1">
      <alignment horizontal="right" shrinkToFit="1"/>
    </xf>
    <xf numFmtId="38" fontId="53" fillId="6" borderId="28" xfId="0" applyNumberFormat="1" applyFont="1" applyFill="1" applyBorder="1" applyAlignment="1" applyProtection="1">
      <alignment horizontal="right" shrinkToFit="1"/>
    </xf>
    <xf numFmtId="38" fontId="53" fillId="0" borderId="27" xfId="0" applyNumberFormat="1" applyFont="1" applyFill="1" applyBorder="1" applyAlignment="1" applyProtection="1">
      <alignment horizontal="right" shrinkToFit="1"/>
      <protection locked="0"/>
    </xf>
    <xf numFmtId="38" fontId="53" fillId="0" borderId="33" xfId="0" applyNumberFormat="1" applyFont="1" applyFill="1" applyBorder="1" applyAlignment="1" applyProtection="1">
      <alignment horizontal="right" shrinkToFit="1"/>
      <protection locked="0"/>
    </xf>
    <xf numFmtId="38" fontId="53" fillId="0" borderId="32" xfId="0" applyNumberFormat="1" applyFont="1" applyFill="1" applyBorder="1" applyAlignment="1" applyProtection="1">
      <alignment horizontal="right" shrinkToFit="1"/>
      <protection locked="0"/>
    </xf>
    <xf numFmtId="38" fontId="53" fillId="16" borderId="33" xfId="0" applyNumberFormat="1" applyFont="1" applyFill="1" applyBorder="1" applyAlignment="1" applyProtection="1">
      <alignment horizontal="right" shrinkToFit="1"/>
    </xf>
    <xf numFmtId="38" fontId="53" fillId="0" borderId="29" xfId="0" applyNumberFormat="1" applyFont="1" applyFill="1" applyBorder="1" applyAlignment="1" applyProtection="1">
      <alignment horizontal="right" shrinkToFit="1"/>
      <protection locked="0"/>
    </xf>
    <xf numFmtId="38" fontId="53" fillId="0" borderId="0" xfId="0" applyNumberFormat="1" applyFont="1" applyAlignment="1" applyProtection="1">
      <alignment horizontal="right" shrinkToFit="1"/>
      <protection locked="0"/>
    </xf>
    <xf numFmtId="38" fontId="53" fillId="0" borderId="13" xfId="0" applyNumberFormat="1" applyFont="1" applyBorder="1" applyAlignment="1" applyProtection="1">
      <alignment horizontal="right" shrinkToFit="1"/>
      <protection locked="0"/>
    </xf>
    <xf numFmtId="38" fontId="53" fillId="16" borderId="36" xfId="0" applyNumberFormat="1" applyFont="1" applyFill="1" applyBorder="1" applyAlignment="1" applyProtection="1">
      <alignment horizontal="right" shrinkToFit="1"/>
    </xf>
    <xf numFmtId="38" fontId="53" fillId="3" borderId="17" xfId="0" applyNumberFormat="1" applyFont="1" applyFill="1" applyBorder="1" applyAlignment="1" applyProtection="1">
      <alignment horizontal="right" shrinkToFit="1"/>
    </xf>
    <xf numFmtId="37" fontId="53" fillId="16" borderId="36" xfId="0" applyNumberFormat="1" applyFont="1" applyFill="1" applyBorder="1" applyAlignment="1" applyProtection="1">
      <alignment horizontal="right" shrinkToFit="1"/>
    </xf>
    <xf numFmtId="37" fontId="53" fillId="16" borderId="27" xfId="0" applyNumberFormat="1" applyFont="1" applyFill="1" applyBorder="1" applyAlignment="1" applyProtection="1">
      <alignment horizontal="right" shrinkToFit="1"/>
    </xf>
    <xf numFmtId="37" fontId="53" fillId="3" borderId="17" xfId="0" applyNumberFormat="1" applyFont="1" applyFill="1" applyBorder="1" applyAlignment="1" applyProtection="1">
      <alignment horizontal="right" shrinkToFit="1"/>
    </xf>
    <xf numFmtId="37" fontId="53" fillId="3" borderId="26" xfId="0" applyNumberFormat="1" applyFont="1" applyFill="1" applyBorder="1" applyAlignment="1" applyProtection="1">
      <alignment horizontal="right" shrinkToFit="1"/>
    </xf>
    <xf numFmtId="38" fontId="53" fillId="0" borderId="19" xfId="0" applyNumberFormat="1" applyFont="1" applyFill="1" applyBorder="1" applyAlignment="1" applyProtection="1">
      <alignment horizontal="right" shrinkToFit="1"/>
      <protection locked="0"/>
    </xf>
    <xf numFmtId="38" fontId="53" fillId="3" borderId="0" xfId="0" applyNumberFormat="1" applyFont="1" applyFill="1" applyAlignment="1" applyProtection="1">
      <alignment horizontal="right" shrinkToFit="1"/>
    </xf>
    <xf numFmtId="38" fontId="53" fillId="16" borderId="37" xfId="0" applyNumberFormat="1" applyFont="1" applyFill="1" applyBorder="1" applyAlignment="1" applyProtection="1">
      <alignment horizontal="right" shrinkToFit="1"/>
    </xf>
    <xf numFmtId="38" fontId="53" fillId="16" borderId="12" xfId="0" applyNumberFormat="1" applyFont="1" applyFill="1" applyBorder="1" applyAlignment="1" applyProtection="1">
      <alignment horizontal="right" shrinkToFit="1"/>
    </xf>
    <xf numFmtId="38" fontId="53" fillId="3" borderId="19" xfId="0" applyNumberFormat="1" applyFont="1" applyFill="1" applyBorder="1" applyAlignment="1" applyProtection="1">
      <alignment horizontal="right" shrinkToFit="1"/>
    </xf>
    <xf numFmtId="38" fontId="53" fillId="3" borderId="38" xfId="0" applyNumberFormat="1" applyFont="1" applyFill="1" applyBorder="1" applyAlignment="1" applyProtection="1">
      <alignment horizontal="right" shrinkToFit="1"/>
    </xf>
    <xf numFmtId="38" fontId="53" fillId="3" borderId="28" xfId="0" applyNumberFormat="1" applyFont="1" applyFill="1" applyBorder="1" applyAlignment="1" applyProtection="1">
      <alignment horizontal="right" shrinkToFit="1"/>
    </xf>
    <xf numFmtId="38" fontId="53" fillId="0" borderId="125" xfId="0" applyNumberFormat="1" applyFont="1" applyBorder="1" applyAlignment="1" applyProtection="1">
      <alignment horizontal="right" shrinkToFit="1"/>
      <protection locked="0"/>
    </xf>
    <xf numFmtId="38" fontId="53" fillId="3" borderId="125" xfId="0" applyNumberFormat="1" applyFont="1" applyFill="1" applyBorder="1" applyAlignment="1" applyProtection="1">
      <alignment horizontal="right" shrinkToFit="1"/>
    </xf>
    <xf numFmtId="38" fontId="53" fillId="3" borderId="29" xfId="0" applyNumberFormat="1" applyFont="1" applyFill="1" applyBorder="1" applyAlignment="1" applyProtection="1">
      <alignment horizontal="right" shrinkToFit="1"/>
    </xf>
    <xf numFmtId="38" fontId="53" fillId="0" borderId="32" xfId="0" applyNumberFormat="1" applyFont="1" applyBorder="1" applyAlignment="1" applyProtection="1">
      <alignment horizontal="right" shrinkToFit="1"/>
      <protection locked="0"/>
    </xf>
    <xf numFmtId="38" fontId="53" fillId="0" borderId="37" xfId="0" applyNumberFormat="1" applyFont="1" applyBorder="1" applyAlignment="1" applyProtection="1">
      <alignment horizontal="right" shrinkToFit="1"/>
      <protection locked="0"/>
    </xf>
    <xf numFmtId="38" fontId="53" fillId="0" borderId="33" xfId="0" applyNumberFormat="1" applyFont="1" applyBorder="1" applyAlignment="1" applyProtection="1">
      <alignment horizontal="right" shrinkToFit="1"/>
      <protection locked="0"/>
    </xf>
    <xf numFmtId="38" fontId="53" fillId="0" borderId="36" xfId="0" applyNumberFormat="1" applyFont="1" applyFill="1" applyBorder="1" applyAlignment="1" applyProtection="1">
      <alignment horizontal="right" shrinkToFit="1"/>
      <protection locked="0"/>
    </xf>
    <xf numFmtId="38" fontId="53" fillId="0" borderId="27" xfId="0" applyNumberFormat="1" applyFont="1" applyBorder="1" applyAlignment="1" applyProtection="1">
      <alignment horizontal="right" shrinkToFit="1"/>
      <protection locked="0"/>
    </xf>
    <xf numFmtId="38" fontId="53" fillId="0" borderId="55" xfId="0" applyNumberFormat="1" applyFont="1" applyBorder="1" applyAlignment="1" applyProtection="1">
      <alignment horizontal="right" vertical="center" shrinkToFit="1"/>
      <protection locked="0"/>
    </xf>
    <xf numFmtId="38" fontId="53" fillId="0" borderId="32" xfId="0" applyNumberFormat="1" applyFont="1" applyBorder="1" applyAlignment="1" applyProtection="1">
      <alignment horizontal="right" vertical="center" shrinkToFit="1"/>
      <protection locked="0"/>
    </xf>
    <xf numFmtId="38" fontId="53" fillId="0" borderId="27" xfId="0" applyNumberFormat="1" applyFont="1" applyFill="1" applyBorder="1" applyAlignment="1" applyProtection="1">
      <alignment horizontal="right" vertical="center" shrinkToFit="1"/>
      <protection locked="0"/>
    </xf>
    <xf numFmtId="38" fontId="53" fillId="0" borderId="32" xfId="0" applyNumberFormat="1" applyFont="1" applyFill="1" applyBorder="1" applyAlignment="1" applyProtection="1">
      <alignment horizontal="right" vertical="center" shrinkToFit="1"/>
      <protection locked="0"/>
    </xf>
    <xf numFmtId="38" fontId="53" fillId="16" borderId="55" xfId="0" applyNumberFormat="1" applyFont="1" applyFill="1" applyBorder="1" applyAlignment="1" applyProtection="1">
      <alignment horizontal="right" shrinkToFit="1"/>
    </xf>
    <xf numFmtId="38" fontId="53" fillId="3" borderId="31" xfId="0" applyNumberFormat="1" applyFont="1" applyFill="1" applyBorder="1" applyAlignment="1" applyProtection="1">
      <alignment horizontal="right" vertical="center" shrinkToFit="1"/>
    </xf>
    <xf numFmtId="38" fontId="53" fillId="3" borderId="28" xfId="0" applyNumberFormat="1" applyFont="1" applyFill="1" applyBorder="1" applyAlignment="1" applyProtection="1">
      <alignment horizontal="right" vertical="center" shrinkToFit="1"/>
    </xf>
    <xf numFmtId="38" fontId="53" fillId="3" borderId="0" xfId="0" applyNumberFormat="1" applyFont="1" applyFill="1" applyAlignment="1" applyProtection="1">
      <alignment horizontal="right" vertical="center" shrinkToFit="1"/>
    </xf>
    <xf numFmtId="38" fontId="53" fillId="3" borderId="26" xfId="0" applyNumberFormat="1" applyFont="1" applyFill="1" applyBorder="1" applyAlignment="1" applyProtection="1">
      <alignment horizontal="right" vertical="center" shrinkToFit="1"/>
    </xf>
    <xf numFmtId="38" fontId="53" fillId="3" borderId="39" xfId="0" applyNumberFormat="1" applyFont="1" applyFill="1" applyBorder="1" applyAlignment="1" applyProtection="1">
      <alignment horizontal="right" shrinkToFit="1"/>
    </xf>
    <xf numFmtId="38" fontId="53" fillId="0" borderId="2" xfId="0" applyNumberFormat="1" applyFont="1" applyFill="1" applyBorder="1" applyAlignment="1" applyProtection="1">
      <alignment horizontal="right" vertical="center" shrinkToFit="1"/>
      <protection locked="0"/>
    </xf>
    <xf numFmtId="38" fontId="53" fillId="6" borderId="2" xfId="0" applyNumberFormat="1" applyFont="1" applyFill="1" applyBorder="1" applyAlignment="1" applyProtection="1">
      <alignment horizontal="right" vertical="center" shrinkToFit="1"/>
    </xf>
    <xf numFmtId="38" fontId="53" fillId="0" borderId="122" xfId="0" applyNumberFormat="1" applyFont="1" applyFill="1" applyBorder="1" applyAlignment="1" applyProtection="1">
      <alignment horizontal="right" shrinkToFit="1"/>
      <protection locked="0"/>
    </xf>
    <xf numFmtId="38" fontId="53" fillId="0" borderId="121" xfId="0" applyNumberFormat="1" applyFont="1" applyFill="1" applyBorder="1" applyAlignment="1" applyProtection="1">
      <alignment horizontal="right" shrinkToFit="1"/>
      <protection locked="0"/>
    </xf>
    <xf numFmtId="38" fontId="53" fillId="0" borderId="111" xfId="0" applyNumberFormat="1" applyFont="1" applyFill="1" applyBorder="1" applyAlignment="1" applyProtection="1">
      <alignment horizontal="right" shrinkToFit="1"/>
      <protection locked="0"/>
    </xf>
    <xf numFmtId="3" fontId="53" fillId="3" borderId="125" xfId="0" applyNumberFormat="1" applyFont="1" applyFill="1" applyBorder="1" applyAlignment="1">
      <alignment horizontal="center" shrinkToFit="1"/>
    </xf>
    <xf numFmtId="3" fontId="53" fillId="3" borderId="26" xfId="0" applyNumberFormat="1" applyFont="1" applyFill="1" applyBorder="1" applyAlignment="1">
      <alignment horizontal="center" shrinkToFit="1"/>
    </xf>
    <xf numFmtId="3" fontId="53" fillId="3" borderId="125" xfId="0" applyNumberFormat="1" applyFont="1" applyFill="1" applyBorder="1" applyAlignment="1">
      <alignment horizontal="right" shrinkToFit="1"/>
    </xf>
    <xf numFmtId="38" fontId="53" fillId="16" borderId="2" xfId="0" applyNumberFormat="1" applyFont="1" applyFill="1" applyBorder="1" applyAlignment="1">
      <alignment horizontal="right" shrinkToFit="1"/>
    </xf>
    <xf numFmtId="38" fontId="53" fillId="3" borderId="26" xfId="0" applyNumberFormat="1" applyFont="1" applyFill="1" applyBorder="1" applyAlignment="1">
      <alignment horizontal="right" shrinkToFit="1"/>
    </xf>
    <xf numFmtId="38" fontId="53" fillId="16" borderId="27" xfId="0" applyNumberFormat="1" applyFont="1" applyFill="1" applyBorder="1" applyAlignment="1">
      <alignment horizontal="right" shrinkToFit="1"/>
    </xf>
    <xf numFmtId="38" fontId="53" fillId="3" borderId="28" xfId="0" applyNumberFormat="1" applyFont="1" applyFill="1" applyBorder="1" applyAlignment="1">
      <alignment horizontal="right" shrinkToFit="1"/>
    </xf>
    <xf numFmtId="38" fontId="53" fillId="3" borderId="4" xfId="0" applyNumberFormat="1" applyFont="1" applyFill="1" applyBorder="1" applyAlignment="1">
      <alignment horizontal="right" shrinkToFit="1"/>
    </xf>
    <xf numFmtId="38" fontId="53" fillId="3" borderId="29" xfId="0" applyNumberFormat="1" applyFont="1" applyFill="1" applyBorder="1" applyAlignment="1">
      <alignment horizontal="right" shrinkToFit="1"/>
    </xf>
    <xf numFmtId="38" fontId="53" fillId="16" borderId="4" xfId="0" applyNumberFormat="1" applyFont="1" applyFill="1" applyBorder="1" applyAlignment="1">
      <alignment horizontal="right" shrinkToFit="1"/>
    </xf>
    <xf numFmtId="38" fontId="53" fillId="16" borderId="30" xfId="0" applyNumberFormat="1" applyFont="1" applyFill="1" applyBorder="1" applyAlignment="1">
      <alignment horizontal="right" shrinkToFit="1"/>
    </xf>
    <xf numFmtId="38" fontId="53" fillId="3" borderId="31" xfId="0" applyNumberFormat="1" applyFont="1" applyFill="1" applyBorder="1" applyAlignment="1">
      <alignment horizontal="right" shrinkToFit="1"/>
    </xf>
    <xf numFmtId="38" fontId="53" fillId="16" borderId="32" xfId="0" applyNumberFormat="1" applyFont="1" applyFill="1" applyBorder="1" applyAlignment="1">
      <alignment horizontal="right" shrinkToFit="1"/>
    </xf>
    <xf numFmtId="38" fontId="53" fillId="5" borderId="4" xfId="0" applyNumberFormat="1" applyFont="1" applyFill="1" applyBorder="1" applyAlignment="1" applyProtection="1">
      <alignment horizontal="right" shrinkToFit="1"/>
      <protection locked="0"/>
    </xf>
    <xf numFmtId="38" fontId="53" fillId="6" borderId="28" xfId="0" applyNumberFormat="1" applyFont="1" applyFill="1" applyBorder="1" applyAlignment="1">
      <alignment horizontal="right" shrinkToFit="1"/>
    </xf>
    <xf numFmtId="38" fontId="53" fillId="6" borderId="26" xfId="0" applyNumberFormat="1" applyFont="1" applyFill="1" applyBorder="1" applyAlignment="1">
      <alignment horizontal="right" shrinkToFit="1"/>
    </xf>
    <xf numFmtId="38" fontId="53" fillId="0" borderId="125" xfId="0" applyNumberFormat="1" applyFont="1" applyFill="1" applyBorder="1" applyAlignment="1" applyProtection="1">
      <alignment horizontal="right" shrinkToFit="1"/>
      <protection locked="0"/>
    </xf>
    <xf numFmtId="38" fontId="53" fillId="6" borderId="4" xfId="0" applyNumberFormat="1" applyFont="1" applyFill="1" applyBorder="1" applyAlignment="1">
      <alignment horizontal="right" shrinkToFit="1"/>
    </xf>
    <xf numFmtId="38" fontId="53" fillId="16" borderId="33" xfId="0" applyNumberFormat="1" applyFont="1" applyFill="1" applyBorder="1" applyAlignment="1">
      <alignment horizontal="right" shrinkToFit="1"/>
    </xf>
    <xf numFmtId="38" fontId="53" fillId="16" borderId="26" xfId="0" applyNumberFormat="1" applyFont="1" applyFill="1" applyBorder="1" applyAlignment="1">
      <alignment horizontal="right" shrinkToFit="1"/>
    </xf>
    <xf numFmtId="38" fontId="53" fillId="16" borderId="28" xfId="0" applyNumberFormat="1" applyFont="1" applyFill="1" applyBorder="1" applyAlignment="1">
      <alignment horizontal="right" shrinkToFit="1"/>
    </xf>
    <xf numFmtId="38" fontId="53" fillId="0" borderId="21" xfId="0" applyNumberFormat="1" applyFont="1" applyFill="1" applyBorder="1" applyAlignment="1">
      <alignment horizontal="right" shrinkToFit="1"/>
    </xf>
    <xf numFmtId="38" fontId="53" fillId="23" borderId="19" xfId="0" applyNumberFormat="1" applyFont="1" applyFill="1" applyBorder="1" applyAlignment="1">
      <alignment horizontal="right" shrinkToFit="1"/>
    </xf>
    <xf numFmtId="38" fontId="53" fillId="23" borderId="20" xfId="0" applyNumberFormat="1" applyFont="1" applyFill="1" applyBorder="1" applyAlignment="1">
      <alignment horizontal="right" shrinkToFit="1"/>
    </xf>
    <xf numFmtId="38" fontId="53" fillId="23" borderId="11" xfId="0" applyNumberFormat="1" applyFont="1" applyFill="1" applyBorder="1" applyAlignment="1">
      <alignment horizontal="right" shrinkToFit="1"/>
    </xf>
    <xf numFmtId="38" fontId="53" fillId="3" borderId="2" xfId="0" applyNumberFormat="1" applyFont="1" applyFill="1" applyBorder="1" applyAlignment="1">
      <alignment horizontal="right" shrinkToFit="1"/>
    </xf>
    <xf numFmtId="38" fontId="53" fillId="0" borderId="29" xfId="0" applyNumberFormat="1" applyFont="1" applyBorder="1" applyAlignment="1" applyProtection="1">
      <alignment horizontal="right" shrinkToFit="1"/>
      <protection locked="0"/>
    </xf>
    <xf numFmtId="38" fontId="53" fillId="16" borderId="29" xfId="0" applyNumberFormat="1" applyFont="1" applyFill="1" applyBorder="1" applyAlignment="1">
      <alignment horizontal="right" shrinkToFit="1"/>
    </xf>
    <xf numFmtId="38" fontId="53" fillId="16" borderId="125" xfId="0" applyNumberFormat="1" applyFont="1" applyFill="1" applyBorder="1" applyAlignment="1" applyProtection="1">
      <alignment horizontal="right" shrinkToFit="1"/>
    </xf>
    <xf numFmtId="38" fontId="53" fillId="6" borderId="29" xfId="0" applyNumberFormat="1" applyFont="1" applyFill="1" applyBorder="1" applyAlignment="1">
      <alignment horizontal="right" shrinkToFit="1"/>
    </xf>
    <xf numFmtId="38" fontId="53" fillId="15" borderId="3" xfId="0" applyNumberFormat="1" applyFont="1" applyFill="1" applyBorder="1" applyAlignment="1" applyProtection="1">
      <alignment horizontal="right" shrinkToFit="1"/>
    </xf>
    <xf numFmtId="38" fontId="53" fillId="15" borderId="3" xfId="0" applyNumberFormat="1" applyFont="1" applyFill="1" applyBorder="1" applyAlignment="1">
      <alignment horizontal="right" shrinkToFit="1"/>
    </xf>
    <xf numFmtId="38" fontId="53" fillId="15" borderId="26" xfId="0" applyNumberFormat="1" applyFont="1" applyFill="1" applyBorder="1" applyAlignment="1" applyProtection="1">
      <alignment horizontal="right" shrinkToFit="1"/>
    </xf>
    <xf numFmtId="38" fontId="53" fillId="15" borderId="26" xfId="0" applyNumberFormat="1" applyFont="1" applyFill="1" applyBorder="1" applyAlignment="1">
      <alignment horizontal="right" shrinkToFit="1"/>
    </xf>
    <xf numFmtId="38" fontId="53" fillId="22" borderId="19" xfId="0" applyNumberFormat="1" applyFont="1" applyFill="1" applyBorder="1" applyAlignment="1">
      <alignment horizontal="right" shrinkToFit="1"/>
    </xf>
    <xf numFmtId="38" fontId="53" fillId="22" borderId="20" xfId="0" applyNumberFormat="1" applyFont="1" applyFill="1" applyBorder="1" applyAlignment="1">
      <alignment horizontal="right" shrinkToFit="1"/>
    </xf>
    <xf numFmtId="38" fontId="53" fillId="22" borderId="11" xfId="0" applyNumberFormat="1" applyFont="1" applyFill="1" applyBorder="1" applyAlignment="1">
      <alignment horizontal="right" shrinkToFit="1"/>
    </xf>
    <xf numFmtId="38" fontId="53" fillId="3" borderId="125" xfId="0" applyNumberFormat="1" applyFont="1" applyFill="1" applyBorder="1" applyAlignment="1">
      <alignment horizontal="right" shrinkToFit="1"/>
    </xf>
    <xf numFmtId="38" fontId="53" fillId="3" borderId="3" xfId="0" applyNumberFormat="1" applyFont="1" applyFill="1" applyBorder="1" applyAlignment="1">
      <alignment horizontal="right" shrinkToFit="1"/>
    </xf>
    <xf numFmtId="38" fontId="53" fillId="0" borderId="20" xfId="0" applyNumberFormat="1" applyFont="1" applyFill="1" applyBorder="1" applyAlignment="1">
      <alignment horizontal="right" shrinkToFit="1"/>
    </xf>
    <xf numFmtId="38" fontId="53" fillId="22" borderId="13" xfId="0" applyNumberFormat="1" applyFont="1" applyFill="1" applyBorder="1" applyAlignment="1">
      <alignment horizontal="right" shrinkToFit="1"/>
    </xf>
    <xf numFmtId="38" fontId="53" fillId="22" borderId="21" xfId="0" applyNumberFormat="1" applyFont="1" applyFill="1" applyBorder="1" applyAlignment="1">
      <alignment horizontal="right" shrinkToFit="1"/>
    </xf>
    <xf numFmtId="38" fontId="53" fillId="22" borderId="14" xfId="0" applyNumberFormat="1" applyFont="1" applyFill="1" applyBorder="1" applyAlignment="1">
      <alignment horizontal="right" shrinkToFit="1"/>
    </xf>
    <xf numFmtId="38" fontId="53" fillId="0" borderId="0" xfId="0" applyNumberFormat="1" applyFont="1" applyFill="1" applyBorder="1" applyAlignment="1">
      <alignment horizontal="right" shrinkToFit="1"/>
    </xf>
    <xf numFmtId="38" fontId="53" fillId="16" borderId="3" xfId="0" applyNumberFormat="1" applyFont="1" applyFill="1" applyBorder="1" applyAlignment="1">
      <alignment horizontal="right" shrinkToFit="1"/>
    </xf>
    <xf numFmtId="38" fontId="53" fillId="25" borderId="26" xfId="0" applyNumberFormat="1" applyFont="1" applyFill="1" applyBorder="1" applyAlignment="1">
      <alignment horizontal="right" shrinkToFit="1"/>
    </xf>
    <xf numFmtId="38" fontId="53" fillId="2" borderId="2" xfId="0" applyNumberFormat="1" applyFont="1" applyFill="1" applyBorder="1" applyAlignment="1">
      <alignment horizontal="right" shrinkToFit="1"/>
    </xf>
    <xf numFmtId="0" fontId="55" fillId="6" borderId="0" xfId="0" applyFont="1" applyFill="1" applyAlignment="1">
      <alignment vertical="center" shrinkToFit="1"/>
    </xf>
    <xf numFmtId="38" fontId="53" fillId="6" borderId="0" xfId="8" applyNumberFormat="1" applyFont="1" applyFill="1" applyBorder="1" applyAlignment="1" applyProtection="1">
      <alignment horizontal="right" shrinkToFit="1"/>
    </xf>
    <xf numFmtId="38" fontId="53" fillId="6" borderId="26" xfId="8" applyNumberFormat="1" applyFont="1" applyFill="1" applyBorder="1" applyAlignment="1" applyProtection="1">
      <alignment horizontal="right" shrinkToFit="1"/>
    </xf>
    <xf numFmtId="38" fontId="53" fillId="0" borderId="2" xfId="8" applyNumberFormat="1" applyFont="1" applyFill="1" applyBorder="1" applyAlignment="1" applyProtection="1">
      <alignment horizontal="right" shrinkToFit="1"/>
      <protection locked="0"/>
    </xf>
    <xf numFmtId="38" fontId="53" fillId="0" borderId="2" xfId="6" applyNumberFormat="1" applyFont="1" applyBorder="1" applyAlignment="1" applyProtection="1">
      <alignment shrinkToFit="1"/>
      <protection locked="0"/>
    </xf>
    <xf numFmtId="38" fontId="53" fillId="16" borderId="125" xfId="0" applyNumberFormat="1" applyFont="1" applyFill="1" applyBorder="1" applyAlignment="1" applyProtection="1">
      <alignment horizontal="right" vertical="center" shrinkToFit="1"/>
      <protection locked="0"/>
    </xf>
    <xf numFmtId="38" fontId="53" fillId="0" borderId="125" xfId="0" applyNumberFormat="1" applyFont="1" applyFill="1" applyBorder="1" applyAlignment="1" applyProtection="1">
      <alignment horizontal="right" vertical="center" shrinkToFit="1"/>
      <protection locked="0"/>
    </xf>
    <xf numFmtId="38" fontId="53" fillId="16" borderId="125" xfId="0" applyNumberFormat="1" applyFont="1" applyFill="1" applyBorder="1" applyAlignment="1" applyProtection="1">
      <alignment horizontal="right" vertical="center" shrinkToFit="1"/>
    </xf>
    <xf numFmtId="38" fontId="53" fillId="16" borderId="2" xfId="0" applyNumberFormat="1" applyFont="1" applyFill="1" applyBorder="1" applyAlignment="1" applyProtection="1">
      <alignment horizontal="right" vertical="center" shrinkToFit="1"/>
      <protection locked="0"/>
    </xf>
    <xf numFmtId="38" fontId="53" fillId="16" borderId="2" xfId="0" applyNumberFormat="1" applyFont="1" applyFill="1" applyBorder="1" applyAlignment="1" applyProtection="1">
      <alignment horizontal="right" vertical="center" shrinkToFit="1"/>
    </xf>
    <xf numFmtId="38" fontId="53" fillId="16" borderId="27" xfId="0" applyNumberFormat="1" applyFont="1" applyFill="1" applyBorder="1" applyAlignment="1" applyProtection="1">
      <alignment horizontal="right" vertical="center" shrinkToFit="1"/>
      <protection locked="0"/>
    </xf>
    <xf numFmtId="42" fontId="47" fillId="11" borderId="110" xfId="0" applyNumberFormat="1" applyFont="1" applyFill="1" applyBorder="1" applyAlignment="1" applyProtection="1">
      <alignment horizontal="right" shrinkToFit="1"/>
      <protection locked="0"/>
    </xf>
    <xf numFmtId="42" fontId="47" fillId="10" borderId="110" xfId="0" applyNumberFormat="1" applyFont="1" applyFill="1" applyBorder="1" applyAlignment="1">
      <alignment horizontal="right"/>
    </xf>
    <xf numFmtId="42" fontId="47" fillId="10" borderId="0" xfId="0" applyNumberFormat="1" applyFont="1" applyFill="1" applyBorder="1" applyAlignment="1" applyProtection="1">
      <alignment horizontal="right" shrinkToFit="1"/>
      <protection locked="0"/>
    </xf>
    <xf numFmtId="38" fontId="62" fillId="6" borderId="10" xfId="0" applyNumberFormat="1" applyFont="1" applyFill="1" applyBorder="1" applyAlignment="1" applyProtection="1">
      <alignment horizontal="center" vertical="center" wrapText="1"/>
      <protection hidden="1"/>
    </xf>
    <xf numFmtId="38" fontId="62" fillId="6" borderId="3" xfId="0" applyNumberFormat="1" applyFont="1" applyFill="1" applyBorder="1" applyAlignment="1" applyProtection="1">
      <alignment horizontal="center" vertical="center" wrapText="1"/>
      <protection hidden="1"/>
    </xf>
    <xf numFmtId="38" fontId="53" fillId="16" borderId="27" xfId="0" applyNumberFormat="1" applyFont="1" applyFill="1" applyBorder="1" applyAlignment="1" applyProtection="1">
      <alignment horizontal="right" vertical="center" shrinkToFit="1"/>
    </xf>
    <xf numFmtId="38" fontId="53" fillId="0" borderId="2" xfId="0" applyNumberFormat="1" applyFont="1" applyBorder="1" applyAlignment="1" applyProtection="1">
      <alignment horizontal="right" vertical="center" shrinkToFit="1"/>
      <protection locked="0"/>
    </xf>
    <xf numFmtId="38" fontId="53" fillId="0" borderId="2" xfId="9" applyNumberFormat="1" applyFont="1" applyFill="1" applyBorder="1" applyAlignment="1" applyProtection="1">
      <alignment horizontal="right" shrinkToFit="1"/>
      <protection locked="0"/>
    </xf>
    <xf numFmtId="3" fontId="53" fillId="0" borderId="2" xfId="9" applyNumberFormat="1" applyFont="1" applyFill="1" applyBorder="1" applyAlignment="1" applyProtection="1">
      <alignment horizontal="right" vertical="center" shrinkToFit="1"/>
      <protection locked="0"/>
    </xf>
    <xf numFmtId="38" fontId="53" fillId="16" borderId="2" xfId="9" applyNumberFormat="1" applyFont="1" applyFill="1" applyBorder="1" applyAlignment="1" applyProtection="1">
      <alignment horizontal="right" shrinkToFit="1"/>
    </xf>
    <xf numFmtId="38" fontId="53" fillId="0" borderId="2" xfId="9" applyNumberFormat="1" applyFont="1" applyFill="1" applyBorder="1" applyAlignment="1" applyProtection="1">
      <alignment horizontal="right" vertical="center" shrinkToFit="1"/>
      <protection locked="0"/>
    </xf>
    <xf numFmtId="0" fontId="53" fillId="0" borderId="2" xfId="0" applyFont="1" applyFill="1" applyBorder="1" applyAlignment="1" applyProtection="1">
      <alignment horizontal="right" shrinkToFit="1"/>
      <protection locked="0"/>
    </xf>
    <xf numFmtId="0" fontId="53" fillId="0" borderId="2" xfId="9" applyFont="1" applyFill="1" applyBorder="1" applyAlignment="1" applyProtection="1">
      <alignment horizontal="right" vertical="top" shrinkToFit="1"/>
      <protection locked="0"/>
    </xf>
    <xf numFmtId="38" fontId="53" fillId="0" borderId="2" xfId="9" applyNumberFormat="1" applyFont="1" applyFill="1" applyBorder="1" applyAlignment="1" applyProtection="1">
      <alignment horizontal="right" vertical="top" shrinkToFit="1"/>
      <protection locked="0"/>
    </xf>
    <xf numFmtId="38" fontId="53" fillId="0" borderId="2" xfId="9" quotePrefix="1" applyNumberFormat="1" applyFont="1" applyFill="1" applyBorder="1" applyAlignment="1" applyProtection="1">
      <alignment horizontal="right" shrinkToFit="1"/>
      <protection locked="0"/>
    </xf>
    <xf numFmtId="38" fontId="53" fillId="6" borderId="2" xfId="9" applyNumberFormat="1" applyFont="1" applyFill="1" applyBorder="1" applyAlignment="1" applyProtection="1">
      <alignment horizontal="right" shrinkToFit="1"/>
    </xf>
    <xf numFmtId="49" fontId="62" fillId="5" borderId="2" xfId="9" applyNumberFormat="1" applyFont="1" applyFill="1" applyBorder="1" applyAlignment="1" applyProtection="1">
      <alignment horizontal="center" vertical="center" wrapText="1"/>
    </xf>
    <xf numFmtId="38" fontId="53" fillId="0" borderId="22" xfId="0" applyNumberFormat="1" applyFont="1" applyBorder="1" applyAlignment="1" applyProtection="1">
      <alignment vertical="center" shrinkToFit="1"/>
      <protection locked="0"/>
    </xf>
    <xf numFmtId="38" fontId="53" fillId="0" borderId="22" xfId="0" applyNumberFormat="1" applyFont="1" applyFill="1" applyBorder="1" applyAlignment="1" applyProtection="1">
      <alignment horizontal="right" vertical="center" shrinkToFit="1"/>
      <protection locked="0"/>
    </xf>
    <xf numFmtId="38" fontId="53" fillId="6" borderId="45" xfId="0" applyNumberFormat="1" applyFont="1" applyFill="1" applyBorder="1" applyAlignment="1" applyProtection="1">
      <alignment vertical="center" shrinkToFit="1"/>
    </xf>
    <xf numFmtId="38" fontId="53" fillId="6" borderId="22" xfId="0" applyNumberFormat="1" applyFont="1" applyFill="1" applyBorder="1" applyAlignment="1" applyProtection="1">
      <alignment vertical="center" shrinkToFit="1"/>
    </xf>
    <xf numFmtId="38" fontId="53" fillId="6" borderId="45" xfId="0" applyNumberFormat="1" applyFont="1" applyFill="1" applyBorder="1" applyAlignment="1" applyProtection="1">
      <alignment horizontal="right" vertical="center" shrinkToFit="1"/>
    </xf>
    <xf numFmtId="38" fontId="53" fillId="6" borderId="8" xfId="0" applyNumberFormat="1" applyFont="1" applyFill="1" applyBorder="1" applyAlignment="1" applyProtection="1">
      <alignment vertical="center" shrinkToFit="1"/>
    </xf>
    <xf numFmtId="38" fontId="53" fillId="0" borderId="22" xfId="0" applyNumberFormat="1" applyFont="1" applyFill="1" applyBorder="1" applyAlignment="1" applyProtection="1">
      <alignment vertical="center" shrinkToFit="1"/>
      <protection locked="0"/>
    </xf>
    <xf numFmtId="38" fontId="53" fillId="6" borderId="8" xfId="0" applyNumberFormat="1" applyFont="1" applyFill="1" applyBorder="1" applyAlignment="1" applyProtection="1">
      <alignment horizontal="right" vertical="center" shrinkToFit="1"/>
    </xf>
    <xf numFmtId="38" fontId="53" fillId="6" borderId="22"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vertical="center" shrinkToFit="1"/>
    </xf>
    <xf numFmtId="38" fontId="53" fillId="0" borderId="7" xfId="0" applyNumberFormat="1" applyFont="1" applyBorder="1" applyAlignment="1" applyProtection="1">
      <alignment vertical="center" shrinkToFit="1"/>
      <protection locked="0"/>
    </xf>
    <xf numFmtId="38" fontId="53" fillId="16" borderId="41" xfId="0" applyNumberFormat="1" applyFont="1" applyFill="1" applyBorder="1" applyAlignment="1" applyProtection="1">
      <alignment vertical="center" shrinkToFit="1"/>
    </xf>
    <xf numFmtId="0" fontId="53" fillId="6" borderId="42" xfId="0" applyFont="1" applyFill="1" applyBorder="1" applyAlignment="1" applyProtection="1">
      <alignment horizontal="right" vertical="center" shrinkToFit="1"/>
    </xf>
    <xf numFmtId="0" fontId="53" fillId="6" borderId="43" xfId="0" applyFont="1" applyFill="1" applyBorder="1" applyAlignment="1" applyProtection="1">
      <alignment horizontal="right" vertical="center" shrinkToFit="1"/>
    </xf>
    <xf numFmtId="0" fontId="53" fillId="6" borderId="40" xfId="0" applyFont="1" applyFill="1" applyBorder="1" applyAlignment="1" applyProtection="1">
      <alignment horizontal="right" vertical="center" shrinkToFit="1"/>
    </xf>
    <xf numFmtId="38" fontId="53" fillId="3" borderId="45" xfId="0" applyNumberFormat="1" applyFont="1" applyFill="1" applyBorder="1" applyAlignment="1" applyProtection="1">
      <alignment vertical="center" shrinkToFit="1"/>
    </xf>
    <xf numFmtId="38" fontId="53" fillId="3" borderId="44" xfId="0" applyNumberFormat="1" applyFont="1" applyFill="1" applyBorder="1" applyAlignment="1" applyProtection="1">
      <alignment vertical="center" shrinkToFit="1"/>
    </xf>
    <xf numFmtId="38" fontId="53" fillId="3" borderId="8" xfId="0" applyNumberFormat="1" applyFont="1" applyFill="1" applyBorder="1" applyAlignment="1" applyProtection="1">
      <alignment horizontal="right" vertical="center" shrinkToFit="1"/>
    </xf>
    <xf numFmtId="38" fontId="53" fillId="3" borderId="44"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horizontal="right" vertical="center" shrinkToFit="1"/>
    </xf>
    <xf numFmtId="38" fontId="53" fillId="3" borderId="8" xfId="0" applyNumberFormat="1" applyFont="1" applyFill="1" applyBorder="1" applyAlignment="1" applyProtection="1">
      <alignment vertical="center" shrinkToFit="1"/>
    </xf>
    <xf numFmtId="38" fontId="53" fillId="16" borderId="41" xfId="0" applyNumberFormat="1" applyFont="1" applyFill="1" applyBorder="1" applyAlignment="1" applyProtection="1">
      <alignment horizontal="right" vertical="center" shrinkToFit="1"/>
    </xf>
    <xf numFmtId="38" fontId="53" fillId="0" borderId="8" xfId="0" applyNumberFormat="1" applyFont="1" applyFill="1" applyBorder="1" applyAlignment="1" applyProtection="1">
      <alignment horizontal="right" vertical="center" shrinkToFit="1"/>
      <protection locked="0"/>
    </xf>
    <xf numFmtId="38" fontId="53" fillId="16" borderId="60" xfId="0" applyNumberFormat="1" applyFont="1" applyFill="1" applyBorder="1" applyAlignment="1" applyProtection="1">
      <alignment shrinkToFit="1"/>
    </xf>
    <xf numFmtId="38" fontId="53" fillId="0" borderId="8" xfId="0" applyNumberFormat="1" applyFont="1" applyFill="1" applyBorder="1" applyAlignment="1" applyProtection="1">
      <alignment vertical="center" shrinkToFit="1"/>
      <protection locked="0"/>
    </xf>
    <xf numFmtId="38" fontId="53" fillId="0" borderId="44" xfId="0" applyNumberFormat="1" applyFont="1" applyFill="1" applyBorder="1" applyAlignment="1" applyProtection="1">
      <alignment horizontal="right" vertical="center" shrinkToFit="1"/>
      <protection locked="0"/>
    </xf>
    <xf numFmtId="38" fontId="53" fillId="0" borderId="8"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shrinkToFit="1"/>
      <protection locked="0"/>
    </xf>
    <xf numFmtId="38" fontId="53" fillId="16" borderId="41" xfId="0" applyNumberFormat="1" applyFont="1" applyFill="1" applyBorder="1" applyAlignment="1" applyProtection="1">
      <alignment horizontal="right" shrinkToFit="1"/>
    </xf>
    <xf numFmtId="3" fontId="60" fillId="16" borderId="9" xfId="10" applyNumberFormat="1" applyFont="1" applyFill="1" applyBorder="1" applyAlignment="1" applyProtection="1">
      <alignment vertical="center" shrinkToFit="1"/>
    </xf>
    <xf numFmtId="3" fontId="60" fillId="16" borderId="6" xfId="10" applyNumberFormat="1" applyFont="1" applyFill="1" applyBorder="1" applyAlignment="1" applyProtection="1">
      <alignment vertical="center" shrinkToFit="1"/>
    </xf>
    <xf numFmtId="3" fontId="62" fillId="16" borderId="57" xfId="10" applyNumberFormat="1" applyFont="1" applyFill="1" applyBorder="1" applyAlignment="1" applyProtection="1">
      <alignment vertical="center" shrinkToFit="1"/>
    </xf>
    <xf numFmtId="0" fontId="60" fillId="0" borderId="0" xfId="10" applyFont="1" applyFill="1" applyAlignment="1">
      <alignment vertical="center" shrinkToFit="1"/>
    </xf>
    <xf numFmtId="0" fontId="60" fillId="0" borderId="0" xfId="10" applyFont="1" applyFill="1" applyBorder="1" applyAlignment="1">
      <alignment vertical="center" shrinkToFit="1"/>
    </xf>
    <xf numFmtId="38" fontId="60" fillId="16" borderId="9" xfId="10" applyNumberFormat="1" applyFont="1" applyFill="1" applyBorder="1" applyAlignment="1" applyProtection="1">
      <alignment horizontal="right" vertical="center" shrinkToFit="1"/>
    </xf>
    <xf numFmtId="38" fontId="60" fillId="16" borderId="0" xfId="10" applyNumberFormat="1" applyFont="1" applyFill="1" applyAlignment="1">
      <alignment vertical="top" shrinkToFit="1"/>
    </xf>
    <xf numFmtId="38" fontId="60" fillId="16" borderId="6" xfId="10" applyNumberFormat="1" applyFont="1" applyFill="1" applyBorder="1" applyAlignment="1" applyProtection="1">
      <alignment horizontal="right" vertical="center" shrinkToFit="1"/>
    </xf>
    <xf numFmtId="38" fontId="60" fillId="16" borderId="6" xfId="10" applyNumberFormat="1" applyFont="1" applyFill="1" applyBorder="1" applyAlignment="1" applyProtection="1">
      <alignment horizontal="right" shrinkToFit="1"/>
    </xf>
    <xf numFmtId="38" fontId="60" fillId="16" borderId="0" xfId="10" applyNumberFormat="1" applyFont="1" applyFill="1" applyAlignment="1">
      <alignment horizontal="right" shrinkToFit="1"/>
    </xf>
    <xf numFmtId="38" fontId="60" fillId="16" borderId="9" xfId="10" applyNumberFormat="1" applyFont="1" applyFill="1" applyBorder="1" applyAlignment="1" applyProtection="1">
      <alignment horizontal="right" shrinkToFit="1"/>
    </xf>
    <xf numFmtId="38" fontId="60" fillId="16" borderId="6" xfId="10" applyNumberFormat="1" applyFont="1" applyFill="1" applyBorder="1" applyAlignment="1">
      <alignment horizontal="right" shrinkToFit="1"/>
    </xf>
    <xf numFmtId="38" fontId="60" fillId="16" borderId="145" xfId="10" applyNumberFormat="1" applyFont="1" applyFill="1" applyBorder="1" applyAlignment="1" applyProtection="1">
      <alignment horizontal="right" shrinkToFit="1"/>
    </xf>
    <xf numFmtId="38" fontId="62" fillId="16" borderId="47" xfId="10" applyNumberFormat="1" applyFont="1" applyFill="1" applyBorder="1" applyAlignment="1">
      <alignment horizontal="right" shrinkToFit="1"/>
    </xf>
    <xf numFmtId="38" fontId="60" fillId="16" borderId="58" xfId="10" applyNumberFormat="1" applyFont="1" applyFill="1" applyBorder="1" applyAlignment="1" applyProtection="1">
      <alignment horizontal="right" shrinkToFit="1"/>
    </xf>
    <xf numFmtId="40" fontId="60" fillId="0" borderId="9" xfId="10" applyNumberFormat="1" applyFont="1" applyFill="1" applyBorder="1" applyAlignment="1" applyProtection="1">
      <alignment horizontal="right" shrinkToFit="1"/>
      <protection locked="0"/>
    </xf>
    <xf numFmtId="40" fontId="62" fillId="16" borderId="47" xfId="10" applyNumberFormat="1" applyFont="1" applyFill="1" applyBorder="1" applyAlignment="1" applyProtection="1">
      <alignment horizontal="right" shrinkToFit="1"/>
    </xf>
    <xf numFmtId="4" fontId="62" fillId="0" borderId="0" xfId="10" applyNumberFormat="1" applyFont="1" applyFill="1" applyBorder="1" applyAlignment="1" applyProtection="1">
      <alignment vertical="center" shrinkToFit="1"/>
    </xf>
    <xf numFmtId="38" fontId="60" fillId="16" borderId="9" xfId="11" applyNumberFormat="1" applyFont="1" applyFill="1" applyBorder="1" applyAlignment="1" applyProtection="1">
      <alignment horizontal="right" shrinkToFit="1"/>
    </xf>
    <xf numFmtId="38" fontId="60" fillId="16" borderId="6" xfId="11" applyNumberFormat="1" applyFont="1" applyFill="1" applyBorder="1" applyAlignment="1" applyProtection="1">
      <alignment horizontal="right" shrinkToFit="1"/>
    </xf>
    <xf numFmtId="38" fontId="60" fillId="0" borderId="145" xfId="11" applyNumberFormat="1" applyFont="1" applyFill="1" applyBorder="1" applyAlignment="1" applyProtection="1">
      <alignment horizontal="right" shrinkToFit="1"/>
      <protection locked="0"/>
    </xf>
    <xf numFmtId="38" fontId="60" fillId="0" borderId="0" xfId="11" applyNumberFormat="1" applyFont="1" applyFill="1" applyAlignment="1">
      <alignment horizontal="right" shrinkToFit="1"/>
    </xf>
    <xf numFmtId="38" fontId="62" fillId="16" borderId="9" xfId="11" applyNumberFormat="1" applyFont="1" applyFill="1" applyBorder="1" applyAlignment="1" applyProtection="1">
      <alignment horizontal="right" shrinkToFit="1"/>
    </xf>
    <xf numFmtId="40" fontId="60" fillId="16" borderId="9" xfId="11" applyNumberFormat="1" applyFont="1" applyFill="1" applyBorder="1" applyAlignment="1" applyProtection="1">
      <alignment horizontal="right" shrinkToFit="1"/>
    </xf>
    <xf numFmtId="40" fontId="62" fillId="16" borderId="57" xfId="11" applyNumberFormat="1" applyFont="1" applyFill="1" applyBorder="1" applyAlignment="1" applyProtection="1">
      <alignment horizontal="right" shrinkToFit="1"/>
    </xf>
    <xf numFmtId="0" fontId="62" fillId="16" borderId="0" xfId="10" applyFont="1" applyFill="1" applyAlignment="1" applyProtection="1">
      <alignment horizontal="right" vertical="center"/>
      <protection hidden="1"/>
    </xf>
    <xf numFmtId="38" fontId="53" fillId="0" borderId="13" xfId="0" applyNumberFormat="1" applyFont="1" applyBorder="1" applyAlignment="1" applyProtection="1">
      <alignment vertical="center" shrinkToFit="1"/>
      <protection locked="0"/>
    </xf>
    <xf numFmtId="38" fontId="53" fillId="19" borderId="13" xfId="0" applyNumberFormat="1" applyFont="1" applyFill="1" applyBorder="1" applyAlignment="1" applyProtection="1">
      <alignment shrinkToFit="1"/>
      <protection locked="0"/>
    </xf>
    <xf numFmtId="0" fontId="53" fillId="16" borderId="124" xfId="0" applyFont="1" applyFill="1" applyBorder="1" applyAlignment="1">
      <alignment shrinkToFit="1"/>
    </xf>
    <xf numFmtId="37" fontId="53" fillId="16" borderId="124" xfId="0" applyNumberFormat="1" applyFont="1" applyFill="1" applyBorder="1" applyAlignment="1">
      <alignment shrinkToFit="1"/>
    </xf>
    <xf numFmtId="37" fontId="53" fillId="16" borderId="126" xfId="0" applyNumberFormat="1" applyFont="1" applyFill="1" applyBorder="1" applyAlignment="1">
      <alignment shrinkToFit="1"/>
    </xf>
    <xf numFmtId="0" fontId="53" fillId="16" borderId="14" xfId="0" applyFont="1" applyFill="1" applyBorder="1" applyAlignment="1">
      <alignment shrinkToFit="1"/>
    </xf>
    <xf numFmtId="0" fontId="53" fillId="16" borderId="21" xfId="0" applyFont="1" applyFill="1" applyBorder="1" applyAlignment="1">
      <alignment shrinkToFit="1"/>
    </xf>
    <xf numFmtId="37" fontId="53" fillId="16" borderId="14" xfId="0" applyNumberFormat="1" applyFont="1" applyFill="1" applyBorder="1" applyAlignment="1">
      <alignment shrinkToFit="1"/>
    </xf>
    <xf numFmtId="37" fontId="53" fillId="16" borderId="21" xfId="0" applyNumberFormat="1" applyFont="1" applyFill="1" applyBorder="1" applyAlignment="1">
      <alignment shrinkToFit="1"/>
    </xf>
    <xf numFmtId="38" fontId="53" fillId="16" borderId="14" xfId="0" applyNumberFormat="1" applyFont="1" applyFill="1" applyBorder="1" applyAlignment="1">
      <alignment shrinkToFit="1"/>
    </xf>
    <xf numFmtId="38" fontId="53" fillId="16" borderId="18" xfId="0" applyNumberFormat="1" applyFont="1" applyFill="1" applyBorder="1" applyAlignment="1">
      <alignment shrinkToFit="1"/>
    </xf>
    <xf numFmtId="10" fontId="52" fillId="16" borderId="14" xfId="0" applyNumberFormat="1" applyFont="1" applyFill="1" applyBorder="1" applyAlignment="1">
      <alignment horizontal="left" shrinkToFit="1"/>
    </xf>
    <xf numFmtId="0" fontId="98" fillId="22" borderId="0" xfId="18" applyFont="1" applyFill="1" applyAlignment="1" applyProtection="1">
      <alignment horizontal="centerContinuous" vertical="center"/>
      <protection hidden="1"/>
    </xf>
    <xf numFmtId="38" fontId="53" fillId="16" borderId="2" xfId="3" applyNumberFormat="1" applyFont="1" applyFill="1" applyBorder="1" applyAlignment="1">
      <alignment vertical="center" shrinkToFit="1"/>
    </xf>
    <xf numFmtId="0" fontId="53" fillId="15" borderId="2" xfId="3" applyNumberFormat="1" applyFont="1" applyFill="1" applyBorder="1" applyAlignment="1">
      <alignment vertical="center" shrinkToFit="1"/>
    </xf>
    <xf numFmtId="38" fontId="53" fillId="0" borderId="2" xfId="3" applyNumberFormat="1" applyFont="1" applyBorder="1" applyAlignment="1" applyProtection="1">
      <alignment vertical="center" shrinkToFit="1"/>
      <protection locked="0"/>
    </xf>
    <xf numFmtId="38" fontId="53" fillId="0" borderId="2" xfId="3" applyNumberFormat="1" applyFont="1" applyFill="1" applyBorder="1" applyAlignment="1" applyProtection="1">
      <alignment vertical="center" shrinkToFit="1"/>
      <protection locked="0"/>
    </xf>
    <xf numFmtId="38" fontId="53" fillId="16" borderId="2" xfId="3" applyNumberFormat="1" applyFont="1" applyFill="1" applyBorder="1" applyAlignment="1" applyProtection="1">
      <alignment vertical="center" shrinkToFit="1"/>
    </xf>
    <xf numFmtId="38" fontId="53" fillId="16" borderId="27" xfId="3" applyNumberFormat="1" applyFont="1" applyFill="1" applyBorder="1" applyAlignment="1">
      <alignment vertical="center" shrinkToFit="1"/>
    </xf>
    <xf numFmtId="0" fontId="53" fillId="15" borderId="4" xfId="3" applyNumberFormat="1" applyFont="1" applyFill="1" applyBorder="1" applyAlignment="1">
      <alignment vertical="center" shrinkToFit="1"/>
    </xf>
    <xf numFmtId="9" fontId="53" fillId="16" borderId="4" xfId="3" applyNumberFormat="1" applyFont="1" applyFill="1" applyBorder="1" applyAlignment="1">
      <alignment horizontal="center" vertical="center" shrinkToFit="1"/>
    </xf>
    <xf numFmtId="38" fontId="53" fillId="16" borderId="22" xfId="3" applyNumberFormat="1" applyFont="1" applyFill="1" applyBorder="1" applyAlignment="1">
      <alignment horizontal="right" vertical="center" shrinkToFit="1"/>
    </xf>
    <xf numFmtId="38" fontId="53" fillId="16" borderId="41"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2" fillId="16" borderId="75"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38" fontId="52" fillId="16" borderId="60" xfId="3" applyNumberFormat="1" applyFont="1" applyFill="1" applyBorder="1" applyAlignment="1">
      <alignment horizontal="right" vertical="center" shrinkToFit="1"/>
    </xf>
    <xf numFmtId="0" fontId="62" fillId="20" borderId="44" xfId="3" applyFont="1" applyFill="1" applyBorder="1" applyAlignment="1" applyProtection="1">
      <alignment horizontal="center"/>
      <protection hidden="1"/>
    </xf>
    <xf numFmtId="0" fontId="62" fillId="21" borderId="44" xfId="3" applyFont="1" applyFill="1" applyBorder="1" applyAlignment="1" applyProtection="1">
      <alignment horizontal="center"/>
      <protection hidden="1"/>
    </xf>
    <xf numFmtId="169" fontId="60" fillId="0" borderId="8" xfId="3" applyNumberFormat="1" applyFont="1" applyBorder="1" applyAlignment="1" applyProtection="1">
      <alignment horizontal="center" shrinkToFit="1"/>
      <protection locked="0"/>
    </xf>
    <xf numFmtId="1" fontId="60" fillId="0" borderId="8" xfId="3" applyNumberFormat="1" applyFont="1" applyBorder="1" applyAlignment="1" applyProtection="1">
      <alignment horizontal="center" shrinkToFit="1"/>
      <protection locked="0"/>
    </xf>
    <xf numFmtId="3" fontId="60" fillId="0" borderId="8" xfId="3" applyNumberFormat="1" applyFont="1" applyBorder="1" applyAlignment="1" applyProtection="1">
      <alignment horizontal="center" shrinkToFit="1"/>
      <protection locked="0"/>
    </xf>
    <xf numFmtId="169" fontId="60" fillId="0" borderId="22" xfId="3" applyNumberFormat="1" applyFont="1" applyBorder="1" applyAlignment="1" applyProtection="1">
      <alignment horizontal="center" shrinkToFit="1"/>
      <protection locked="0"/>
    </xf>
    <xf numFmtId="1" fontId="60" fillId="0" borderId="22" xfId="3" applyNumberFormat="1" applyFont="1" applyBorder="1" applyAlignment="1" applyProtection="1">
      <alignment horizontal="center" shrinkToFit="1"/>
      <protection locked="0"/>
    </xf>
    <xf numFmtId="3" fontId="60" fillId="0" borderId="22" xfId="3" applyNumberFormat="1" applyFont="1" applyBorder="1" applyAlignment="1" applyProtection="1">
      <alignment horizontal="center" shrinkToFit="1"/>
      <protection locked="0"/>
    </xf>
    <xf numFmtId="181" fontId="12" fillId="0" borderId="0" xfId="12" applyNumberFormat="1" applyFont="1" applyBorder="1" applyAlignment="1" applyProtection="1">
      <alignment vertical="center"/>
    </xf>
    <xf numFmtId="181" fontId="13" fillId="20" borderId="0" xfId="0" applyNumberFormat="1" applyFont="1" applyFill="1" applyAlignment="1">
      <alignment shrinkToFit="1"/>
    </xf>
    <xf numFmtId="181" fontId="0" fillId="20" borderId="0" xfId="0" applyNumberFormat="1" applyFill="1" applyAlignment="1">
      <alignment shrinkToFit="1"/>
    </xf>
    <xf numFmtId="0" fontId="32" fillId="0" borderId="0" xfId="0" applyFont="1" applyFill="1"/>
    <xf numFmtId="0" fontId="9" fillId="0" borderId="17" xfId="12" applyFont="1" applyBorder="1" applyAlignment="1" applyProtection="1">
      <alignment horizontal="left" vertical="center"/>
    </xf>
    <xf numFmtId="41" fontId="8" fillId="0" borderId="0" xfId="0" applyNumberFormat="1" applyFont="1" applyAlignment="1">
      <alignment horizontal="right"/>
    </xf>
    <xf numFmtId="41" fontId="8" fillId="0" borderId="0" xfId="0" applyNumberFormat="1" applyFont="1" applyFill="1" applyAlignment="1">
      <alignment horizontal="right"/>
    </xf>
    <xf numFmtId="0" fontId="9" fillId="0" borderId="123" xfId="12" applyFont="1" applyFill="1" applyBorder="1" applyAlignment="1" applyProtection="1">
      <alignment vertical="center"/>
      <protection hidden="1"/>
    </xf>
    <xf numFmtId="0" fontId="10" fillId="0" borderId="0" xfId="12" applyFont="1" applyFill="1" applyBorder="1" applyAlignment="1" applyProtection="1">
      <alignment horizontal="left" vertical="center"/>
      <protection hidden="1"/>
    </xf>
    <xf numFmtId="0" fontId="9" fillId="0" borderId="0" xfId="12" applyFont="1" applyFill="1" applyBorder="1" applyAlignment="1" applyProtection="1">
      <alignment vertical="center"/>
    </xf>
    <xf numFmtId="0" fontId="60" fillId="0" borderId="0" xfId="0" applyFont="1" applyFill="1" applyAlignment="1" applyProtection="1">
      <alignment horizontal="left" vertical="center"/>
      <protection hidden="1"/>
    </xf>
    <xf numFmtId="0" fontId="55" fillId="0" borderId="0" xfId="0" applyFont="1" applyFill="1" applyBorder="1" applyAlignment="1" applyProtection="1">
      <alignment vertical="center"/>
    </xf>
    <xf numFmtId="0" fontId="53" fillId="0" borderId="0" xfId="0" applyFont="1" applyFill="1" applyBorder="1" applyAlignment="1" applyProtection="1">
      <alignment horizontal="left" vertical="top"/>
    </xf>
    <xf numFmtId="0" fontId="55" fillId="0" borderId="0" xfId="0" applyFont="1" applyFill="1" applyBorder="1" applyAlignment="1">
      <alignment horizontal="left" vertical="top"/>
    </xf>
    <xf numFmtId="0" fontId="58" fillId="0" borderId="0" xfId="0" applyFont="1" applyFill="1" applyBorder="1" applyAlignment="1" applyProtection="1">
      <alignment vertical="center"/>
    </xf>
    <xf numFmtId="0" fontId="63" fillId="0" borderId="0" xfId="0" applyFont="1" applyFill="1" applyBorder="1" applyAlignment="1" applyProtection="1">
      <alignment horizontal="right"/>
      <protection hidden="1"/>
    </xf>
    <xf numFmtId="0" fontId="60" fillId="0" borderId="0" xfId="0" applyFont="1" applyFill="1" applyAlignment="1" applyProtection="1">
      <alignment vertical="center"/>
    </xf>
    <xf numFmtId="0" fontId="62" fillId="0" borderId="20" xfId="0" applyFont="1" applyFill="1" applyBorder="1" applyAlignment="1" applyProtection="1">
      <alignment horizontal="left" vertical="center" indent="2"/>
    </xf>
    <xf numFmtId="0" fontId="62" fillId="0" borderId="2" xfId="0" applyNumberFormat="1" applyFont="1" applyFill="1" applyBorder="1" applyAlignment="1" applyProtection="1">
      <alignment horizontal="center" vertical="center" wrapText="1"/>
      <protection hidden="1"/>
    </xf>
    <xf numFmtId="0" fontId="55" fillId="0" borderId="0" xfId="0" applyFont="1" applyFill="1" applyProtection="1"/>
    <xf numFmtId="0" fontId="52" fillId="0" borderId="8" xfId="0" applyFont="1" applyFill="1" applyBorder="1" applyAlignment="1" applyProtection="1">
      <alignment horizontal="center" vertical="center" wrapText="1"/>
      <protection hidden="1"/>
    </xf>
    <xf numFmtId="0" fontId="62" fillId="0" borderId="0" xfId="10" applyFont="1" applyFill="1" applyAlignment="1" applyProtection="1">
      <alignment vertical="center"/>
      <protection hidden="1"/>
    </xf>
    <xf numFmtId="0" fontId="62" fillId="0" borderId="0" xfId="11" applyFont="1" applyFill="1" applyAlignment="1">
      <alignment vertical="center"/>
    </xf>
    <xf numFmtId="0" fontId="62" fillId="0" borderId="0" xfId="11" applyFont="1" applyFill="1" applyAlignment="1">
      <alignment horizontal="right" vertical="center"/>
    </xf>
    <xf numFmtId="0" fontId="62" fillId="0" borderId="0" xfId="0" applyFont="1" applyFill="1" applyBorder="1" applyAlignment="1" applyProtection="1">
      <alignment horizontal="left" vertical="center"/>
      <protection hidden="1"/>
    </xf>
    <xf numFmtId="0" fontId="62" fillId="0" borderId="0" xfId="10" applyFont="1" applyFill="1" applyAlignment="1">
      <alignment vertical="center"/>
    </xf>
    <xf numFmtId="0" fontId="53" fillId="0" borderId="0" xfId="0" applyFont="1" applyFill="1"/>
    <xf numFmtId="0" fontId="101" fillId="0" borderId="0" xfId="18" applyFont="1" applyFill="1"/>
    <xf numFmtId="0" fontId="137" fillId="0" borderId="0" xfId="18" applyFont="1"/>
    <xf numFmtId="0" fontId="101" fillId="0" borderId="0" xfId="18" applyFont="1" applyProtection="1"/>
    <xf numFmtId="0" fontId="52" fillId="0" borderId="12" xfId="3" applyNumberFormat="1" applyFont="1" applyFill="1" applyBorder="1" applyAlignment="1" applyProtection="1">
      <alignment horizontal="centerContinuous" vertical="center"/>
      <protection hidden="1"/>
    </xf>
    <xf numFmtId="0" fontId="55" fillId="0" borderId="16" xfId="3" applyNumberFormat="1" applyFont="1" applyFill="1" applyBorder="1" applyAlignment="1" applyProtection="1">
      <alignment horizontal="centerContinuous" vertical="center"/>
      <protection hidden="1"/>
    </xf>
    <xf numFmtId="0" fontId="52" fillId="0" borderId="3" xfId="3" applyNumberFormat="1" applyFont="1" applyFill="1" applyBorder="1" applyAlignment="1" applyProtection="1">
      <alignment horizontal="centerContinuous" vertical="center"/>
      <protection hidden="1"/>
    </xf>
    <xf numFmtId="0" fontId="55" fillId="0" borderId="10" xfId="3" applyNumberFormat="1" applyFont="1" applyFill="1" applyBorder="1" applyAlignment="1" applyProtection="1">
      <alignment horizontal="centerContinuous" vertical="center"/>
      <protection hidden="1"/>
    </xf>
    <xf numFmtId="0" fontId="60" fillId="0" borderId="0" xfId="3" applyNumberFormat="1" applyFont="1" applyFill="1" applyAlignment="1" applyProtection="1">
      <alignment vertical="center"/>
      <protection hidden="1"/>
    </xf>
    <xf numFmtId="0" fontId="55" fillId="0" borderId="0" xfId="3" applyNumberFormat="1" applyFont="1" applyFill="1" applyAlignment="1" applyProtection="1">
      <alignment horizontal="right" vertical="center"/>
      <protection hidden="1"/>
    </xf>
    <xf numFmtId="0" fontId="55" fillId="0" borderId="0" xfId="3" applyNumberFormat="1" applyFont="1" applyFill="1" applyAlignment="1" applyProtection="1">
      <alignment vertical="center"/>
      <protection hidden="1"/>
    </xf>
    <xf numFmtId="0" fontId="3" fillId="0" borderId="0" xfId="19" applyFont="1" applyAlignment="1">
      <alignment vertical="center"/>
    </xf>
    <xf numFmtId="182" fontId="3" fillId="0" borderId="0" xfId="19" applyNumberFormat="1" applyAlignment="1">
      <alignment vertical="center"/>
    </xf>
    <xf numFmtId="0" fontId="3" fillId="0" borderId="0" xfId="19" applyAlignment="1">
      <alignment vertical="center"/>
    </xf>
    <xf numFmtId="0" fontId="3" fillId="0" borderId="0" xfId="19"/>
    <xf numFmtId="0" fontId="3" fillId="0" borderId="0" xfId="19" applyAlignment="1">
      <alignment horizontal="center" vertical="center" wrapText="1"/>
    </xf>
    <xf numFmtId="182" fontId="3" fillId="0" borderId="0" xfId="19" applyNumberFormat="1" applyAlignment="1">
      <alignment horizontal="center" vertical="center" wrapText="1"/>
    </xf>
    <xf numFmtId="0" fontId="3" fillId="0" borderId="0" xfId="19" applyAlignment="1">
      <alignment horizontal="center" vertical="top" wrapText="1"/>
    </xf>
    <xf numFmtId="182" fontId="3" fillId="0" borderId="0" xfId="19" applyNumberFormat="1" applyAlignment="1">
      <alignment horizontal="center" vertical="top" wrapText="1"/>
    </xf>
    <xf numFmtId="0" fontId="97" fillId="0" borderId="138" xfId="19" applyFont="1" applyBorder="1" applyAlignment="1">
      <alignment horizontal="left" vertical="top"/>
    </xf>
    <xf numFmtId="182" fontId="124" fillId="0" borderId="139" xfId="19" applyNumberFormat="1" applyFont="1" applyBorder="1" applyAlignment="1">
      <alignment horizontal="center" vertical="top"/>
    </xf>
    <xf numFmtId="0" fontId="124" fillId="0" borderId="139" xfId="19" applyFont="1" applyBorder="1" applyAlignment="1">
      <alignment horizontal="center" vertical="top"/>
    </xf>
    <xf numFmtId="0" fontId="124" fillId="0" borderId="140" xfId="19" applyFont="1" applyBorder="1" applyAlignment="1">
      <alignment horizontal="center" vertical="top"/>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182" fontId="125" fillId="0" borderId="0" xfId="19" applyNumberFormat="1"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123" fillId="22" borderId="154" xfId="19" applyFont="1" applyFill="1" applyBorder="1" applyAlignment="1">
      <alignment horizontal="center" vertical="center" wrapText="1"/>
    </xf>
    <xf numFmtId="182" fontId="123" fillId="22" borderId="154" xfId="19" applyNumberFormat="1" applyFont="1" applyFill="1" applyBorder="1" applyAlignment="1">
      <alignment horizontal="center" vertical="center" wrapText="1"/>
    </xf>
    <xf numFmtId="38" fontId="123" fillId="22" borderId="154" xfId="19" applyNumberFormat="1" applyFont="1" applyFill="1" applyBorder="1" applyAlignment="1">
      <alignment horizontal="center" vertical="center" wrapText="1"/>
    </xf>
    <xf numFmtId="0" fontId="125" fillId="20" borderId="155" xfId="19" applyFont="1" applyFill="1" applyBorder="1" applyAlignment="1" applyProtection="1">
      <alignment horizontal="left" vertical="top" wrapText="1"/>
    </xf>
    <xf numFmtId="0" fontId="125" fillId="20" borderId="155" xfId="19" applyFont="1" applyFill="1" applyBorder="1" applyAlignment="1" applyProtection="1">
      <alignment vertical="top"/>
    </xf>
    <xf numFmtId="38" fontId="125" fillId="20" borderId="155" xfId="19" applyNumberFormat="1" applyFont="1" applyFill="1" applyBorder="1" applyAlignment="1" applyProtection="1">
      <alignment horizontal="right" vertical="top"/>
    </xf>
    <xf numFmtId="38" fontId="125" fillId="20" borderId="155" xfId="19" applyNumberFormat="1" applyFont="1" applyFill="1" applyBorder="1" applyAlignment="1" applyProtection="1">
      <alignment vertical="top"/>
    </xf>
    <xf numFmtId="38" fontId="3" fillId="0" borderId="155" xfId="19" applyNumberFormat="1" applyBorder="1" applyAlignment="1" applyProtection="1">
      <alignment horizontal="right" vertical="top"/>
      <protection locked="0"/>
    </xf>
    <xf numFmtId="0" fontId="3" fillId="0" borderId="0" xfId="19" quotePrefix="1" applyNumberFormat="1" applyFont="1"/>
    <xf numFmtId="0" fontId="3" fillId="0" borderId="155" xfId="19" applyBorder="1" applyAlignment="1" applyProtection="1">
      <alignment horizontal="left" vertical="top" wrapText="1"/>
      <protection locked="0"/>
    </xf>
    <xf numFmtId="0" fontId="3" fillId="0" borderId="155" xfId="19" applyBorder="1" applyAlignment="1" applyProtection="1">
      <alignment vertical="top"/>
      <protection locked="0"/>
    </xf>
    <xf numFmtId="0" fontId="3" fillId="16" borderId="156" xfId="19" applyFill="1" applyBorder="1" applyAlignment="1" applyProtection="1">
      <alignment horizontal="left" vertical="top" wrapText="1"/>
    </xf>
    <xf numFmtId="0" fontId="3" fillId="16" borderId="156" xfId="19" applyFill="1" applyBorder="1" applyAlignment="1" applyProtection="1">
      <alignment vertical="top"/>
    </xf>
    <xf numFmtId="38" fontId="3" fillId="16" borderId="156" xfId="19" applyNumberFormat="1" applyFill="1" applyBorder="1" applyAlignment="1" applyProtection="1">
      <alignment horizontal="right" vertical="top"/>
    </xf>
    <xf numFmtId="38" fontId="3" fillId="16" borderId="156" xfId="19" applyNumberFormat="1" applyFont="1" applyFill="1" applyBorder="1" applyAlignment="1" applyProtection="1">
      <alignment horizontal="right" vertical="top"/>
    </xf>
    <xf numFmtId="38" fontId="3" fillId="16" borderId="156" xfId="19" applyNumberFormat="1" applyFill="1" applyBorder="1" applyAlignment="1" applyProtection="1">
      <alignment vertical="top"/>
    </xf>
    <xf numFmtId="0" fontId="3" fillId="0" borderId="0" xfId="19" applyAlignment="1">
      <alignment horizontal="left" vertical="top" wrapText="1"/>
    </xf>
    <xf numFmtId="182" fontId="3" fillId="0" borderId="0" xfId="19" applyNumberFormat="1" applyAlignment="1">
      <alignment vertical="top"/>
    </xf>
    <xf numFmtId="0" fontId="3" fillId="0" borderId="0" xfId="19" applyAlignment="1">
      <alignment vertical="top"/>
    </xf>
    <xf numFmtId="38" fontId="3" fillId="0" borderId="0" xfId="19" applyNumberFormat="1" applyAlignment="1">
      <alignment horizontal="right" vertical="top"/>
    </xf>
    <xf numFmtId="183" fontId="3" fillId="0" borderId="0" xfId="19" applyNumberFormat="1"/>
    <xf numFmtId="0" fontId="136" fillId="0" borderId="0" xfId="0" applyFont="1"/>
    <xf numFmtId="0" fontId="83" fillId="0" borderId="2" xfId="0" applyFont="1" applyBorder="1" applyAlignment="1">
      <alignment horizontal="left" wrapText="1"/>
    </xf>
    <xf numFmtId="0" fontId="138" fillId="0" borderId="96" xfId="19" applyFont="1" applyBorder="1" applyAlignment="1">
      <alignment vertical="top"/>
    </xf>
    <xf numFmtId="0" fontId="138" fillId="0" borderId="0" xfId="19" applyFont="1" applyBorder="1" applyAlignment="1">
      <alignment vertical="top"/>
    </xf>
    <xf numFmtId="41" fontId="47" fillId="11" borderId="110" xfId="0" applyNumberFormat="1" applyFont="1" applyFill="1" applyBorder="1" applyAlignment="1" applyProtection="1">
      <alignment horizontal="right" shrinkToFit="1"/>
      <protection locked="0"/>
    </xf>
    <xf numFmtId="41" fontId="47" fillId="10" borderId="0" xfId="0" applyNumberFormat="1" applyFont="1" applyFill="1" applyBorder="1" applyAlignment="1">
      <alignment horizontal="right" shrinkToFit="1"/>
    </xf>
    <xf numFmtId="38" fontId="3" fillId="16" borderId="155" xfId="19" applyNumberFormat="1" applyFill="1" applyBorder="1" applyAlignment="1" applyProtection="1">
      <alignment horizontal="right" vertical="top"/>
    </xf>
    <xf numFmtId="184" fontId="125" fillId="20" borderId="155" xfId="19" applyNumberFormat="1" applyFont="1" applyFill="1" applyBorder="1" applyAlignment="1" applyProtection="1">
      <alignment horizontal="center" vertical="top"/>
    </xf>
    <xf numFmtId="184" fontId="3" fillId="0" borderId="155" xfId="19" applyNumberFormat="1" applyBorder="1" applyAlignment="1" applyProtection="1">
      <alignment horizontal="center" vertical="center"/>
      <protection locked="0"/>
    </xf>
    <xf numFmtId="184" fontId="3" fillId="16" borderId="156" xfId="19" applyNumberFormat="1" applyFill="1" applyBorder="1" applyAlignment="1" applyProtection="1">
      <alignment vertical="top"/>
    </xf>
    <xf numFmtId="0" fontId="60" fillId="0" borderId="0" xfId="3" quotePrefix="1" applyNumberFormat="1" applyFont="1" applyFill="1" applyBorder="1" applyAlignment="1" applyProtection="1">
      <alignment horizontal="left" vertical="top" wrapText="1" indent="2"/>
      <protection hidden="1"/>
    </xf>
    <xf numFmtId="0" fontId="55" fillId="0" borderId="0" xfId="3" applyFont="1" applyFill="1" applyAlignment="1" applyProtection="1">
      <alignment horizontal="left" vertical="top" wrapText="1" indent="2"/>
      <protection hidden="1"/>
    </xf>
    <xf numFmtId="0" fontId="55" fillId="0" borderId="126" xfId="3" applyNumberFormat="1" applyFont="1" applyBorder="1" applyAlignment="1">
      <alignment vertical="center"/>
    </xf>
    <xf numFmtId="0" fontId="53" fillId="15" borderId="125" xfId="3" applyNumberFormat="1" applyFont="1" applyFill="1" applyBorder="1" applyAlignment="1">
      <alignment vertical="center" shrinkToFit="1"/>
    </xf>
    <xf numFmtId="0" fontId="52" fillId="0" borderId="3" xfId="0" quotePrefix="1" applyNumberFormat="1" applyFont="1" applyBorder="1" applyAlignment="1">
      <alignment horizontal="center" vertical="center"/>
    </xf>
    <xf numFmtId="0" fontId="52" fillId="0" borderId="125" xfId="0" applyNumberFormat="1" applyFont="1" applyBorder="1" applyAlignment="1">
      <alignment horizontal="center" vertical="center" wrapText="1"/>
    </xf>
    <xf numFmtId="0" fontId="2" fillId="0" borderId="0" xfId="19" applyFont="1" applyAlignment="1">
      <alignment horizontal="left" vertical="center"/>
    </xf>
    <xf numFmtId="0" fontId="62" fillId="0" borderId="44" xfId="3" applyFont="1" applyFill="1" applyBorder="1" applyAlignment="1" applyProtection="1">
      <alignment horizontal="center"/>
      <protection hidden="1"/>
    </xf>
    <xf numFmtId="0" fontId="55" fillId="0" borderId="0" xfId="3" applyFont="1" applyFill="1" applyAlignment="1" applyProtection="1">
      <alignment horizontal="center"/>
    </xf>
    <xf numFmtId="0" fontId="62" fillId="0" borderId="142" xfId="3" applyFont="1" applyFill="1" applyBorder="1" applyAlignment="1" applyProtection="1">
      <alignment horizontal="centerContinuous"/>
    </xf>
    <xf numFmtId="169" fontId="62" fillId="0" borderId="0" xfId="3" applyNumberFormat="1" applyFont="1" applyFill="1" applyProtection="1">
      <protection hidden="1"/>
    </xf>
    <xf numFmtId="0" fontId="55" fillId="0" borderId="0" xfId="3" applyFont="1" applyFill="1" applyProtection="1">
      <protection hidden="1"/>
    </xf>
    <xf numFmtId="0" fontId="63" fillId="0" borderId="0" xfId="3" applyFont="1" applyFill="1" applyBorder="1" applyAlignment="1" applyProtection="1">
      <alignment horizontal="right"/>
      <protection hidden="1"/>
    </xf>
    <xf numFmtId="0" fontId="55" fillId="0" borderId="0" xfId="0" applyFont="1" applyBorder="1" applyAlignment="1" applyProtection="1">
      <alignment vertical="center"/>
      <protection locked="0"/>
    </xf>
    <xf numFmtId="164" fontId="60" fillId="0" borderId="2" xfId="9" applyNumberFormat="1" applyFont="1" applyBorder="1" applyAlignment="1" applyProtection="1">
      <alignment horizontal="left" vertical="center"/>
      <protection locked="0"/>
    </xf>
    <xf numFmtId="177" fontId="60" fillId="0" borderId="2" xfId="9" applyNumberFormat="1" applyFont="1" applyBorder="1" applyAlignment="1" applyProtection="1">
      <alignment horizontal="right"/>
      <protection locked="0"/>
    </xf>
    <xf numFmtId="38" fontId="53" fillId="0" borderId="2" xfId="9" applyNumberFormat="1" applyFont="1" applyBorder="1" applyAlignment="1" applyProtection="1">
      <alignment horizontal="right"/>
      <protection locked="0"/>
    </xf>
    <xf numFmtId="3" fontId="53" fillId="0" borderId="2" xfId="9" applyNumberFormat="1" applyFont="1" applyBorder="1" applyAlignment="1" applyProtection="1">
      <alignment horizontal="right" vertical="center"/>
      <protection locked="0"/>
    </xf>
    <xf numFmtId="0" fontId="0" fillId="0" borderId="155" xfId="17" applyFont="1" applyBorder="1" applyAlignment="1" applyProtection="1">
      <alignment horizontal="left" vertical="top" wrapText="1"/>
      <protection locked="0"/>
    </xf>
    <xf numFmtId="49" fontId="0" fillId="0" borderId="155" xfId="17" applyNumberFormat="1" applyFont="1" applyBorder="1" applyAlignment="1" applyProtection="1">
      <alignment horizontal="center" vertical="top"/>
      <protection locked="0"/>
    </xf>
    <xf numFmtId="0" fontId="0" fillId="0" borderId="155" xfId="17" applyFont="1" applyBorder="1" applyAlignment="1" applyProtection="1">
      <alignment vertical="top"/>
      <protection locked="0"/>
    </xf>
    <xf numFmtId="38" fontId="5" fillId="0" borderId="155" xfId="17" applyNumberFormat="1" applyBorder="1" applyAlignment="1" applyProtection="1">
      <alignment horizontal="right" vertical="top"/>
      <protection locked="0"/>
    </xf>
    <xf numFmtId="49" fontId="129" fillId="0" borderId="107" xfId="18" applyNumberFormat="1" applyFont="1" applyBorder="1" applyAlignment="1" applyProtection="1">
      <alignment horizontal="center" vertical="center"/>
      <protection locked="0"/>
    </xf>
    <xf numFmtId="181" fontId="12" fillId="0" borderId="16" xfId="12" applyNumberFormat="1" applyFont="1" applyFill="1" applyBorder="1" applyAlignment="1" applyProtection="1">
      <alignment horizontal="left" vertical="center" shrinkToFit="1"/>
      <protection hidden="1"/>
    </xf>
    <xf numFmtId="181" fontId="12" fillId="0" borderId="10" xfId="12" applyNumberFormat="1" applyFont="1" applyFill="1" applyBorder="1" applyAlignment="1" applyProtection="1">
      <alignment horizontal="left" vertical="center" shrinkToFit="1"/>
      <protection hidden="1"/>
    </xf>
    <xf numFmtId="181" fontId="12" fillId="0" borderId="0" xfId="12" applyNumberFormat="1" applyFont="1" applyFill="1" applyBorder="1" applyAlignment="1" applyProtection="1">
      <alignment horizontal="left" vertical="center" shrinkToFit="1"/>
      <protection hidden="1"/>
    </xf>
    <xf numFmtId="181" fontId="12" fillId="0" borderId="18" xfId="12" applyNumberFormat="1" applyFont="1" applyFill="1" applyBorder="1" applyAlignment="1" applyProtection="1">
      <alignment horizontal="left" vertical="center" shrinkToFit="1"/>
      <protection hidden="1"/>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31" fillId="0" borderId="0" xfId="2"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76" fillId="11" borderId="118" xfId="0" applyFont="1" applyFill="1" applyBorder="1" applyAlignment="1">
      <alignment horizontal="center" vertical="center" shrinkToFit="1"/>
    </xf>
    <xf numFmtId="0" fontId="76" fillId="11" borderId="163" xfId="0" applyFont="1" applyFill="1" applyBorder="1" applyAlignment="1">
      <alignment horizontal="center" vertical="center" shrinkToFit="1"/>
    </xf>
    <xf numFmtId="0" fontId="60" fillId="13" borderId="117" xfId="0" applyFont="1" applyFill="1" applyBorder="1" applyAlignment="1" applyProtection="1">
      <alignment horizontal="center" vertical="center" shrinkToFit="1"/>
    </xf>
    <xf numFmtId="0" fontId="60" fillId="13" borderId="110" xfId="0" applyFont="1" applyFill="1" applyBorder="1" applyAlignment="1" applyProtection="1">
      <alignment horizontal="center" vertical="center" shrinkToFit="1"/>
    </xf>
    <xf numFmtId="0" fontId="60" fillId="13" borderId="103" xfId="0" applyFont="1" applyFill="1" applyBorder="1" applyAlignment="1" applyProtection="1">
      <alignment horizontal="center" vertical="center" shrinkToFit="1"/>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2" borderId="13" xfId="0" applyNumberFormat="1" applyFont="1" applyFill="1" applyBorder="1" applyAlignment="1" applyProtection="1">
      <alignment horizontal="left" vertical="center"/>
    </xf>
    <xf numFmtId="3" fontId="62" fillId="22" borderId="14" xfId="0" applyNumberFormat="1" applyFont="1" applyFill="1" applyBorder="1" applyAlignment="1" applyProtection="1">
      <alignment horizontal="left" vertical="center"/>
    </xf>
    <xf numFmtId="164" fontId="62" fillId="22" borderId="49" xfId="0" applyNumberFormat="1" applyFont="1" applyFill="1" applyBorder="1" applyAlignment="1" applyProtection="1">
      <alignment horizontal="left" vertical="center"/>
    </xf>
    <xf numFmtId="164" fontId="62" fillId="22" borderId="31" xfId="0" applyNumberFormat="1" applyFont="1" applyFill="1" applyBorder="1" applyAlignment="1" applyProtection="1">
      <alignment horizontal="left" vertical="center"/>
    </xf>
    <xf numFmtId="0" fontId="62" fillId="22" borderId="34" xfId="0" applyFont="1" applyFill="1" applyBorder="1" applyAlignment="1" applyProtection="1">
      <alignment horizontal="left" vertical="center"/>
    </xf>
    <xf numFmtId="0" fontId="62" fillId="22" borderId="31" xfId="0" applyFont="1" applyFill="1" applyBorder="1" applyAlignment="1" applyProtection="1">
      <alignment horizontal="left" vertical="center"/>
    </xf>
    <xf numFmtId="164" fontId="62" fillId="22" borderId="13" xfId="0" applyNumberFormat="1" applyFont="1" applyFill="1" applyBorder="1" applyAlignment="1" applyProtection="1">
      <alignment horizontal="left" vertical="center"/>
    </xf>
    <xf numFmtId="164" fontId="62" fillId="22"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protection hidden="1"/>
    </xf>
    <xf numFmtId="0" fontId="62" fillId="16" borderId="30" xfId="0" applyFont="1" applyFill="1" applyBorder="1" applyAlignment="1" applyProtection="1">
      <alignment horizontal="left" vertical="center" indent="2"/>
      <protection hidden="1"/>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4" borderId="13" xfId="0" applyNumberFormat="1" applyFont="1" applyFill="1" applyBorder="1" applyAlignment="1" applyProtection="1">
      <alignment horizontal="left" vertical="center" wrapText="1" indent="1"/>
    </xf>
    <xf numFmtId="164" fontId="62" fillId="24"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2" borderId="13" xfId="0" applyNumberFormat="1" applyFont="1" applyFill="1" applyBorder="1" applyAlignment="1" applyProtection="1">
      <alignment horizontal="left" vertical="center"/>
    </xf>
    <xf numFmtId="49" fontId="62" fillId="22" borderId="14" xfId="0" applyNumberFormat="1" applyFont="1" applyFill="1" applyBorder="1" applyAlignment="1" applyProtection="1">
      <alignment horizontal="left" vertical="center"/>
    </xf>
    <xf numFmtId="0" fontId="62" fillId="22" borderId="13" xfId="0" applyFont="1" applyFill="1" applyBorder="1" applyAlignment="1" applyProtection="1">
      <alignment vertical="center"/>
    </xf>
    <xf numFmtId="0" fontId="62" fillId="22"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2" borderId="19" xfId="0" applyFont="1" applyFill="1" applyBorder="1" applyAlignment="1">
      <alignment horizontal="center" vertical="center"/>
    </xf>
    <xf numFmtId="0" fontId="55" fillId="22" borderId="11" xfId="0" applyFont="1" applyFill="1" applyBorder="1" applyAlignment="1">
      <alignment horizontal="center" vertical="center"/>
    </xf>
    <xf numFmtId="0" fontId="63" fillId="23" borderId="20" xfId="0" applyFont="1" applyFill="1" applyBorder="1" applyAlignment="1">
      <alignment horizontal="center" vertical="center"/>
    </xf>
    <xf numFmtId="0" fontId="63" fillId="23" borderId="11" xfId="0" applyFont="1" applyFill="1" applyBorder="1" applyAlignment="1">
      <alignment horizontal="center" vertical="center"/>
    </xf>
    <xf numFmtId="0" fontId="55" fillId="23" borderId="11" xfId="0" applyFont="1" applyFill="1" applyBorder="1" applyAlignment="1">
      <alignment horizontal="center" vertical="center"/>
    </xf>
    <xf numFmtId="0" fontId="63" fillId="22" borderId="107" xfId="0" applyFont="1" applyFill="1" applyBorder="1" applyAlignment="1">
      <alignment horizontal="center" vertical="center"/>
    </xf>
    <xf numFmtId="0" fontId="55" fillId="22" borderId="129" xfId="0" applyFont="1" applyFill="1" applyBorder="1" applyAlignment="1">
      <alignment horizontal="center" vertical="center"/>
    </xf>
    <xf numFmtId="0" fontId="63" fillId="22"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2" borderId="20" xfId="0" applyFont="1" applyFill="1" applyBorder="1" applyAlignment="1">
      <alignment horizontal="center" vertical="center" wrapText="1"/>
    </xf>
    <xf numFmtId="0" fontId="55" fillId="22" borderId="11" xfId="0" applyFont="1" applyFill="1" applyBorder="1" applyAlignment="1">
      <alignment horizontal="center" vertical="center" wrapText="1"/>
    </xf>
    <xf numFmtId="3" fontId="63" fillId="22" borderId="13" xfId="0" applyNumberFormat="1" applyFont="1" applyFill="1" applyBorder="1" applyAlignment="1">
      <alignment horizontal="center" vertical="center"/>
    </xf>
    <xf numFmtId="0" fontId="55" fillId="22" borderId="14" xfId="0" applyFont="1" applyFill="1" applyBorder="1" applyAlignment="1">
      <alignment horizontal="center" vertical="center"/>
    </xf>
    <xf numFmtId="0" fontId="63" fillId="22"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4"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Fill="1" applyBorder="1" applyAlignment="1" applyProtection="1">
      <alignment horizontal="left" vertical="center" wrapText="1"/>
      <protection hidden="1"/>
    </xf>
    <xf numFmtId="0" fontId="62" fillId="0" borderId="6" xfId="0" applyFont="1" applyFill="1" applyBorder="1" applyAlignment="1" applyProtection="1">
      <alignment horizontal="left" vertical="center" wrapText="1"/>
      <protection hidden="1"/>
    </xf>
    <xf numFmtId="0" fontId="55" fillId="0" borderId="6" xfId="0" applyFont="1" applyFill="1" applyBorder="1" applyAlignment="1" applyProtection="1">
      <alignment wrapText="1"/>
      <protection hidden="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5"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protection hidden="1"/>
    </xf>
    <xf numFmtId="0" fontId="62" fillId="16" borderId="145" xfId="0" applyFont="1" applyFill="1" applyBorder="1" applyAlignment="1" applyProtection="1">
      <alignment horizontal="left" vertical="center" indent="1"/>
      <protection hidden="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2" borderId="144" xfId="0" applyFont="1" applyFill="1" applyBorder="1" applyAlignment="1" applyProtection="1">
      <alignment horizontal="left" vertical="center" indent="1"/>
    </xf>
    <xf numFmtId="0" fontId="63" fillId="22" borderId="145" xfId="0" applyFont="1" applyFill="1" applyBorder="1" applyAlignment="1" applyProtection="1">
      <alignment horizontal="left" vertical="center" indent="1"/>
    </xf>
    <xf numFmtId="0" fontId="63" fillId="22"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2" borderId="92" xfId="10" applyFont="1" applyFill="1" applyBorder="1" applyAlignment="1" applyProtection="1">
      <alignment horizontal="center" vertical="center" wrapText="1"/>
      <protection hidden="1"/>
    </xf>
    <xf numFmtId="0" fontId="63" fillId="22" borderId="25" xfId="0" applyFont="1" applyFill="1" applyBorder="1" applyAlignment="1" applyProtection="1">
      <alignment horizontal="center" vertical="center" wrapText="1"/>
      <protection hidden="1"/>
    </xf>
    <xf numFmtId="0" fontId="63" fillId="22" borderId="93" xfId="0" applyFont="1" applyFill="1" applyBorder="1" applyAlignment="1" applyProtection="1">
      <alignment horizontal="center" vertical="center" wrapText="1"/>
      <protection hidden="1"/>
    </xf>
    <xf numFmtId="0" fontId="127" fillId="22" borderId="94" xfId="10" applyFont="1" applyFill="1" applyBorder="1" applyAlignment="1">
      <alignment horizontal="center" vertical="center"/>
    </xf>
    <xf numFmtId="0" fontId="53" fillId="22" borderId="47" xfId="0" applyFont="1" applyFill="1" applyBorder="1" applyAlignment="1">
      <alignment horizontal="center" vertical="center"/>
    </xf>
    <xf numFmtId="0" fontId="53" fillId="22"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9" applyFont="1" applyFill="1" applyBorder="1" applyAlignment="1" applyProtection="1">
      <alignment horizontal="left" vertical="top" wrapText="1"/>
      <protection hidden="1"/>
    </xf>
    <xf numFmtId="0" fontId="125" fillId="0" borderId="0" xfId="19" applyFont="1" applyFill="1" applyBorder="1" applyAlignment="1" applyProtection="1">
      <alignment horizontal="left" vertical="top" wrapText="1"/>
      <protection hidden="1"/>
    </xf>
    <xf numFmtId="0" fontId="125" fillId="0" borderId="97" xfId="19" applyFont="1" applyFill="1" applyBorder="1" applyAlignment="1" applyProtection="1">
      <alignment horizontal="left" vertical="top" wrapText="1"/>
      <protection hidden="1"/>
    </xf>
    <xf numFmtId="0" fontId="124" fillId="22" borderId="138" xfId="19" applyFont="1" applyFill="1" applyBorder="1" applyAlignment="1">
      <alignment horizontal="center" vertical="center"/>
    </xf>
    <xf numFmtId="0" fontId="124" fillId="22" borderId="139" xfId="19" applyFont="1" applyFill="1" applyBorder="1" applyAlignment="1">
      <alignment horizontal="center" vertical="center"/>
    </xf>
    <xf numFmtId="0" fontId="124" fillId="22" borderId="140" xfId="19" applyFont="1" applyFill="1" applyBorder="1" applyAlignment="1">
      <alignment horizontal="center" vertical="center"/>
    </xf>
    <xf numFmtId="0" fontId="124" fillId="22" borderId="98" xfId="19" applyFont="1" applyFill="1" applyBorder="1" applyAlignment="1">
      <alignment horizontal="center" vertical="center"/>
    </xf>
    <xf numFmtId="0" fontId="124" fillId="22" borderId="78" xfId="19" applyFont="1" applyFill="1" applyBorder="1" applyAlignment="1">
      <alignment horizontal="center" vertical="center"/>
    </xf>
    <xf numFmtId="0" fontId="124" fillId="22" borderId="99" xfId="19" applyFont="1" applyFill="1" applyBorder="1" applyAlignment="1">
      <alignment horizontal="center" vertical="center"/>
    </xf>
    <xf numFmtId="0" fontId="125" fillId="0" borderId="96" xfId="19" applyFont="1" applyBorder="1" applyAlignment="1">
      <alignment vertical="top" wrapText="1"/>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protection hidden="1"/>
    </xf>
    <xf numFmtId="0" fontId="55" fillId="19" borderId="21" xfId="0" applyFont="1" applyFill="1" applyBorder="1" applyAlignment="1" applyProtection="1">
      <alignment horizontal="left" vertical="center" wrapText="1" indent="1"/>
      <protection hidden="1"/>
    </xf>
    <xf numFmtId="0" fontId="55" fillId="19" borderId="14" xfId="0" applyFont="1" applyFill="1" applyBorder="1" applyAlignment="1" applyProtection="1">
      <alignment horizontal="left" vertical="center" wrapText="1" indent="1"/>
      <protection hidden="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99" fillId="22"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4" fillId="0" borderId="139" xfId="18" applyFont="1" applyBorder="1" applyAlignment="1" applyProtection="1">
      <alignment horizontal="center" vertical="top" wrapText="1"/>
      <protection locked="0"/>
    </xf>
    <xf numFmtId="0" fontId="4" fillId="0" borderId="140"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60" fillId="0" borderId="0" xfId="3" applyNumberFormat="1" applyFont="1" applyFill="1" applyBorder="1" applyAlignment="1" applyProtection="1">
      <alignment horizontal="left" vertical="top" wrapText="1" indent="2"/>
      <protection hidden="1"/>
    </xf>
    <xf numFmtId="0" fontId="55" fillId="0" borderId="0" xfId="3" applyFont="1" applyFill="1" applyAlignment="1" applyProtection="1">
      <alignment horizontal="left" vertical="top" wrapText="1" indent="2"/>
      <protection hidden="1"/>
    </xf>
    <xf numFmtId="0" fontId="60" fillId="0" borderId="0" xfId="3" applyNumberFormat="1" applyFont="1" applyFill="1" applyAlignment="1" applyProtection="1">
      <alignment horizontal="left" vertical="top" wrapText="1" indent="2"/>
      <protection hidden="1"/>
    </xf>
    <xf numFmtId="0" fontId="53" fillId="0" borderId="20" xfId="3" applyNumberFormat="1" applyFont="1" applyBorder="1" applyAlignment="1">
      <alignment horizontal="left" vertical="center" indent="1"/>
    </xf>
    <xf numFmtId="0" fontId="53" fillId="0" borderId="126"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2" borderId="17" xfId="3" applyNumberFormat="1" applyFont="1" applyFill="1" applyBorder="1" applyAlignment="1">
      <alignment horizontal="left" vertical="top" wrapText="1"/>
    </xf>
    <xf numFmtId="0" fontId="53" fillId="22" borderId="0" xfId="3" applyFont="1" applyFill="1" applyBorder="1" applyAlignment="1">
      <alignment vertical="top"/>
    </xf>
    <xf numFmtId="0" fontId="53" fillId="22"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Fill="1" applyBorder="1" applyAlignment="1" applyProtection="1">
      <alignment vertical="center"/>
      <protection hidden="1"/>
    </xf>
    <xf numFmtId="0" fontId="62" fillId="0" borderId="14" xfId="3" applyNumberFormat="1" applyFont="1" applyFill="1" applyBorder="1" applyAlignment="1" applyProtection="1">
      <alignment vertical="center"/>
      <protection hidden="1"/>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Fill="1" applyBorder="1" applyAlignment="1" applyProtection="1">
      <alignment vertical="top" wrapText="1"/>
      <protection hidden="1"/>
    </xf>
    <xf numFmtId="0" fontId="108" fillId="0" borderId="21" xfId="3" applyNumberFormat="1" applyFont="1" applyFill="1" applyBorder="1" applyAlignment="1" applyProtection="1">
      <alignment vertical="top" wrapText="1"/>
      <protection hidden="1"/>
    </xf>
    <xf numFmtId="0" fontId="108" fillId="0" borderId="14" xfId="3" applyNumberFormat="1" applyFont="1" applyFill="1" applyBorder="1" applyAlignment="1" applyProtection="1">
      <alignment vertical="top" wrapText="1"/>
      <protection hidden="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Fill="1" applyBorder="1" applyAlignment="1" applyProtection="1">
      <alignment vertical="top"/>
      <protection hidden="1"/>
    </xf>
    <xf numFmtId="0" fontId="81" fillId="0" borderId="0" xfId="3" applyFont="1" applyFill="1" applyBorder="1" applyAlignment="1" applyProtection="1">
      <alignment vertical="top"/>
      <protection hidden="1"/>
    </xf>
    <xf numFmtId="0" fontId="81" fillId="0" borderId="40" xfId="3" applyFont="1" applyFill="1" applyBorder="1" applyAlignment="1" applyProtection="1">
      <alignment vertical="top"/>
      <protection hidden="1"/>
    </xf>
    <xf numFmtId="0" fontId="81" fillId="0" borderId="50" xfId="3" applyFont="1" applyFill="1" applyBorder="1" applyAlignment="1" applyProtection="1">
      <alignment vertical="top"/>
      <protection hidden="1"/>
    </xf>
    <xf numFmtId="0" fontId="81" fillId="0" borderId="9" xfId="3" applyFont="1" applyFill="1" applyBorder="1" applyAlignment="1" applyProtection="1">
      <alignment vertical="top"/>
      <protection hidden="1"/>
    </xf>
    <xf numFmtId="0" fontId="81" fillId="0" borderId="59" xfId="3" applyFont="1" applyFill="1" applyBorder="1" applyAlignment="1" applyProtection="1">
      <alignment vertical="top"/>
      <protection hidden="1"/>
    </xf>
    <xf numFmtId="0" fontId="110" fillId="12" borderId="123" xfId="0" applyFont="1" applyFill="1" applyBorder="1" applyAlignment="1">
      <alignment horizontal="center" vertical="center"/>
    </xf>
    <xf numFmtId="0" fontId="110" fillId="12" borderId="126" xfId="0" applyFont="1" applyFill="1" applyBorder="1" applyAlignment="1">
      <alignment horizontal="center" vertical="center"/>
    </xf>
    <xf numFmtId="0" fontId="110" fillId="12" borderId="151"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3" xfId="0" applyNumberFormat="1" applyFont="1" applyFill="1" applyBorder="1" applyAlignment="1">
      <alignment horizontal="center" vertical="top"/>
    </xf>
    <xf numFmtId="164" fontId="111" fillId="12" borderId="126" xfId="0" applyNumberFormat="1" applyFont="1" applyFill="1" applyBorder="1" applyAlignment="1">
      <alignment horizontal="center" vertical="top"/>
    </xf>
    <xf numFmtId="164" fontId="111" fillId="12"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63" fillId="0" borderId="0" xfId="3" applyNumberFormat="1" applyFont="1" applyFill="1" applyAlignment="1" applyProtection="1">
      <alignment horizontal="center" vertical="center"/>
      <protection hidden="1"/>
    </xf>
    <xf numFmtId="0" fontId="55" fillId="0" borderId="0" xfId="3" applyFont="1" applyFill="1" applyAlignment="1" applyProtection="1">
      <alignment horizontal="center" vertical="center"/>
      <protection hidden="1"/>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0" fontId="55"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33376-4073-4C5B-AF6C-AA412826BF01}">
  <dimension ref="A1:D2888"/>
  <sheetViews>
    <sheetView workbookViewId="0"/>
  </sheetViews>
  <sheetFormatPr defaultRowHeight="12.75" x14ac:dyDescent="0.2"/>
  <sheetData>
    <row r="1" spans="1:4" x14ac:dyDescent="0.2">
      <c r="A1" t="s">
        <v>2077</v>
      </c>
      <c r="B1" t="s">
        <v>2401</v>
      </c>
      <c r="C1" t="s">
        <v>2693</v>
      </c>
      <c r="D1" t="s">
        <v>4228</v>
      </c>
    </row>
    <row r="2" spans="1:4" x14ac:dyDescent="0.2">
      <c r="A2">
        <v>163</v>
      </c>
      <c r="B2">
        <v>170</v>
      </c>
      <c r="C2">
        <v>799</v>
      </c>
      <c r="D2">
        <v>962</v>
      </c>
    </row>
    <row r="3" spans="1:4" x14ac:dyDescent="0.2">
      <c r="A3" t="s">
        <v>2078</v>
      </c>
      <c r="B3" t="s">
        <v>2170</v>
      </c>
      <c r="C3" t="s">
        <v>2098</v>
      </c>
      <c r="D3" t="s">
        <v>2098</v>
      </c>
    </row>
    <row r="4" spans="1:4" x14ac:dyDescent="0.2">
      <c r="A4">
        <v>1457564</v>
      </c>
      <c r="B4">
        <v>106977</v>
      </c>
      <c r="C4">
        <v>457409</v>
      </c>
      <c r="D4">
        <v>794397</v>
      </c>
    </row>
    <row r="5" spans="1:4" x14ac:dyDescent="0.2">
      <c r="A5" t="s">
        <v>2079</v>
      </c>
      <c r="B5" t="s">
        <v>2402</v>
      </c>
      <c r="C5" t="s">
        <v>2694</v>
      </c>
      <c r="D5" t="s">
        <v>4229</v>
      </c>
    </row>
    <row r="6" spans="1:4" x14ac:dyDescent="0.2">
      <c r="A6" t="s">
        <v>2080</v>
      </c>
      <c r="B6" t="s">
        <v>2172</v>
      </c>
      <c r="C6" t="s">
        <v>2100</v>
      </c>
      <c r="D6" t="s">
        <v>2100</v>
      </c>
    </row>
    <row r="7" spans="1:4" x14ac:dyDescent="0.2">
      <c r="A7">
        <v>184474</v>
      </c>
      <c r="B7">
        <v>0</v>
      </c>
      <c r="C7">
        <v>52219</v>
      </c>
      <c r="D7">
        <v>184422</v>
      </c>
    </row>
    <row r="8" spans="1:4" x14ac:dyDescent="0.2">
      <c r="A8" t="s">
        <v>2081</v>
      </c>
      <c r="B8" t="s">
        <v>2403</v>
      </c>
      <c r="C8" t="s">
        <v>2695</v>
      </c>
      <c r="D8" t="s">
        <v>4230</v>
      </c>
    </row>
    <row r="9" spans="1:4" x14ac:dyDescent="0.2">
      <c r="A9" t="s">
        <v>2082</v>
      </c>
      <c r="B9" t="s">
        <v>2174</v>
      </c>
      <c r="C9" t="s">
        <v>2102</v>
      </c>
      <c r="D9" t="s">
        <v>2102</v>
      </c>
    </row>
    <row r="10" spans="1:4" x14ac:dyDescent="0.2">
      <c r="A10">
        <v>233999</v>
      </c>
      <c r="B10">
        <v>0</v>
      </c>
      <c r="C10">
        <v>330706</v>
      </c>
      <c r="D10">
        <v>63670</v>
      </c>
    </row>
    <row r="11" spans="1:4" x14ac:dyDescent="0.2">
      <c r="A11" t="s">
        <v>2083</v>
      </c>
      <c r="B11" t="s">
        <v>2404</v>
      </c>
      <c r="C11" t="s">
        <v>2696</v>
      </c>
      <c r="D11" t="s">
        <v>4231</v>
      </c>
    </row>
    <row r="12" spans="1:4" x14ac:dyDescent="0.2">
      <c r="A12" t="s">
        <v>2084</v>
      </c>
      <c r="B12" t="s">
        <v>2176</v>
      </c>
      <c r="C12" t="s">
        <v>2104</v>
      </c>
      <c r="D12" t="s">
        <v>2104</v>
      </c>
    </row>
    <row r="13" spans="1:4" x14ac:dyDescent="0.2">
      <c r="A13">
        <v>50005</v>
      </c>
      <c r="B13">
        <v>0</v>
      </c>
      <c r="C13">
        <v>26160</v>
      </c>
      <c r="D13">
        <v>51891</v>
      </c>
    </row>
    <row r="14" spans="1:4" x14ac:dyDescent="0.2">
      <c r="A14" t="s">
        <v>2085</v>
      </c>
      <c r="B14" t="s">
        <v>2405</v>
      </c>
      <c r="C14" t="s">
        <v>2697</v>
      </c>
      <c r="D14" t="s">
        <v>4232</v>
      </c>
    </row>
    <row r="15" spans="1:4" x14ac:dyDescent="0.2">
      <c r="A15" t="s">
        <v>2086</v>
      </c>
      <c r="B15" t="s">
        <v>2178</v>
      </c>
      <c r="C15" t="s">
        <v>2106</v>
      </c>
      <c r="D15" t="s">
        <v>2106</v>
      </c>
    </row>
    <row r="16" spans="1:4" x14ac:dyDescent="0.2">
      <c r="A16">
        <v>34486</v>
      </c>
      <c r="B16">
        <v>0</v>
      </c>
      <c r="C16">
        <v>1756</v>
      </c>
      <c r="D16">
        <v>0</v>
      </c>
    </row>
    <row r="17" spans="1:4" x14ac:dyDescent="0.2">
      <c r="A17" t="s">
        <v>2087</v>
      </c>
      <c r="B17" t="s">
        <v>2406</v>
      </c>
      <c r="C17" t="s">
        <v>2698</v>
      </c>
      <c r="D17" t="s">
        <v>4233</v>
      </c>
    </row>
    <row r="18" spans="1:4" x14ac:dyDescent="0.2">
      <c r="A18" t="s">
        <v>2088</v>
      </c>
      <c r="B18" t="s">
        <v>2180</v>
      </c>
      <c r="C18" t="s">
        <v>2108</v>
      </c>
      <c r="D18" t="s">
        <v>2108</v>
      </c>
    </row>
    <row r="19" spans="1:4" x14ac:dyDescent="0.2">
      <c r="A19">
        <v>615</v>
      </c>
      <c r="B19">
        <v>0</v>
      </c>
      <c r="C19">
        <v>0</v>
      </c>
      <c r="D19">
        <v>0</v>
      </c>
    </row>
    <row r="20" spans="1:4" x14ac:dyDescent="0.2">
      <c r="A20" t="s">
        <v>2089</v>
      </c>
      <c r="B20" t="s">
        <v>2407</v>
      </c>
      <c r="C20" t="s">
        <v>2699</v>
      </c>
      <c r="D20" t="s">
        <v>4234</v>
      </c>
    </row>
    <row r="21" spans="1:4" x14ac:dyDescent="0.2">
      <c r="A21" t="s">
        <v>2090</v>
      </c>
      <c r="B21" t="s">
        <v>2184</v>
      </c>
      <c r="C21" t="s">
        <v>2110</v>
      </c>
      <c r="D21" t="s">
        <v>2110</v>
      </c>
    </row>
    <row r="22" spans="1:4" x14ac:dyDescent="0.2">
      <c r="A22">
        <v>207839</v>
      </c>
      <c r="B22">
        <v>0</v>
      </c>
      <c r="C22">
        <v>6135</v>
      </c>
      <c r="D22">
        <v>0</v>
      </c>
    </row>
    <row r="23" spans="1:4" x14ac:dyDescent="0.2">
      <c r="A23" t="s">
        <v>2091</v>
      </c>
      <c r="B23" t="s">
        <v>2408</v>
      </c>
      <c r="C23" t="s">
        <v>2700</v>
      </c>
      <c r="D23" t="s">
        <v>4235</v>
      </c>
    </row>
    <row r="24" spans="1:4" x14ac:dyDescent="0.2">
      <c r="A24" t="s">
        <v>2092</v>
      </c>
      <c r="B24" t="s">
        <v>2186</v>
      </c>
      <c r="C24" t="s">
        <v>2112</v>
      </c>
      <c r="D24" t="s">
        <v>2112</v>
      </c>
    </row>
    <row r="25" spans="1:4" x14ac:dyDescent="0.2">
      <c r="A25">
        <v>30903</v>
      </c>
      <c r="B25">
        <v>0</v>
      </c>
      <c r="C25">
        <v>35311</v>
      </c>
      <c r="D25">
        <v>0</v>
      </c>
    </row>
    <row r="26" spans="1:4" x14ac:dyDescent="0.2">
      <c r="A26" t="s">
        <v>2093</v>
      </c>
      <c r="B26" t="s">
        <v>2409</v>
      </c>
      <c r="C26" t="s">
        <v>2701</v>
      </c>
      <c r="D26" t="s">
        <v>4236</v>
      </c>
    </row>
    <row r="27" spans="1:4" x14ac:dyDescent="0.2">
      <c r="A27" t="s">
        <v>2094</v>
      </c>
      <c r="B27" t="s">
        <v>2410</v>
      </c>
      <c r="C27" t="s">
        <v>2114</v>
      </c>
      <c r="D27" t="s">
        <v>4237</v>
      </c>
    </row>
    <row r="28" spans="1:4" x14ac:dyDescent="0.2">
      <c r="A28">
        <v>0</v>
      </c>
      <c r="B28">
        <v>0</v>
      </c>
      <c r="C28">
        <v>0</v>
      </c>
      <c r="D28">
        <v>1257116</v>
      </c>
    </row>
    <row r="29" spans="1:4" x14ac:dyDescent="0.2">
      <c r="A29" t="s">
        <v>2095</v>
      </c>
      <c r="B29" t="s">
        <v>2411</v>
      </c>
      <c r="C29" t="s">
        <v>2702</v>
      </c>
      <c r="D29" t="s">
        <v>4238</v>
      </c>
    </row>
    <row r="30" spans="1:4" x14ac:dyDescent="0.2">
      <c r="A30" t="s">
        <v>2096</v>
      </c>
      <c r="B30" t="s">
        <v>2241</v>
      </c>
      <c r="C30" t="s">
        <v>2116</v>
      </c>
      <c r="D30" t="s">
        <v>2120</v>
      </c>
    </row>
    <row r="31" spans="1:4" x14ac:dyDescent="0.2">
      <c r="A31">
        <v>9785</v>
      </c>
      <c r="B31">
        <v>0</v>
      </c>
      <c r="C31">
        <v>0</v>
      </c>
      <c r="D31">
        <v>0</v>
      </c>
    </row>
    <row r="32" spans="1:4" x14ac:dyDescent="0.2">
      <c r="A32" t="s">
        <v>2097</v>
      </c>
      <c r="B32" t="s">
        <v>2411</v>
      </c>
      <c r="C32" t="s">
        <v>2703</v>
      </c>
      <c r="D32" t="s">
        <v>4239</v>
      </c>
    </row>
    <row r="33" spans="1:4" x14ac:dyDescent="0.2">
      <c r="A33" t="s">
        <v>2098</v>
      </c>
      <c r="B33" t="s">
        <v>2243</v>
      </c>
      <c r="C33" t="s">
        <v>2118</v>
      </c>
      <c r="D33" t="s">
        <v>4240</v>
      </c>
    </row>
    <row r="34" spans="1:4" x14ac:dyDescent="0.2">
      <c r="A34">
        <v>0</v>
      </c>
      <c r="B34">
        <v>0</v>
      </c>
      <c r="C34">
        <v>0</v>
      </c>
      <c r="D34">
        <v>0</v>
      </c>
    </row>
    <row r="35" spans="1:4" x14ac:dyDescent="0.2">
      <c r="A35" t="s">
        <v>2099</v>
      </c>
      <c r="B35" t="s">
        <v>2412</v>
      </c>
      <c r="C35" t="s">
        <v>2704</v>
      </c>
      <c r="D35" t="s">
        <v>4241</v>
      </c>
    </row>
    <row r="36" spans="1:4" x14ac:dyDescent="0.2">
      <c r="A36" t="s">
        <v>2100</v>
      </c>
      <c r="B36" t="s">
        <v>2245</v>
      </c>
      <c r="C36" t="s">
        <v>2134</v>
      </c>
      <c r="D36" t="s">
        <v>2134</v>
      </c>
    </row>
    <row r="37" spans="1:4" x14ac:dyDescent="0.2">
      <c r="A37">
        <v>0</v>
      </c>
      <c r="B37">
        <v>0</v>
      </c>
      <c r="C37">
        <v>48508</v>
      </c>
      <c r="D37">
        <v>0</v>
      </c>
    </row>
    <row r="38" spans="1:4" x14ac:dyDescent="0.2">
      <c r="A38" t="s">
        <v>2101</v>
      </c>
      <c r="B38" t="s">
        <v>2413</v>
      </c>
      <c r="C38" t="s">
        <v>2705</v>
      </c>
      <c r="D38" t="s">
        <v>4242</v>
      </c>
    </row>
    <row r="39" spans="1:4" x14ac:dyDescent="0.2">
      <c r="A39" t="s">
        <v>2102</v>
      </c>
      <c r="B39" t="s">
        <v>2247</v>
      </c>
      <c r="C39" t="s">
        <v>2136</v>
      </c>
      <c r="D39" t="s">
        <v>2136</v>
      </c>
    </row>
    <row r="40" spans="1:4" x14ac:dyDescent="0.2">
      <c r="A40">
        <v>0</v>
      </c>
      <c r="B40">
        <v>0</v>
      </c>
      <c r="C40">
        <v>0</v>
      </c>
      <c r="D40">
        <v>0</v>
      </c>
    </row>
    <row r="41" spans="1:4" x14ac:dyDescent="0.2">
      <c r="A41" t="s">
        <v>2103</v>
      </c>
      <c r="B41" t="s">
        <v>2414</v>
      </c>
      <c r="C41" t="s">
        <v>2706</v>
      </c>
      <c r="D41" t="s">
        <v>4243</v>
      </c>
    </row>
    <row r="42" spans="1:4" x14ac:dyDescent="0.2">
      <c r="A42" t="s">
        <v>2104</v>
      </c>
      <c r="B42" t="s">
        <v>2249</v>
      </c>
      <c r="C42" t="s">
        <v>2140</v>
      </c>
      <c r="D42" t="s">
        <v>2138</v>
      </c>
    </row>
    <row r="43" spans="1:4" x14ac:dyDescent="0.2">
      <c r="A43">
        <v>0</v>
      </c>
      <c r="B43">
        <v>0</v>
      </c>
      <c r="C43">
        <v>0</v>
      </c>
      <c r="D43">
        <v>0</v>
      </c>
    </row>
    <row r="44" spans="1:4" x14ac:dyDescent="0.2">
      <c r="A44" t="s">
        <v>2105</v>
      </c>
      <c r="B44" t="s">
        <v>2415</v>
      </c>
      <c r="C44" t="s">
        <v>2707</v>
      </c>
      <c r="D44" t="s">
        <v>4244</v>
      </c>
    </row>
    <row r="45" spans="1:4" x14ac:dyDescent="0.2">
      <c r="A45" t="s">
        <v>2106</v>
      </c>
      <c r="B45" t="s">
        <v>2251</v>
      </c>
      <c r="C45" t="s">
        <v>2142</v>
      </c>
      <c r="D45" t="s">
        <v>2140</v>
      </c>
    </row>
    <row r="46" spans="1:4" x14ac:dyDescent="0.2">
      <c r="A46">
        <v>0</v>
      </c>
      <c r="B46">
        <v>0</v>
      </c>
      <c r="C46">
        <v>0</v>
      </c>
      <c r="D46">
        <v>0</v>
      </c>
    </row>
    <row r="47" spans="1:4" x14ac:dyDescent="0.2">
      <c r="A47" t="s">
        <v>2107</v>
      </c>
      <c r="B47" t="s">
        <v>2416</v>
      </c>
      <c r="C47" t="s">
        <v>2708</v>
      </c>
      <c r="D47" t="s">
        <v>4245</v>
      </c>
    </row>
    <row r="48" spans="1:4" x14ac:dyDescent="0.2">
      <c r="A48" t="s">
        <v>2108</v>
      </c>
      <c r="B48" t="s">
        <v>2253</v>
      </c>
      <c r="C48" t="s">
        <v>2144</v>
      </c>
      <c r="D48" t="s">
        <v>2142</v>
      </c>
    </row>
    <row r="49" spans="1:4" x14ac:dyDescent="0.2">
      <c r="A49">
        <v>0</v>
      </c>
      <c r="B49">
        <v>0</v>
      </c>
      <c r="C49">
        <v>0</v>
      </c>
      <c r="D49">
        <v>0</v>
      </c>
    </row>
    <row r="50" spans="1:4" x14ac:dyDescent="0.2">
      <c r="A50" t="s">
        <v>2109</v>
      </c>
      <c r="B50" t="s">
        <v>2417</v>
      </c>
      <c r="C50" t="s">
        <v>2709</v>
      </c>
      <c r="D50" t="s">
        <v>4246</v>
      </c>
    </row>
    <row r="51" spans="1:4" x14ac:dyDescent="0.2">
      <c r="A51" t="s">
        <v>2110</v>
      </c>
      <c r="B51" t="s">
        <v>2255</v>
      </c>
      <c r="C51" t="s">
        <v>2160</v>
      </c>
      <c r="D51" t="s">
        <v>2144</v>
      </c>
    </row>
    <row r="52" spans="1:4" x14ac:dyDescent="0.2">
      <c r="A52">
        <v>0</v>
      </c>
      <c r="B52">
        <v>0</v>
      </c>
      <c r="C52">
        <v>33520</v>
      </c>
      <c r="D52">
        <v>0</v>
      </c>
    </row>
    <row r="53" spans="1:4" x14ac:dyDescent="0.2">
      <c r="A53" t="s">
        <v>2111</v>
      </c>
      <c r="B53" t="s">
        <v>2418</v>
      </c>
      <c r="C53" t="s">
        <v>2710</v>
      </c>
      <c r="D53" t="s">
        <v>4247</v>
      </c>
    </row>
    <row r="54" spans="1:4" x14ac:dyDescent="0.2">
      <c r="A54" t="s">
        <v>2112</v>
      </c>
      <c r="B54" t="s">
        <v>2257</v>
      </c>
      <c r="C54" t="s">
        <v>2172</v>
      </c>
      <c r="D54" t="s">
        <v>2146</v>
      </c>
    </row>
    <row r="55" spans="1:4" x14ac:dyDescent="0.2">
      <c r="A55">
        <v>0</v>
      </c>
      <c r="B55">
        <v>0</v>
      </c>
      <c r="C55">
        <v>0</v>
      </c>
      <c r="D55">
        <v>0</v>
      </c>
    </row>
    <row r="56" spans="1:4" x14ac:dyDescent="0.2">
      <c r="A56" t="s">
        <v>2113</v>
      </c>
      <c r="B56" t="s">
        <v>2419</v>
      </c>
      <c r="C56" t="s">
        <v>2711</v>
      </c>
      <c r="D56" t="s">
        <v>4248</v>
      </c>
    </row>
    <row r="57" spans="1:4" x14ac:dyDescent="0.2">
      <c r="A57" t="s">
        <v>2114</v>
      </c>
      <c r="B57" t="s">
        <v>2259</v>
      </c>
      <c r="C57" t="s">
        <v>2174</v>
      </c>
      <c r="D57" t="s">
        <v>2148</v>
      </c>
    </row>
    <row r="58" spans="1:4" x14ac:dyDescent="0.2">
      <c r="A58">
        <v>0</v>
      </c>
      <c r="B58">
        <v>0</v>
      </c>
      <c r="C58">
        <v>0</v>
      </c>
      <c r="D58">
        <v>0</v>
      </c>
    </row>
    <row r="59" spans="1:4" x14ac:dyDescent="0.2">
      <c r="A59" t="s">
        <v>2115</v>
      </c>
      <c r="B59" t="s">
        <v>2420</v>
      </c>
      <c r="C59" t="s">
        <v>2712</v>
      </c>
      <c r="D59" t="s">
        <v>4249</v>
      </c>
    </row>
    <row r="60" spans="1:4" x14ac:dyDescent="0.2">
      <c r="A60" t="s">
        <v>2116</v>
      </c>
      <c r="B60" t="s">
        <v>2261</v>
      </c>
      <c r="C60" t="s">
        <v>2180</v>
      </c>
      <c r="D60" t="s">
        <v>4250</v>
      </c>
    </row>
    <row r="61" spans="1:4" x14ac:dyDescent="0.2">
      <c r="A61">
        <v>0</v>
      </c>
      <c r="B61">
        <v>0</v>
      </c>
      <c r="C61">
        <v>0</v>
      </c>
      <c r="D61">
        <v>0</v>
      </c>
    </row>
    <row r="62" spans="1:4" x14ac:dyDescent="0.2">
      <c r="A62" t="s">
        <v>2117</v>
      </c>
      <c r="B62" t="s">
        <v>2421</v>
      </c>
      <c r="C62" t="s">
        <v>2713</v>
      </c>
      <c r="D62" t="s">
        <v>4251</v>
      </c>
    </row>
    <row r="63" spans="1:4" x14ac:dyDescent="0.2">
      <c r="A63" t="s">
        <v>2118</v>
      </c>
      <c r="B63" t="s">
        <v>2263</v>
      </c>
      <c r="C63" t="s">
        <v>2188</v>
      </c>
      <c r="D63" t="s">
        <v>2152</v>
      </c>
    </row>
    <row r="64" spans="1:4" x14ac:dyDescent="0.2">
      <c r="A64">
        <v>0</v>
      </c>
      <c r="B64">
        <v>0</v>
      </c>
      <c r="C64">
        <v>0</v>
      </c>
      <c r="D64">
        <v>43073</v>
      </c>
    </row>
    <row r="65" spans="1:4" x14ac:dyDescent="0.2">
      <c r="A65" t="s">
        <v>2119</v>
      </c>
      <c r="B65" t="s">
        <v>2422</v>
      </c>
      <c r="C65" t="s">
        <v>2714</v>
      </c>
      <c r="D65" t="s">
        <v>4252</v>
      </c>
    </row>
    <row r="66" spans="1:4" x14ac:dyDescent="0.2">
      <c r="A66" t="s">
        <v>2120</v>
      </c>
      <c r="B66" t="s">
        <v>2265</v>
      </c>
      <c r="C66" t="s">
        <v>2206</v>
      </c>
      <c r="D66" t="s">
        <v>2154</v>
      </c>
    </row>
    <row r="67" spans="1:4" x14ac:dyDescent="0.2">
      <c r="A67">
        <v>0</v>
      </c>
      <c r="B67">
        <v>0</v>
      </c>
      <c r="C67">
        <v>0</v>
      </c>
      <c r="D67">
        <v>3923</v>
      </c>
    </row>
    <row r="68" spans="1:4" x14ac:dyDescent="0.2">
      <c r="A68" t="s">
        <v>2121</v>
      </c>
      <c r="B68" t="s">
        <v>2423</v>
      </c>
      <c r="C68" t="s">
        <v>2715</v>
      </c>
      <c r="D68" t="s">
        <v>4253</v>
      </c>
    </row>
    <row r="69" spans="1:4" x14ac:dyDescent="0.2">
      <c r="A69" t="s">
        <v>2122</v>
      </c>
      <c r="B69" t="s">
        <v>2267</v>
      </c>
      <c r="C69" t="s">
        <v>2208</v>
      </c>
      <c r="D69" t="s">
        <v>2156</v>
      </c>
    </row>
    <row r="70" spans="1:4" x14ac:dyDescent="0.2">
      <c r="A70">
        <v>0</v>
      </c>
      <c r="B70">
        <v>0</v>
      </c>
      <c r="C70">
        <v>0</v>
      </c>
      <c r="D70">
        <v>0</v>
      </c>
    </row>
    <row r="71" spans="1:4" x14ac:dyDescent="0.2">
      <c r="A71" t="s">
        <v>2123</v>
      </c>
      <c r="B71" t="s">
        <v>2424</v>
      </c>
      <c r="C71" t="s">
        <v>2716</v>
      </c>
      <c r="D71" t="s">
        <v>4254</v>
      </c>
    </row>
    <row r="72" spans="1:4" x14ac:dyDescent="0.2">
      <c r="A72" t="s">
        <v>2124</v>
      </c>
      <c r="B72" t="s">
        <v>2271</v>
      </c>
      <c r="C72" t="s">
        <v>2210</v>
      </c>
      <c r="D72" t="s">
        <v>2158</v>
      </c>
    </row>
    <row r="73" spans="1:4" x14ac:dyDescent="0.2">
      <c r="A73">
        <v>0</v>
      </c>
      <c r="B73">
        <v>0</v>
      </c>
      <c r="C73">
        <v>0</v>
      </c>
      <c r="D73">
        <v>0</v>
      </c>
    </row>
    <row r="74" spans="1:4" x14ac:dyDescent="0.2">
      <c r="A74" t="s">
        <v>2125</v>
      </c>
      <c r="B74" t="s">
        <v>2425</v>
      </c>
      <c r="C74" t="s">
        <v>2717</v>
      </c>
      <c r="D74" t="s">
        <v>4255</v>
      </c>
    </row>
    <row r="75" spans="1:4" x14ac:dyDescent="0.2">
      <c r="A75" t="s">
        <v>2126</v>
      </c>
      <c r="B75" t="s">
        <v>2273</v>
      </c>
      <c r="C75" t="s">
        <v>2212</v>
      </c>
      <c r="D75" t="s">
        <v>2160</v>
      </c>
    </row>
    <row r="76" spans="1:4" x14ac:dyDescent="0.2">
      <c r="A76">
        <v>0</v>
      </c>
      <c r="B76">
        <v>0</v>
      </c>
      <c r="C76">
        <v>0</v>
      </c>
      <c r="D76">
        <v>0</v>
      </c>
    </row>
    <row r="77" spans="1:4" x14ac:dyDescent="0.2">
      <c r="A77" t="s">
        <v>2127</v>
      </c>
      <c r="B77" t="s">
        <v>2426</v>
      </c>
      <c r="C77" t="s">
        <v>2718</v>
      </c>
      <c r="D77" t="s">
        <v>4256</v>
      </c>
    </row>
    <row r="78" spans="1:4" x14ac:dyDescent="0.2">
      <c r="A78" t="s">
        <v>2128</v>
      </c>
      <c r="B78" t="s">
        <v>2275</v>
      </c>
      <c r="C78" t="s">
        <v>2214</v>
      </c>
      <c r="D78" t="s">
        <v>2162</v>
      </c>
    </row>
    <row r="79" spans="1:4" x14ac:dyDescent="0.2">
      <c r="A79">
        <v>0</v>
      </c>
      <c r="B79">
        <v>0</v>
      </c>
      <c r="C79">
        <v>0</v>
      </c>
      <c r="D79">
        <v>0</v>
      </c>
    </row>
    <row r="80" spans="1:4" x14ac:dyDescent="0.2">
      <c r="A80" t="s">
        <v>2129</v>
      </c>
      <c r="B80" t="s">
        <v>2427</v>
      </c>
      <c r="C80" t="s">
        <v>2719</v>
      </c>
      <c r="D80" t="s">
        <v>4257</v>
      </c>
    </row>
    <row r="81" spans="1:4" x14ac:dyDescent="0.2">
      <c r="A81" t="s">
        <v>2130</v>
      </c>
      <c r="B81" t="s">
        <v>2277</v>
      </c>
      <c r="C81" t="s">
        <v>2216</v>
      </c>
      <c r="D81" t="s">
        <v>2164</v>
      </c>
    </row>
    <row r="82" spans="1:4" x14ac:dyDescent="0.2">
      <c r="A82">
        <v>0</v>
      </c>
      <c r="B82">
        <v>0</v>
      </c>
      <c r="C82">
        <v>0</v>
      </c>
      <c r="D82">
        <v>0</v>
      </c>
    </row>
    <row r="83" spans="1:4" x14ac:dyDescent="0.2">
      <c r="A83" t="s">
        <v>2131</v>
      </c>
      <c r="B83" t="s">
        <v>2428</v>
      </c>
      <c r="C83" t="s">
        <v>2713</v>
      </c>
      <c r="D83" t="s">
        <v>4258</v>
      </c>
    </row>
    <row r="84" spans="1:4" x14ac:dyDescent="0.2">
      <c r="A84" t="s">
        <v>2132</v>
      </c>
      <c r="B84" t="s">
        <v>2281</v>
      </c>
      <c r="C84" t="s">
        <v>2218</v>
      </c>
      <c r="D84" t="s">
        <v>2166</v>
      </c>
    </row>
    <row r="85" spans="1:4" x14ac:dyDescent="0.2">
      <c r="A85">
        <v>0</v>
      </c>
      <c r="B85">
        <v>0</v>
      </c>
      <c r="C85">
        <v>0</v>
      </c>
      <c r="D85">
        <v>0</v>
      </c>
    </row>
    <row r="86" spans="1:4" x14ac:dyDescent="0.2">
      <c r="A86" t="s">
        <v>2133</v>
      </c>
      <c r="B86" t="s">
        <v>2429</v>
      </c>
      <c r="C86" t="s">
        <v>2720</v>
      </c>
      <c r="D86" t="s">
        <v>4259</v>
      </c>
    </row>
    <row r="87" spans="1:4" x14ac:dyDescent="0.2">
      <c r="A87" t="s">
        <v>2134</v>
      </c>
      <c r="B87" t="s">
        <v>2293</v>
      </c>
      <c r="C87" t="s">
        <v>2220</v>
      </c>
      <c r="D87" t="s">
        <v>4260</v>
      </c>
    </row>
    <row r="88" spans="1:4" x14ac:dyDescent="0.2">
      <c r="A88">
        <v>0</v>
      </c>
      <c r="B88">
        <v>0</v>
      </c>
      <c r="C88">
        <v>0</v>
      </c>
      <c r="D88">
        <v>56400</v>
      </c>
    </row>
    <row r="89" spans="1:4" x14ac:dyDescent="0.2">
      <c r="A89" t="s">
        <v>2135</v>
      </c>
      <c r="B89" t="s">
        <v>2430</v>
      </c>
      <c r="C89" t="s">
        <v>2721</v>
      </c>
      <c r="D89" t="s">
        <v>4261</v>
      </c>
    </row>
    <row r="90" spans="1:4" x14ac:dyDescent="0.2">
      <c r="A90" t="s">
        <v>2136</v>
      </c>
      <c r="B90" t="s">
        <v>2295</v>
      </c>
      <c r="C90" t="s">
        <v>2222</v>
      </c>
      <c r="D90" t="s">
        <v>2170</v>
      </c>
    </row>
    <row r="91" spans="1:4" x14ac:dyDescent="0.2">
      <c r="A91">
        <v>0</v>
      </c>
      <c r="B91">
        <v>0</v>
      </c>
      <c r="C91">
        <v>0</v>
      </c>
      <c r="D91">
        <v>0</v>
      </c>
    </row>
    <row r="92" spans="1:4" x14ac:dyDescent="0.2">
      <c r="A92" t="s">
        <v>2137</v>
      </c>
      <c r="B92" t="s">
        <v>2431</v>
      </c>
      <c r="C92" t="s">
        <v>2722</v>
      </c>
      <c r="D92" t="s">
        <v>4262</v>
      </c>
    </row>
    <row r="93" spans="1:4" x14ac:dyDescent="0.2">
      <c r="A93" t="s">
        <v>2138</v>
      </c>
      <c r="B93" t="s">
        <v>2297</v>
      </c>
      <c r="C93" t="s">
        <v>2723</v>
      </c>
      <c r="D93" t="s">
        <v>2172</v>
      </c>
    </row>
    <row r="94" spans="1:4" x14ac:dyDescent="0.2">
      <c r="A94">
        <v>0</v>
      </c>
      <c r="B94">
        <v>0</v>
      </c>
      <c r="C94">
        <v>0</v>
      </c>
      <c r="D94">
        <v>0</v>
      </c>
    </row>
    <row r="95" spans="1:4" x14ac:dyDescent="0.2">
      <c r="A95" t="s">
        <v>2139</v>
      </c>
      <c r="B95" t="s">
        <v>2432</v>
      </c>
      <c r="C95" t="s">
        <v>2724</v>
      </c>
      <c r="D95" t="s">
        <v>4263</v>
      </c>
    </row>
    <row r="96" spans="1:4" x14ac:dyDescent="0.2">
      <c r="A96" t="s">
        <v>2140</v>
      </c>
      <c r="B96" t="s">
        <v>2299</v>
      </c>
      <c r="C96" t="s">
        <v>2725</v>
      </c>
      <c r="D96" t="s">
        <v>2174</v>
      </c>
    </row>
    <row r="97" spans="1:4" x14ac:dyDescent="0.2">
      <c r="A97">
        <v>0</v>
      </c>
      <c r="B97">
        <v>0</v>
      </c>
      <c r="C97">
        <v>0</v>
      </c>
      <c r="D97">
        <v>0</v>
      </c>
    </row>
    <row r="98" spans="1:4" x14ac:dyDescent="0.2">
      <c r="A98" t="s">
        <v>2141</v>
      </c>
      <c r="B98" t="s">
        <v>2433</v>
      </c>
      <c r="C98" t="s">
        <v>2726</v>
      </c>
      <c r="D98" t="s">
        <v>4264</v>
      </c>
    </row>
    <row r="99" spans="1:4" x14ac:dyDescent="0.2">
      <c r="A99" t="s">
        <v>2142</v>
      </c>
      <c r="B99" t="s">
        <v>2301</v>
      </c>
      <c r="C99" t="s">
        <v>2727</v>
      </c>
      <c r="D99" t="s">
        <v>2176</v>
      </c>
    </row>
    <row r="100" spans="1:4" x14ac:dyDescent="0.2">
      <c r="A100">
        <v>0</v>
      </c>
      <c r="B100">
        <v>0</v>
      </c>
      <c r="C100">
        <v>0</v>
      </c>
      <c r="D100">
        <v>0</v>
      </c>
    </row>
    <row r="101" spans="1:4" x14ac:dyDescent="0.2">
      <c r="A101" t="s">
        <v>2143</v>
      </c>
      <c r="B101" t="s">
        <v>2434</v>
      </c>
      <c r="C101" t="s">
        <v>2728</v>
      </c>
      <c r="D101" t="s">
        <v>4265</v>
      </c>
    </row>
    <row r="102" spans="1:4" x14ac:dyDescent="0.2">
      <c r="A102" t="s">
        <v>2144</v>
      </c>
      <c r="B102" t="s">
        <v>2303</v>
      </c>
      <c r="C102" t="s">
        <v>2729</v>
      </c>
      <c r="D102" t="s">
        <v>2178</v>
      </c>
    </row>
    <row r="103" spans="1:4" x14ac:dyDescent="0.2">
      <c r="A103">
        <v>0</v>
      </c>
      <c r="B103">
        <v>0</v>
      </c>
      <c r="C103">
        <v>0</v>
      </c>
      <c r="D103">
        <v>0</v>
      </c>
    </row>
    <row r="104" spans="1:4" x14ac:dyDescent="0.2">
      <c r="A104" t="s">
        <v>2145</v>
      </c>
      <c r="B104" t="s">
        <v>2435</v>
      </c>
      <c r="C104" t="s">
        <v>2730</v>
      </c>
      <c r="D104" t="s">
        <v>4266</v>
      </c>
    </row>
    <row r="105" spans="1:4" x14ac:dyDescent="0.2">
      <c r="A105" t="s">
        <v>2146</v>
      </c>
      <c r="B105" t="s">
        <v>2305</v>
      </c>
      <c r="C105" t="s">
        <v>2731</v>
      </c>
      <c r="D105" t="s">
        <v>2180</v>
      </c>
    </row>
    <row r="106" spans="1:4" x14ac:dyDescent="0.2">
      <c r="A106">
        <v>0</v>
      </c>
      <c r="B106">
        <v>0</v>
      </c>
      <c r="C106">
        <v>0</v>
      </c>
      <c r="D106">
        <v>0</v>
      </c>
    </row>
    <row r="107" spans="1:4" x14ac:dyDescent="0.2">
      <c r="A107" t="s">
        <v>2147</v>
      </c>
      <c r="B107" t="s">
        <v>2436</v>
      </c>
      <c r="C107" t="s">
        <v>2732</v>
      </c>
      <c r="D107" t="s">
        <v>4267</v>
      </c>
    </row>
    <row r="108" spans="1:4" x14ac:dyDescent="0.2">
      <c r="A108" t="s">
        <v>2148</v>
      </c>
      <c r="B108" t="s">
        <v>2307</v>
      </c>
      <c r="C108" t="s">
        <v>2733</v>
      </c>
      <c r="D108" t="s">
        <v>2182</v>
      </c>
    </row>
    <row r="109" spans="1:4" x14ac:dyDescent="0.2">
      <c r="A109">
        <v>0</v>
      </c>
      <c r="B109">
        <v>0</v>
      </c>
      <c r="C109">
        <v>0</v>
      </c>
      <c r="D109">
        <v>0</v>
      </c>
    </row>
    <row r="110" spans="1:4" x14ac:dyDescent="0.2">
      <c r="A110" t="s">
        <v>2149</v>
      </c>
      <c r="B110" t="s">
        <v>2437</v>
      </c>
      <c r="C110" t="s">
        <v>2734</v>
      </c>
      <c r="D110" t="s">
        <v>4268</v>
      </c>
    </row>
    <row r="111" spans="1:4" x14ac:dyDescent="0.2">
      <c r="A111" t="s">
        <v>2150</v>
      </c>
      <c r="B111" t="s">
        <v>2309</v>
      </c>
      <c r="C111" t="s">
        <v>2735</v>
      </c>
      <c r="D111" t="s">
        <v>2184</v>
      </c>
    </row>
    <row r="112" spans="1:4" x14ac:dyDescent="0.2">
      <c r="A112">
        <v>0</v>
      </c>
      <c r="B112">
        <v>0</v>
      </c>
      <c r="C112">
        <v>0</v>
      </c>
      <c r="D112">
        <v>0</v>
      </c>
    </row>
    <row r="113" spans="1:4" x14ac:dyDescent="0.2">
      <c r="A113" t="s">
        <v>2151</v>
      </c>
      <c r="B113" t="s">
        <v>2438</v>
      </c>
      <c r="C113" t="s">
        <v>2736</v>
      </c>
      <c r="D113" t="s">
        <v>4269</v>
      </c>
    </row>
    <row r="114" spans="1:4" x14ac:dyDescent="0.2">
      <c r="A114" t="s">
        <v>2152</v>
      </c>
      <c r="B114" t="s">
        <v>2313</v>
      </c>
      <c r="C114" t="s">
        <v>2737</v>
      </c>
      <c r="D114" t="s">
        <v>4270</v>
      </c>
    </row>
    <row r="115" spans="1:4" x14ac:dyDescent="0.2">
      <c r="A115">
        <v>0</v>
      </c>
      <c r="B115">
        <v>0</v>
      </c>
      <c r="C115">
        <v>0</v>
      </c>
      <c r="D115">
        <v>0</v>
      </c>
    </row>
    <row r="116" spans="1:4" x14ac:dyDescent="0.2">
      <c r="A116" t="s">
        <v>2153</v>
      </c>
      <c r="B116" t="s">
        <v>2439</v>
      </c>
      <c r="C116" t="s">
        <v>2738</v>
      </c>
      <c r="D116" t="s">
        <v>4271</v>
      </c>
    </row>
    <row r="117" spans="1:4" x14ac:dyDescent="0.2">
      <c r="A117" t="s">
        <v>2154</v>
      </c>
      <c r="B117" t="s">
        <v>2331</v>
      </c>
      <c r="C117" t="s">
        <v>2739</v>
      </c>
      <c r="D117" t="s">
        <v>2188</v>
      </c>
    </row>
    <row r="118" spans="1:4" x14ac:dyDescent="0.2">
      <c r="A118">
        <v>0</v>
      </c>
      <c r="B118">
        <v>0</v>
      </c>
      <c r="C118">
        <v>0</v>
      </c>
      <c r="D118">
        <v>0</v>
      </c>
    </row>
    <row r="119" spans="1:4" x14ac:dyDescent="0.2">
      <c r="A119" t="s">
        <v>2155</v>
      </c>
      <c r="B119" t="s">
        <v>2440</v>
      </c>
      <c r="C119" t="s">
        <v>2740</v>
      </c>
      <c r="D119" t="s">
        <v>4272</v>
      </c>
    </row>
    <row r="120" spans="1:4" x14ac:dyDescent="0.2">
      <c r="A120" t="s">
        <v>2156</v>
      </c>
      <c r="B120" t="s">
        <v>2351</v>
      </c>
      <c r="C120" t="s">
        <v>2741</v>
      </c>
      <c r="D120" t="s">
        <v>2190</v>
      </c>
    </row>
    <row r="121" spans="1:4" x14ac:dyDescent="0.2">
      <c r="A121">
        <v>0</v>
      </c>
      <c r="B121">
        <v>0</v>
      </c>
      <c r="C121">
        <v>0</v>
      </c>
      <c r="D121">
        <v>0</v>
      </c>
    </row>
    <row r="122" spans="1:4" x14ac:dyDescent="0.2">
      <c r="A122" t="s">
        <v>2157</v>
      </c>
      <c r="B122" t="s">
        <v>2441</v>
      </c>
      <c r="C122" t="s">
        <v>2742</v>
      </c>
      <c r="D122" t="s">
        <v>4273</v>
      </c>
    </row>
    <row r="123" spans="1:4" x14ac:dyDescent="0.2">
      <c r="A123" t="s">
        <v>2158</v>
      </c>
      <c r="B123" t="s">
        <v>2383</v>
      </c>
      <c r="C123" t="s">
        <v>2743</v>
      </c>
      <c r="D123" t="s">
        <v>2192</v>
      </c>
    </row>
    <row r="124" spans="1:4" x14ac:dyDescent="0.2">
      <c r="A124">
        <v>0</v>
      </c>
      <c r="B124">
        <v>0</v>
      </c>
      <c r="C124">
        <v>0</v>
      </c>
      <c r="D124">
        <v>0</v>
      </c>
    </row>
    <row r="125" spans="1:4" x14ac:dyDescent="0.2">
      <c r="A125" t="s">
        <v>2159</v>
      </c>
      <c r="B125" t="s">
        <v>2442</v>
      </c>
      <c r="C125" t="s">
        <v>2744</v>
      </c>
      <c r="D125" t="s">
        <v>4274</v>
      </c>
    </row>
    <row r="126" spans="1:4" x14ac:dyDescent="0.2">
      <c r="A126" t="s">
        <v>2160</v>
      </c>
      <c r="B126" t="s">
        <v>2384</v>
      </c>
      <c r="C126" t="s">
        <v>2745</v>
      </c>
      <c r="D126" t="s">
        <v>2194</v>
      </c>
    </row>
    <row r="127" spans="1:4" x14ac:dyDescent="0.2">
      <c r="A127">
        <v>0</v>
      </c>
      <c r="B127">
        <v>0</v>
      </c>
      <c r="C127">
        <v>0</v>
      </c>
      <c r="D127">
        <v>0</v>
      </c>
    </row>
    <row r="128" spans="1:4" x14ac:dyDescent="0.2">
      <c r="A128" t="s">
        <v>2161</v>
      </c>
      <c r="B128" t="s">
        <v>2443</v>
      </c>
      <c r="C128" t="s">
        <v>2746</v>
      </c>
      <c r="D128" t="s">
        <v>4275</v>
      </c>
    </row>
    <row r="129" spans="1:4" x14ac:dyDescent="0.2">
      <c r="A129" t="s">
        <v>2162</v>
      </c>
      <c r="B129" t="s">
        <v>2386</v>
      </c>
      <c r="C129" t="s">
        <v>2747</v>
      </c>
      <c r="D129" t="s">
        <v>2196</v>
      </c>
    </row>
    <row r="130" spans="1:4" x14ac:dyDescent="0.2">
      <c r="A130">
        <v>0</v>
      </c>
      <c r="B130">
        <v>0</v>
      </c>
      <c r="C130">
        <v>0</v>
      </c>
      <c r="D130">
        <v>0</v>
      </c>
    </row>
    <row r="131" spans="1:4" x14ac:dyDescent="0.2">
      <c r="A131" t="s">
        <v>2163</v>
      </c>
      <c r="B131" t="s">
        <v>2444</v>
      </c>
      <c r="C131" t="s">
        <v>2748</v>
      </c>
      <c r="D131" t="s">
        <v>4276</v>
      </c>
    </row>
    <row r="132" spans="1:4" x14ac:dyDescent="0.2">
      <c r="A132" t="s">
        <v>2164</v>
      </c>
      <c r="B132" t="s">
        <v>2388</v>
      </c>
      <c r="C132" t="s">
        <v>2749</v>
      </c>
      <c r="D132" t="s">
        <v>2198</v>
      </c>
    </row>
    <row r="133" spans="1:4" x14ac:dyDescent="0.2">
      <c r="A133">
        <v>0</v>
      </c>
      <c r="B133">
        <v>0</v>
      </c>
      <c r="C133">
        <v>0</v>
      </c>
      <c r="D133">
        <v>0</v>
      </c>
    </row>
    <row r="134" spans="1:4" x14ac:dyDescent="0.2">
      <c r="A134" t="s">
        <v>2165</v>
      </c>
      <c r="B134" t="s">
        <v>2445</v>
      </c>
      <c r="C134" t="s">
        <v>2750</v>
      </c>
      <c r="D134" t="s">
        <v>4277</v>
      </c>
    </row>
    <row r="135" spans="1:4" x14ac:dyDescent="0.2">
      <c r="A135" t="s">
        <v>2166</v>
      </c>
      <c r="B135" t="s">
        <v>2392</v>
      </c>
      <c r="C135" t="s">
        <v>2751</v>
      </c>
      <c r="D135" t="s">
        <v>2200</v>
      </c>
    </row>
    <row r="136" spans="1:4" x14ac:dyDescent="0.2">
      <c r="A136">
        <v>0</v>
      </c>
      <c r="B136">
        <v>0</v>
      </c>
      <c r="C136">
        <v>0</v>
      </c>
      <c r="D136">
        <v>0</v>
      </c>
    </row>
    <row r="137" spans="1:4" x14ac:dyDescent="0.2">
      <c r="A137" t="s">
        <v>2167</v>
      </c>
      <c r="B137" t="s">
        <v>2446</v>
      </c>
      <c r="C137" t="s">
        <v>2752</v>
      </c>
      <c r="D137" t="s">
        <v>4278</v>
      </c>
    </row>
    <row r="138" spans="1:4" x14ac:dyDescent="0.2">
      <c r="A138" t="s">
        <v>2168</v>
      </c>
      <c r="B138" t="s">
        <v>2394</v>
      </c>
      <c r="C138" t="s">
        <v>2753</v>
      </c>
      <c r="D138" t="s">
        <v>2202</v>
      </c>
    </row>
    <row r="139" spans="1:4" x14ac:dyDescent="0.2">
      <c r="A139">
        <v>0</v>
      </c>
      <c r="B139">
        <v>0</v>
      </c>
      <c r="C139">
        <v>0</v>
      </c>
      <c r="D139">
        <v>0</v>
      </c>
    </row>
    <row r="140" spans="1:4" x14ac:dyDescent="0.2">
      <c r="A140" t="s">
        <v>2169</v>
      </c>
      <c r="B140" t="s">
        <v>2447</v>
      </c>
      <c r="C140" t="s">
        <v>2754</v>
      </c>
      <c r="D140" t="s">
        <v>4279</v>
      </c>
    </row>
    <row r="141" spans="1:4" x14ac:dyDescent="0.2">
      <c r="A141" t="s">
        <v>2170</v>
      </c>
      <c r="B141" t="s">
        <v>2395</v>
      </c>
      <c r="C141" t="s">
        <v>2755</v>
      </c>
      <c r="D141" t="s">
        <v>4280</v>
      </c>
    </row>
    <row r="142" spans="1:4" x14ac:dyDescent="0.2">
      <c r="A142">
        <v>0</v>
      </c>
      <c r="B142">
        <v>0</v>
      </c>
      <c r="C142">
        <v>0</v>
      </c>
      <c r="D142">
        <v>0</v>
      </c>
    </row>
    <row r="143" spans="1:4" x14ac:dyDescent="0.2">
      <c r="A143" t="s">
        <v>2171</v>
      </c>
      <c r="B143" t="s">
        <v>2448</v>
      </c>
      <c r="C143" t="s">
        <v>2756</v>
      </c>
      <c r="D143" t="s">
        <v>4281</v>
      </c>
    </row>
    <row r="144" spans="1:4" x14ac:dyDescent="0.2">
      <c r="A144" t="s">
        <v>2172</v>
      </c>
      <c r="B144" t="s">
        <v>2397</v>
      </c>
      <c r="C144" t="s">
        <v>2757</v>
      </c>
      <c r="D144" t="s">
        <v>2206</v>
      </c>
    </row>
    <row r="145" spans="1:4" x14ac:dyDescent="0.2">
      <c r="A145">
        <v>0</v>
      </c>
      <c r="B145">
        <v>0</v>
      </c>
      <c r="C145">
        <v>0</v>
      </c>
      <c r="D145">
        <v>65842</v>
      </c>
    </row>
    <row r="146" spans="1:4" x14ac:dyDescent="0.2">
      <c r="A146" t="s">
        <v>2173</v>
      </c>
      <c r="B146" t="s">
        <v>2449</v>
      </c>
      <c r="C146" t="s">
        <v>2758</v>
      </c>
      <c r="D146" t="s">
        <v>4282</v>
      </c>
    </row>
    <row r="147" spans="1:4" x14ac:dyDescent="0.2">
      <c r="A147" t="s">
        <v>2174</v>
      </c>
      <c r="B147" t="s">
        <v>2450</v>
      </c>
      <c r="C147" t="s">
        <v>2759</v>
      </c>
      <c r="D147" t="s">
        <v>2208</v>
      </c>
    </row>
    <row r="148" spans="1:4" x14ac:dyDescent="0.2">
      <c r="A148">
        <v>0</v>
      </c>
      <c r="B148">
        <v>0</v>
      </c>
      <c r="C148">
        <v>67006</v>
      </c>
      <c r="D148">
        <v>14829</v>
      </c>
    </row>
    <row r="149" spans="1:4" x14ac:dyDescent="0.2">
      <c r="A149" t="s">
        <v>2175</v>
      </c>
      <c r="B149" t="s">
        <v>2451</v>
      </c>
      <c r="C149" t="s">
        <v>2760</v>
      </c>
      <c r="D149" t="s">
        <v>4283</v>
      </c>
    </row>
    <row r="150" spans="1:4" x14ac:dyDescent="0.2">
      <c r="A150" t="s">
        <v>2176</v>
      </c>
      <c r="B150" t="s">
        <v>2452</v>
      </c>
      <c r="C150" t="s">
        <v>2761</v>
      </c>
      <c r="D150" t="s">
        <v>2210</v>
      </c>
    </row>
    <row r="151" spans="1:4" x14ac:dyDescent="0.2">
      <c r="A151">
        <v>0</v>
      </c>
      <c r="B151">
        <v>0</v>
      </c>
      <c r="C151">
        <v>0</v>
      </c>
      <c r="D151">
        <v>150</v>
      </c>
    </row>
    <row r="152" spans="1:4" x14ac:dyDescent="0.2">
      <c r="A152" t="s">
        <v>2177</v>
      </c>
      <c r="B152" t="s">
        <v>2453</v>
      </c>
      <c r="C152" t="s">
        <v>2762</v>
      </c>
      <c r="D152" t="s">
        <v>4284</v>
      </c>
    </row>
    <row r="153" spans="1:4" x14ac:dyDescent="0.2">
      <c r="A153" t="s">
        <v>2178</v>
      </c>
      <c r="B153" t="s">
        <v>2454</v>
      </c>
      <c r="C153" t="s">
        <v>2763</v>
      </c>
      <c r="D153" t="s">
        <v>2212</v>
      </c>
    </row>
    <row r="154" spans="1:4" x14ac:dyDescent="0.2">
      <c r="A154">
        <v>0</v>
      </c>
      <c r="B154">
        <v>0</v>
      </c>
      <c r="C154">
        <v>0</v>
      </c>
      <c r="D154">
        <v>3197</v>
      </c>
    </row>
    <row r="155" spans="1:4" x14ac:dyDescent="0.2">
      <c r="A155" t="s">
        <v>2179</v>
      </c>
      <c r="B155" t="s">
        <v>2455</v>
      </c>
      <c r="C155" t="s">
        <v>2764</v>
      </c>
      <c r="D155" t="s">
        <v>4285</v>
      </c>
    </row>
    <row r="156" spans="1:4" x14ac:dyDescent="0.2">
      <c r="A156" t="s">
        <v>2180</v>
      </c>
      <c r="B156" t="s">
        <v>2456</v>
      </c>
      <c r="C156" t="s">
        <v>2765</v>
      </c>
      <c r="D156" t="s">
        <v>2214</v>
      </c>
    </row>
    <row r="157" spans="1:4" x14ac:dyDescent="0.2">
      <c r="A157">
        <v>0</v>
      </c>
      <c r="B157">
        <v>0</v>
      </c>
      <c r="C157">
        <v>0</v>
      </c>
      <c r="D157">
        <v>855</v>
      </c>
    </row>
    <row r="158" spans="1:4" x14ac:dyDescent="0.2">
      <c r="A158" t="s">
        <v>2181</v>
      </c>
      <c r="B158" t="s">
        <v>2457</v>
      </c>
      <c r="C158" t="s">
        <v>2766</v>
      </c>
      <c r="D158" t="s">
        <v>4286</v>
      </c>
    </row>
    <row r="159" spans="1:4" x14ac:dyDescent="0.2">
      <c r="A159" t="s">
        <v>2182</v>
      </c>
      <c r="B159" t="s">
        <v>2458</v>
      </c>
      <c r="C159" t="s">
        <v>2767</v>
      </c>
      <c r="D159" t="s">
        <v>2216</v>
      </c>
    </row>
    <row r="160" spans="1:4" x14ac:dyDescent="0.2">
      <c r="A160">
        <v>0</v>
      </c>
      <c r="B160">
        <v>0</v>
      </c>
      <c r="C160">
        <v>2268</v>
      </c>
      <c r="D160">
        <v>0</v>
      </c>
    </row>
    <row r="161" spans="1:4" x14ac:dyDescent="0.2">
      <c r="A161" t="s">
        <v>2183</v>
      </c>
      <c r="B161" t="s">
        <v>2459</v>
      </c>
      <c r="C161" t="s">
        <v>2768</v>
      </c>
      <c r="D161" t="s">
        <v>4287</v>
      </c>
    </row>
    <row r="162" spans="1:4" x14ac:dyDescent="0.2">
      <c r="A162" t="s">
        <v>2184</v>
      </c>
      <c r="B162" t="s">
        <v>2460</v>
      </c>
      <c r="C162" t="s">
        <v>2769</v>
      </c>
      <c r="D162" t="s">
        <v>2218</v>
      </c>
    </row>
    <row r="163" spans="1:4" x14ac:dyDescent="0.2">
      <c r="A163">
        <v>0</v>
      </c>
      <c r="B163">
        <v>0</v>
      </c>
      <c r="C163">
        <v>0</v>
      </c>
      <c r="D163">
        <v>0</v>
      </c>
    </row>
    <row r="164" spans="1:4" x14ac:dyDescent="0.2">
      <c r="A164" t="s">
        <v>2185</v>
      </c>
      <c r="B164" t="s">
        <v>2461</v>
      </c>
      <c r="C164" t="s">
        <v>2770</v>
      </c>
      <c r="D164" t="s">
        <v>4288</v>
      </c>
    </row>
    <row r="165" spans="1:4" x14ac:dyDescent="0.2">
      <c r="A165" t="s">
        <v>2186</v>
      </c>
      <c r="B165" t="s">
        <v>2462</v>
      </c>
      <c r="C165" t="s">
        <v>2771</v>
      </c>
      <c r="D165" t="s">
        <v>2220</v>
      </c>
    </row>
    <row r="166" spans="1:4" x14ac:dyDescent="0.2">
      <c r="A166">
        <v>0</v>
      </c>
      <c r="B166">
        <v>0</v>
      </c>
      <c r="C166">
        <v>0</v>
      </c>
      <c r="D166">
        <v>0</v>
      </c>
    </row>
    <row r="167" spans="1:4" x14ac:dyDescent="0.2">
      <c r="A167" t="s">
        <v>2187</v>
      </c>
      <c r="B167" t="s">
        <v>2463</v>
      </c>
      <c r="C167" t="s">
        <v>2772</v>
      </c>
      <c r="D167" t="s">
        <v>4289</v>
      </c>
    </row>
    <row r="168" spans="1:4" x14ac:dyDescent="0.2">
      <c r="A168" t="s">
        <v>2188</v>
      </c>
      <c r="B168" t="s">
        <v>2464</v>
      </c>
      <c r="C168" t="s">
        <v>2773</v>
      </c>
      <c r="D168" t="s">
        <v>4290</v>
      </c>
    </row>
    <row r="169" spans="1:4" x14ac:dyDescent="0.2">
      <c r="A169">
        <v>0</v>
      </c>
      <c r="B169">
        <v>0</v>
      </c>
      <c r="C169">
        <v>0</v>
      </c>
      <c r="D169">
        <v>94273</v>
      </c>
    </row>
    <row r="170" spans="1:4" x14ac:dyDescent="0.2">
      <c r="A170" t="s">
        <v>2189</v>
      </c>
      <c r="B170" t="s">
        <v>2465</v>
      </c>
      <c r="C170" t="s">
        <v>2774</v>
      </c>
      <c r="D170" t="s">
        <v>4291</v>
      </c>
    </row>
    <row r="171" spans="1:4" x14ac:dyDescent="0.2">
      <c r="A171" t="s">
        <v>2190</v>
      </c>
      <c r="B171" t="s">
        <v>2466</v>
      </c>
      <c r="C171" t="s">
        <v>2775</v>
      </c>
      <c r="D171" t="s">
        <v>2224</v>
      </c>
    </row>
    <row r="172" spans="1:4" x14ac:dyDescent="0.2">
      <c r="A172">
        <v>0</v>
      </c>
      <c r="B172">
        <v>0</v>
      </c>
      <c r="C172">
        <v>0</v>
      </c>
      <c r="D172">
        <v>0</v>
      </c>
    </row>
    <row r="173" spans="1:4" x14ac:dyDescent="0.2">
      <c r="A173" t="s">
        <v>2191</v>
      </c>
      <c r="B173" t="s">
        <v>2467</v>
      </c>
      <c r="C173" t="s">
        <v>2776</v>
      </c>
      <c r="D173" t="s">
        <v>4292</v>
      </c>
    </row>
    <row r="174" spans="1:4" x14ac:dyDescent="0.2">
      <c r="A174" t="s">
        <v>2192</v>
      </c>
      <c r="B174" t="s">
        <v>2468</v>
      </c>
      <c r="C174" t="s">
        <v>2777</v>
      </c>
      <c r="D174" t="s">
        <v>2225</v>
      </c>
    </row>
    <row r="175" spans="1:4" x14ac:dyDescent="0.2">
      <c r="A175">
        <v>0</v>
      </c>
      <c r="B175">
        <v>0</v>
      </c>
      <c r="C175">
        <v>0</v>
      </c>
      <c r="D175">
        <v>0</v>
      </c>
    </row>
    <row r="176" spans="1:4" x14ac:dyDescent="0.2">
      <c r="A176" t="s">
        <v>2193</v>
      </c>
      <c r="B176" t="s">
        <v>2469</v>
      </c>
      <c r="C176" t="s">
        <v>2778</v>
      </c>
      <c r="D176" t="s">
        <v>4293</v>
      </c>
    </row>
    <row r="177" spans="1:4" x14ac:dyDescent="0.2">
      <c r="A177" t="s">
        <v>2194</v>
      </c>
      <c r="B177" t="s">
        <v>2470</v>
      </c>
      <c r="C177" t="s">
        <v>2779</v>
      </c>
      <c r="D177" t="s">
        <v>2227</v>
      </c>
    </row>
    <row r="178" spans="1:4" x14ac:dyDescent="0.2">
      <c r="A178">
        <v>0</v>
      </c>
      <c r="B178">
        <v>0</v>
      </c>
      <c r="C178">
        <v>0</v>
      </c>
      <c r="D178">
        <v>0</v>
      </c>
    </row>
    <row r="179" spans="1:4" x14ac:dyDescent="0.2">
      <c r="A179" t="s">
        <v>2195</v>
      </c>
      <c r="B179" t="s">
        <v>2471</v>
      </c>
      <c r="C179" t="s">
        <v>2780</v>
      </c>
      <c r="D179" t="s">
        <v>4294</v>
      </c>
    </row>
    <row r="180" spans="1:4" x14ac:dyDescent="0.2">
      <c r="A180" t="s">
        <v>2196</v>
      </c>
      <c r="B180" t="s">
        <v>2472</v>
      </c>
      <c r="C180" t="s">
        <v>2781</v>
      </c>
      <c r="D180" t="s">
        <v>2229</v>
      </c>
    </row>
    <row r="181" spans="1:4" x14ac:dyDescent="0.2">
      <c r="A181">
        <v>0</v>
      </c>
      <c r="B181">
        <v>0</v>
      </c>
      <c r="C181">
        <v>0</v>
      </c>
      <c r="D181">
        <v>0</v>
      </c>
    </row>
    <row r="182" spans="1:4" x14ac:dyDescent="0.2">
      <c r="A182" t="s">
        <v>2197</v>
      </c>
      <c r="B182" t="s">
        <v>2473</v>
      </c>
      <c r="C182" t="s">
        <v>2782</v>
      </c>
      <c r="D182" t="s">
        <v>4295</v>
      </c>
    </row>
    <row r="183" spans="1:4" x14ac:dyDescent="0.2">
      <c r="A183" t="s">
        <v>2198</v>
      </c>
      <c r="B183" t="s">
        <v>2474</v>
      </c>
      <c r="C183" t="s">
        <v>2783</v>
      </c>
      <c r="D183" t="s">
        <v>2231</v>
      </c>
    </row>
    <row r="184" spans="1:4" x14ac:dyDescent="0.2">
      <c r="A184">
        <v>0</v>
      </c>
      <c r="B184">
        <v>0</v>
      </c>
      <c r="C184">
        <v>0</v>
      </c>
      <c r="D184">
        <v>0</v>
      </c>
    </row>
    <row r="185" spans="1:4" x14ac:dyDescent="0.2">
      <c r="A185" t="s">
        <v>2199</v>
      </c>
      <c r="B185" t="s">
        <v>2459</v>
      </c>
      <c r="C185" t="s">
        <v>2784</v>
      </c>
      <c r="D185" t="s">
        <v>4296</v>
      </c>
    </row>
    <row r="186" spans="1:4" x14ac:dyDescent="0.2">
      <c r="A186" t="s">
        <v>2200</v>
      </c>
      <c r="B186" t="s">
        <v>2475</v>
      </c>
      <c r="C186" t="s">
        <v>2785</v>
      </c>
      <c r="D186" t="s">
        <v>2233</v>
      </c>
    </row>
    <row r="187" spans="1:4" x14ac:dyDescent="0.2">
      <c r="A187">
        <v>0</v>
      </c>
      <c r="B187">
        <v>0</v>
      </c>
      <c r="C187">
        <v>0</v>
      </c>
      <c r="D187">
        <v>0</v>
      </c>
    </row>
    <row r="188" spans="1:4" x14ac:dyDescent="0.2">
      <c r="A188" t="s">
        <v>2201</v>
      </c>
      <c r="B188" t="s">
        <v>2476</v>
      </c>
      <c r="C188" t="s">
        <v>2786</v>
      </c>
      <c r="D188" t="s">
        <v>4297</v>
      </c>
    </row>
    <row r="189" spans="1:4" x14ac:dyDescent="0.2">
      <c r="A189" t="s">
        <v>2202</v>
      </c>
      <c r="B189" t="s">
        <v>2477</v>
      </c>
      <c r="C189" t="s">
        <v>2787</v>
      </c>
      <c r="D189" t="s">
        <v>2235</v>
      </c>
    </row>
    <row r="190" spans="1:4" x14ac:dyDescent="0.2">
      <c r="A190">
        <v>0</v>
      </c>
      <c r="B190">
        <v>0</v>
      </c>
      <c r="C190">
        <v>0</v>
      </c>
      <c r="D190">
        <v>0</v>
      </c>
    </row>
    <row r="191" spans="1:4" x14ac:dyDescent="0.2">
      <c r="A191" t="s">
        <v>2203</v>
      </c>
      <c r="B191" t="s">
        <v>2478</v>
      </c>
      <c r="C191" t="s">
        <v>2788</v>
      </c>
      <c r="D191" t="s">
        <v>4298</v>
      </c>
    </row>
    <row r="192" spans="1:4" x14ac:dyDescent="0.2">
      <c r="A192" t="s">
        <v>2204</v>
      </c>
      <c r="B192" t="s">
        <v>2479</v>
      </c>
      <c r="C192" t="s">
        <v>2789</v>
      </c>
      <c r="D192" t="s">
        <v>2237</v>
      </c>
    </row>
    <row r="193" spans="1:4" x14ac:dyDescent="0.2">
      <c r="A193">
        <v>0</v>
      </c>
      <c r="B193">
        <v>0</v>
      </c>
      <c r="C193">
        <v>0</v>
      </c>
      <c r="D193">
        <v>0</v>
      </c>
    </row>
    <row r="194" spans="1:4" x14ac:dyDescent="0.2">
      <c r="A194" t="s">
        <v>2205</v>
      </c>
      <c r="B194" t="s">
        <v>2480</v>
      </c>
      <c r="C194" t="s">
        <v>2790</v>
      </c>
      <c r="D194" t="s">
        <v>4299</v>
      </c>
    </row>
    <row r="195" spans="1:4" x14ac:dyDescent="0.2">
      <c r="A195" t="s">
        <v>2206</v>
      </c>
      <c r="B195" t="s">
        <v>2481</v>
      </c>
      <c r="C195" t="s">
        <v>2791</v>
      </c>
      <c r="D195" t="s">
        <v>4300</v>
      </c>
    </row>
    <row r="196" spans="1:4" x14ac:dyDescent="0.2">
      <c r="A196">
        <v>0</v>
      </c>
      <c r="B196">
        <v>0</v>
      </c>
      <c r="C196">
        <v>0</v>
      </c>
      <c r="D196">
        <v>0</v>
      </c>
    </row>
    <row r="197" spans="1:4" x14ac:dyDescent="0.2">
      <c r="A197" t="s">
        <v>2207</v>
      </c>
      <c r="B197" t="s">
        <v>2482</v>
      </c>
      <c r="C197" t="s">
        <v>2792</v>
      </c>
      <c r="D197" t="s">
        <v>4301</v>
      </c>
    </row>
    <row r="198" spans="1:4" x14ac:dyDescent="0.2">
      <c r="A198" t="s">
        <v>2208</v>
      </c>
      <c r="B198" t="s">
        <v>2483</v>
      </c>
      <c r="C198" t="s">
        <v>2793</v>
      </c>
      <c r="D198" t="s">
        <v>4302</v>
      </c>
    </row>
    <row r="199" spans="1:4" x14ac:dyDescent="0.2">
      <c r="A199">
        <v>0</v>
      </c>
      <c r="B199">
        <v>0</v>
      </c>
      <c r="C199">
        <v>0</v>
      </c>
      <c r="D199">
        <v>0</v>
      </c>
    </row>
    <row r="200" spans="1:4" x14ac:dyDescent="0.2">
      <c r="A200" t="s">
        <v>2209</v>
      </c>
      <c r="B200" t="s">
        <v>2484</v>
      </c>
      <c r="C200" t="s">
        <v>2794</v>
      </c>
      <c r="D200" t="s">
        <v>4303</v>
      </c>
    </row>
    <row r="201" spans="1:4" x14ac:dyDescent="0.2">
      <c r="A201" t="s">
        <v>2210</v>
      </c>
      <c r="B201" t="s">
        <v>2485</v>
      </c>
      <c r="C201" t="s">
        <v>2795</v>
      </c>
      <c r="D201" t="s">
        <v>4304</v>
      </c>
    </row>
    <row r="202" spans="1:4" x14ac:dyDescent="0.2">
      <c r="A202">
        <v>0</v>
      </c>
      <c r="B202">
        <v>0</v>
      </c>
      <c r="C202">
        <v>0</v>
      </c>
      <c r="D202">
        <v>0</v>
      </c>
    </row>
    <row r="203" spans="1:4" x14ac:dyDescent="0.2">
      <c r="A203" t="s">
        <v>2211</v>
      </c>
      <c r="B203" t="s">
        <v>2486</v>
      </c>
      <c r="C203" t="s">
        <v>2796</v>
      </c>
      <c r="D203" t="s">
        <v>4305</v>
      </c>
    </row>
    <row r="204" spans="1:4" x14ac:dyDescent="0.2">
      <c r="A204" t="s">
        <v>2212</v>
      </c>
      <c r="B204" t="s">
        <v>2487</v>
      </c>
      <c r="C204" t="s">
        <v>2797</v>
      </c>
      <c r="D204" t="s">
        <v>4306</v>
      </c>
    </row>
    <row r="205" spans="1:4" x14ac:dyDescent="0.2">
      <c r="A205">
        <v>0</v>
      </c>
      <c r="B205">
        <v>0</v>
      </c>
      <c r="C205">
        <v>0</v>
      </c>
      <c r="D205">
        <v>0</v>
      </c>
    </row>
    <row r="206" spans="1:4" x14ac:dyDescent="0.2">
      <c r="A206" t="s">
        <v>2213</v>
      </c>
      <c r="B206" t="s">
        <v>2488</v>
      </c>
      <c r="C206" t="s">
        <v>2798</v>
      </c>
      <c r="D206" t="s">
        <v>4307</v>
      </c>
    </row>
    <row r="207" spans="1:4" x14ac:dyDescent="0.2">
      <c r="A207" t="s">
        <v>2214</v>
      </c>
      <c r="B207" t="s">
        <v>2489</v>
      </c>
      <c r="C207" t="s">
        <v>2799</v>
      </c>
      <c r="D207" t="s">
        <v>4308</v>
      </c>
    </row>
    <row r="208" spans="1:4" x14ac:dyDescent="0.2">
      <c r="A208">
        <v>0</v>
      </c>
      <c r="B208">
        <v>0</v>
      </c>
      <c r="C208">
        <v>0</v>
      </c>
      <c r="D208">
        <v>0</v>
      </c>
    </row>
    <row r="209" spans="1:4" x14ac:dyDescent="0.2">
      <c r="A209" t="s">
        <v>2215</v>
      </c>
      <c r="B209" t="s">
        <v>2490</v>
      </c>
      <c r="C209" t="s">
        <v>2800</v>
      </c>
      <c r="D209" t="s">
        <v>4309</v>
      </c>
    </row>
    <row r="210" spans="1:4" x14ac:dyDescent="0.2">
      <c r="A210" t="s">
        <v>2216</v>
      </c>
      <c r="B210" t="s">
        <v>2491</v>
      </c>
      <c r="C210" t="s">
        <v>2801</v>
      </c>
      <c r="D210" t="s">
        <v>4310</v>
      </c>
    </row>
    <row r="211" spans="1:4" x14ac:dyDescent="0.2">
      <c r="A211">
        <v>0</v>
      </c>
      <c r="B211">
        <v>0</v>
      </c>
      <c r="C211">
        <v>0</v>
      </c>
      <c r="D211">
        <v>0</v>
      </c>
    </row>
    <row r="212" spans="1:4" x14ac:dyDescent="0.2">
      <c r="A212" t="s">
        <v>2217</v>
      </c>
      <c r="B212" t="s">
        <v>2492</v>
      </c>
      <c r="C212" t="s">
        <v>2802</v>
      </c>
      <c r="D212" t="s">
        <v>4311</v>
      </c>
    </row>
    <row r="213" spans="1:4" x14ac:dyDescent="0.2">
      <c r="A213" t="s">
        <v>2218</v>
      </c>
      <c r="B213" t="s">
        <v>2493</v>
      </c>
      <c r="C213" t="s">
        <v>2410</v>
      </c>
      <c r="D213" t="s">
        <v>4312</v>
      </c>
    </row>
    <row r="214" spans="1:4" x14ac:dyDescent="0.2">
      <c r="A214">
        <v>0</v>
      </c>
      <c r="B214">
        <v>0</v>
      </c>
      <c r="C214">
        <v>0</v>
      </c>
      <c r="D214">
        <v>0</v>
      </c>
    </row>
    <row r="215" spans="1:4" x14ac:dyDescent="0.2">
      <c r="A215" t="s">
        <v>2219</v>
      </c>
      <c r="B215" t="s">
        <v>2494</v>
      </c>
      <c r="C215" t="s">
        <v>2803</v>
      </c>
      <c r="D215" t="s">
        <v>4313</v>
      </c>
    </row>
    <row r="216" spans="1:4" x14ac:dyDescent="0.2">
      <c r="A216" t="s">
        <v>2220</v>
      </c>
      <c r="B216" t="s">
        <v>2495</v>
      </c>
      <c r="C216" t="s">
        <v>2241</v>
      </c>
      <c r="D216" t="s">
        <v>4314</v>
      </c>
    </row>
    <row r="217" spans="1:4" x14ac:dyDescent="0.2">
      <c r="A217">
        <v>0</v>
      </c>
      <c r="B217">
        <v>0</v>
      </c>
      <c r="C217">
        <v>0</v>
      </c>
      <c r="D217">
        <v>0</v>
      </c>
    </row>
    <row r="218" spans="1:4" x14ac:dyDescent="0.2">
      <c r="A218" t="s">
        <v>2221</v>
      </c>
      <c r="B218" t="s">
        <v>2496</v>
      </c>
      <c r="C218" t="s">
        <v>2804</v>
      </c>
      <c r="D218" t="s">
        <v>4315</v>
      </c>
    </row>
    <row r="219" spans="1:4" x14ac:dyDescent="0.2">
      <c r="A219" t="s">
        <v>2222</v>
      </c>
      <c r="B219" t="s">
        <v>2497</v>
      </c>
      <c r="C219" t="s">
        <v>2257</v>
      </c>
      <c r="D219" t="s">
        <v>4316</v>
      </c>
    </row>
    <row r="220" spans="1:4" x14ac:dyDescent="0.2">
      <c r="A220">
        <v>0</v>
      </c>
      <c r="B220">
        <v>0</v>
      </c>
      <c r="C220">
        <v>0</v>
      </c>
      <c r="D220">
        <v>0</v>
      </c>
    </row>
    <row r="221" spans="1:4" x14ac:dyDescent="0.2">
      <c r="A221" t="s">
        <v>2223</v>
      </c>
      <c r="B221" t="s">
        <v>2498</v>
      </c>
      <c r="C221" t="s">
        <v>2805</v>
      </c>
      <c r="D221" t="s">
        <v>4317</v>
      </c>
    </row>
    <row r="222" spans="1:4" x14ac:dyDescent="0.2">
      <c r="A222" t="s">
        <v>2224</v>
      </c>
      <c r="B222" t="s">
        <v>2499</v>
      </c>
      <c r="C222" t="s">
        <v>2275</v>
      </c>
      <c r="D222" t="s">
        <v>4318</v>
      </c>
    </row>
    <row r="223" spans="1:4" x14ac:dyDescent="0.2">
      <c r="A223">
        <v>0</v>
      </c>
      <c r="B223">
        <v>0</v>
      </c>
      <c r="C223">
        <v>0</v>
      </c>
      <c r="D223">
        <v>0</v>
      </c>
    </row>
    <row r="224" spans="1:4" x14ac:dyDescent="0.2">
      <c r="A224" t="s">
        <v>2207</v>
      </c>
      <c r="B224" t="s">
        <v>2500</v>
      </c>
      <c r="C224" t="s">
        <v>2806</v>
      </c>
      <c r="D224" t="s">
        <v>4319</v>
      </c>
    </row>
    <row r="225" spans="1:4" x14ac:dyDescent="0.2">
      <c r="A225" t="s">
        <v>2225</v>
      </c>
      <c r="B225" t="s">
        <v>2501</v>
      </c>
      <c r="C225" t="s">
        <v>2293</v>
      </c>
      <c r="D225" t="s">
        <v>2723</v>
      </c>
    </row>
    <row r="226" spans="1:4" x14ac:dyDescent="0.2">
      <c r="A226">
        <v>0</v>
      </c>
      <c r="B226">
        <v>0</v>
      </c>
      <c r="C226">
        <v>0</v>
      </c>
      <c r="D226">
        <v>6660</v>
      </c>
    </row>
    <row r="227" spans="1:4" x14ac:dyDescent="0.2">
      <c r="A227" t="s">
        <v>2226</v>
      </c>
      <c r="B227" t="s">
        <v>2502</v>
      </c>
      <c r="C227" t="s">
        <v>2807</v>
      </c>
      <c r="D227" t="s">
        <v>4320</v>
      </c>
    </row>
    <row r="228" spans="1:4" x14ac:dyDescent="0.2">
      <c r="A228" t="s">
        <v>2227</v>
      </c>
      <c r="B228" t="s">
        <v>2503</v>
      </c>
      <c r="C228" t="s">
        <v>2311</v>
      </c>
      <c r="D228" t="s">
        <v>2725</v>
      </c>
    </row>
    <row r="229" spans="1:4" x14ac:dyDescent="0.2">
      <c r="A229">
        <v>0</v>
      </c>
      <c r="B229">
        <v>0</v>
      </c>
      <c r="C229">
        <v>0</v>
      </c>
      <c r="D229">
        <v>110</v>
      </c>
    </row>
    <row r="230" spans="1:4" x14ac:dyDescent="0.2">
      <c r="A230" t="s">
        <v>2228</v>
      </c>
      <c r="B230" t="s">
        <v>2504</v>
      </c>
      <c r="C230" t="s">
        <v>2808</v>
      </c>
      <c r="D230" t="s">
        <v>4321</v>
      </c>
    </row>
    <row r="231" spans="1:4" x14ac:dyDescent="0.2">
      <c r="A231" t="s">
        <v>2229</v>
      </c>
      <c r="B231" t="s">
        <v>2505</v>
      </c>
      <c r="C231" t="s">
        <v>2329</v>
      </c>
      <c r="D231" t="s">
        <v>2727</v>
      </c>
    </row>
    <row r="232" spans="1:4" x14ac:dyDescent="0.2">
      <c r="A232">
        <v>0</v>
      </c>
      <c r="B232">
        <v>0</v>
      </c>
      <c r="C232">
        <v>0</v>
      </c>
      <c r="D232">
        <v>9272</v>
      </c>
    </row>
    <row r="233" spans="1:4" x14ac:dyDescent="0.2">
      <c r="A233" t="s">
        <v>2230</v>
      </c>
      <c r="B233" t="s">
        <v>2506</v>
      </c>
      <c r="C233" t="s">
        <v>2809</v>
      </c>
      <c r="D233" t="s">
        <v>4322</v>
      </c>
    </row>
    <row r="234" spans="1:4" x14ac:dyDescent="0.2">
      <c r="A234" t="s">
        <v>2231</v>
      </c>
      <c r="B234" t="s">
        <v>2507</v>
      </c>
      <c r="C234" t="s">
        <v>2347</v>
      </c>
      <c r="D234" t="s">
        <v>2729</v>
      </c>
    </row>
    <row r="235" spans="1:4" x14ac:dyDescent="0.2">
      <c r="A235">
        <v>0</v>
      </c>
      <c r="B235">
        <v>0</v>
      </c>
      <c r="C235">
        <v>0</v>
      </c>
      <c r="D235">
        <v>0</v>
      </c>
    </row>
    <row r="236" spans="1:4" x14ac:dyDescent="0.2">
      <c r="A236" t="s">
        <v>2232</v>
      </c>
      <c r="B236" t="s">
        <v>2508</v>
      </c>
      <c r="C236" t="s">
        <v>2810</v>
      </c>
      <c r="D236" t="s">
        <v>4323</v>
      </c>
    </row>
    <row r="237" spans="1:4" x14ac:dyDescent="0.2">
      <c r="A237" t="s">
        <v>2233</v>
      </c>
      <c r="B237" t="s">
        <v>2509</v>
      </c>
      <c r="C237" t="s">
        <v>2365</v>
      </c>
      <c r="D237" t="s">
        <v>2731</v>
      </c>
    </row>
    <row r="238" spans="1:4" x14ac:dyDescent="0.2">
      <c r="A238">
        <v>0</v>
      </c>
      <c r="B238">
        <v>0</v>
      </c>
      <c r="C238">
        <v>0</v>
      </c>
      <c r="D238">
        <v>0</v>
      </c>
    </row>
    <row r="239" spans="1:4" x14ac:dyDescent="0.2">
      <c r="A239" t="s">
        <v>2234</v>
      </c>
      <c r="B239" t="s">
        <v>2510</v>
      </c>
      <c r="C239" t="s">
        <v>2811</v>
      </c>
      <c r="D239" t="s">
        <v>4324</v>
      </c>
    </row>
    <row r="240" spans="1:4" x14ac:dyDescent="0.2">
      <c r="A240" t="s">
        <v>2235</v>
      </c>
      <c r="B240" t="s">
        <v>2511</v>
      </c>
      <c r="C240" t="s">
        <v>2383</v>
      </c>
      <c r="D240" t="s">
        <v>2733</v>
      </c>
    </row>
    <row r="241" spans="1:4" x14ac:dyDescent="0.2">
      <c r="A241">
        <v>0</v>
      </c>
      <c r="B241">
        <v>0</v>
      </c>
      <c r="C241">
        <v>0</v>
      </c>
      <c r="D241">
        <v>0</v>
      </c>
    </row>
    <row r="242" spans="1:4" x14ac:dyDescent="0.2">
      <c r="A242" t="s">
        <v>2236</v>
      </c>
      <c r="B242" t="s">
        <v>2512</v>
      </c>
      <c r="C242" t="s">
        <v>2812</v>
      </c>
      <c r="D242" t="s">
        <v>4325</v>
      </c>
    </row>
    <row r="243" spans="1:4" x14ac:dyDescent="0.2">
      <c r="A243" t="s">
        <v>2237</v>
      </c>
      <c r="B243" t="s">
        <v>2513</v>
      </c>
      <c r="C243" t="s">
        <v>2450</v>
      </c>
      <c r="D243" t="s">
        <v>2735</v>
      </c>
    </row>
    <row r="244" spans="1:4" x14ac:dyDescent="0.2">
      <c r="A244">
        <v>0</v>
      </c>
      <c r="B244">
        <v>52536</v>
      </c>
      <c r="C244">
        <v>0</v>
      </c>
      <c r="D244">
        <v>0</v>
      </c>
    </row>
    <row r="245" spans="1:4" x14ac:dyDescent="0.2">
      <c r="A245" t="s">
        <v>2238</v>
      </c>
      <c r="B245" t="s">
        <v>2514</v>
      </c>
      <c r="C245" t="s">
        <v>2813</v>
      </c>
      <c r="D245" t="s">
        <v>4326</v>
      </c>
    </row>
    <row r="246" spans="1:4" x14ac:dyDescent="0.2">
      <c r="A246" t="s">
        <v>2239</v>
      </c>
      <c r="B246" t="s">
        <v>2515</v>
      </c>
      <c r="C246" t="s">
        <v>2466</v>
      </c>
      <c r="D246" t="s">
        <v>2737</v>
      </c>
    </row>
    <row r="247" spans="1:4" x14ac:dyDescent="0.2">
      <c r="A247">
        <v>0</v>
      </c>
      <c r="B247">
        <v>0</v>
      </c>
      <c r="C247">
        <v>0</v>
      </c>
      <c r="D247">
        <v>0</v>
      </c>
    </row>
    <row r="248" spans="1:4" x14ac:dyDescent="0.2">
      <c r="A248" t="s">
        <v>2240</v>
      </c>
      <c r="B248" t="s">
        <v>2516</v>
      </c>
      <c r="C248" t="s">
        <v>2814</v>
      </c>
      <c r="D248" t="s">
        <v>4327</v>
      </c>
    </row>
    <row r="249" spans="1:4" x14ac:dyDescent="0.2">
      <c r="A249" t="s">
        <v>2241</v>
      </c>
      <c r="B249" t="s">
        <v>2517</v>
      </c>
      <c r="C249" t="s">
        <v>2481</v>
      </c>
      <c r="D249" t="s">
        <v>4328</v>
      </c>
    </row>
    <row r="250" spans="1:4" x14ac:dyDescent="0.2">
      <c r="A250">
        <v>0</v>
      </c>
      <c r="B250">
        <v>0</v>
      </c>
      <c r="C250">
        <v>0</v>
      </c>
      <c r="D250">
        <v>18070</v>
      </c>
    </row>
    <row r="251" spans="1:4" x14ac:dyDescent="0.2">
      <c r="A251" t="s">
        <v>2242</v>
      </c>
      <c r="B251" t="s">
        <v>2518</v>
      </c>
      <c r="C251" t="s">
        <v>2815</v>
      </c>
      <c r="D251" t="s">
        <v>4329</v>
      </c>
    </row>
    <row r="252" spans="1:4" x14ac:dyDescent="0.2">
      <c r="A252" t="s">
        <v>2243</v>
      </c>
      <c r="B252" t="s">
        <v>2519</v>
      </c>
      <c r="C252" t="s">
        <v>2816</v>
      </c>
      <c r="D252" t="s">
        <v>2741</v>
      </c>
    </row>
    <row r="253" spans="1:4" x14ac:dyDescent="0.2">
      <c r="A253">
        <v>0</v>
      </c>
      <c r="B253">
        <v>0</v>
      </c>
      <c r="C253">
        <v>0</v>
      </c>
      <c r="D253">
        <v>0</v>
      </c>
    </row>
    <row r="254" spans="1:4" x14ac:dyDescent="0.2">
      <c r="A254" t="s">
        <v>2244</v>
      </c>
      <c r="B254" t="s">
        <v>2520</v>
      </c>
      <c r="C254" t="s">
        <v>2817</v>
      </c>
      <c r="D254" t="s">
        <v>4330</v>
      </c>
    </row>
    <row r="255" spans="1:4" x14ac:dyDescent="0.2">
      <c r="A255" t="s">
        <v>2245</v>
      </c>
      <c r="B255" t="s">
        <v>2521</v>
      </c>
      <c r="C255" t="s">
        <v>2818</v>
      </c>
      <c r="D255" t="s">
        <v>2743</v>
      </c>
    </row>
    <row r="256" spans="1:4" x14ac:dyDescent="0.2">
      <c r="A256">
        <v>0</v>
      </c>
      <c r="B256">
        <v>0</v>
      </c>
      <c r="C256">
        <v>0</v>
      </c>
      <c r="D256">
        <v>0</v>
      </c>
    </row>
    <row r="257" spans="1:4" x14ac:dyDescent="0.2">
      <c r="A257" t="s">
        <v>2246</v>
      </c>
      <c r="B257" t="s">
        <v>2522</v>
      </c>
      <c r="C257" t="s">
        <v>2819</v>
      </c>
      <c r="D257" t="s">
        <v>4331</v>
      </c>
    </row>
    <row r="258" spans="1:4" x14ac:dyDescent="0.2">
      <c r="A258" t="s">
        <v>2247</v>
      </c>
      <c r="B258" t="s">
        <v>2523</v>
      </c>
      <c r="C258" t="s">
        <v>2820</v>
      </c>
      <c r="D258" t="s">
        <v>2745</v>
      </c>
    </row>
    <row r="259" spans="1:4" x14ac:dyDescent="0.2">
      <c r="A259">
        <v>0</v>
      </c>
      <c r="B259">
        <v>0</v>
      </c>
      <c r="C259">
        <v>0</v>
      </c>
      <c r="D259">
        <v>0</v>
      </c>
    </row>
    <row r="260" spans="1:4" x14ac:dyDescent="0.2">
      <c r="A260" t="s">
        <v>2248</v>
      </c>
      <c r="B260" t="s">
        <v>2524</v>
      </c>
      <c r="C260" t="s">
        <v>2821</v>
      </c>
      <c r="D260" t="s">
        <v>4332</v>
      </c>
    </row>
    <row r="261" spans="1:4" x14ac:dyDescent="0.2">
      <c r="A261" t="s">
        <v>2249</v>
      </c>
      <c r="B261" t="s">
        <v>2525</v>
      </c>
      <c r="C261" t="s">
        <v>2503</v>
      </c>
      <c r="D261" t="s">
        <v>2747</v>
      </c>
    </row>
    <row r="262" spans="1:4" x14ac:dyDescent="0.2">
      <c r="A262">
        <v>0</v>
      </c>
      <c r="B262">
        <v>0</v>
      </c>
      <c r="C262">
        <v>0</v>
      </c>
      <c r="D262">
        <v>0</v>
      </c>
    </row>
    <row r="263" spans="1:4" x14ac:dyDescent="0.2">
      <c r="A263" t="s">
        <v>2250</v>
      </c>
      <c r="B263" t="s">
        <v>2526</v>
      </c>
      <c r="C263" t="s">
        <v>2822</v>
      </c>
      <c r="D263" t="s">
        <v>4333</v>
      </c>
    </row>
    <row r="264" spans="1:4" x14ac:dyDescent="0.2">
      <c r="A264" t="s">
        <v>2251</v>
      </c>
      <c r="B264" t="s">
        <v>2527</v>
      </c>
      <c r="C264" t="s">
        <v>2517</v>
      </c>
      <c r="D264" t="s">
        <v>2749</v>
      </c>
    </row>
    <row r="265" spans="1:4" x14ac:dyDescent="0.2">
      <c r="A265">
        <v>0</v>
      </c>
      <c r="B265">
        <v>0</v>
      </c>
      <c r="C265">
        <v>0</v>
      </c>
      <c r="D265">
        <v>0</v>
      </c>
    </row>
    <row r="266" spans="1:4" x14ac:dyDescent="0.2">
      <c r="A266" t="s">
        <v>2252</v>
      </c>
      <c r="B266" t="s">
        <v>2528</v>
      </c>
      <c r="C266" t="s">
        <v>2823</v>
      </c>
      <c r="D266" t="s">
        <v>4334</v>
      </c>
    </row>
    <row r="267" spans="1:4" x14ac:dyDescent="0.2">
      <c r="A267" t="s">
        <v>2253</v>
      </c>
      <c r="B267" t="s">
        <v>2529</v>
      </c>
      <c r="C267" t="s">
        <v>2824</v>
      </c>
      <c r="D267" t="s">
        <v>2751</v>
      </c>
    </row>
    <row r="268" spans="1:4" x14ac:dyDescent="0.2">
      <c r="A268">
        <v>0</v>
      </c>
      <c r="B268">
        <v>0</v>
      </c>
      <c r="C268">
        <v>0</v>
      </c>
      <c r="D268">
        <v>0</v>
      </c>
    </row>
    <row r="269" spans="1:4" x14ac:dyDescent="0.2">
      <c r="A269" t="s">
        <v>2254</v>
      </c>
      <c r="B269" t="s">
        <v>2530</v>
      </c>
      <c r="C269" t="s">
        <v>2825</v>
      </c>
      <c r="D269" t="s">
        <v>4335</v>
      </c>
    </row>
    <row r="270" spans="1:4" x14ac:dyDescent="0.2">
      <c r="A270" t="s">
        <v>2255</v>
      </c>
      <c r="B270" t="s">
        <v>2531</v>
      </c>
      <c r="C270" t="s">
        <v>2826</v>
      </c>
      <c r="D270" t="s">
        <v>2753</v>
      </c>
    </row>
    <row r="271" spans="1:4" x14ac:dyDescent="0.2">
      <c r="A271">
        <v>0</v>
      </c>
      <c r="B271">
        <v>0</v>
      </c>
      <c r="C271">
        <v>0</v>
      </c>
      <c r="D271">
        <v>0</v>
      </c>
    </row>
    <row r="272" spans="1:4" x14ac:dyDescent="0.2">
      <c r="A272" t="s">
        <v>2256</v>
      </c>
      <c r="B272" t="s">
        <v>2532</v>
      </c>
      <c r="C272" t="s">
        <v>2827</v>
      </c>
      <c r="D272" t="s">
        <v>4336</v>
      </c>
    </row>
    <row r="273" spans="1:4" x14ac:dyDescent="0.2">
      <c r="A273" t="s">
        <v>2257</v>
      </c>
      <c r="B273" t="s">
        <v>2533</v>
      </c>
      <c r="C273" t="s">
        <v>2828</v>
      </c>
      <c r="D273" t="s">
        <v>2755</v>
      </c>
    </row>
    <row r="274" spans="1:4" x14ac:dyDescent="0.2">
      <c r="A274">
        <v>0</v>
      </c>
      <c r="B274">
        <v>0</v>
      </c>
      <c r="C274">
        <v>0</v>
      </c>
      <c r="D274">
        <v>0</v>
      </c>
    </row>
    <row r="275" spans="1:4" x14ac:dyDescent="0.2">
      <c r="A275" t="s">
        <v>2258</v>
      </c>
      <c r="B275" t="s">
        <v>2534</v>
      </c>
      <c r="C275" t="s">
        <v>2829</v>
      </c>
      <c r="D275" t="s">
        <v>4337</v>
      </c>
    </row>
    <row r="276" spans="1:4" x14ac:dyDescent="0.2">
      <c r="A276" t="s">
        <v>2259</v>
      </c>
      <c r="B276" t="s">
        <v>2535</v>
      </c>
      <c r="C276" t="s">
        <v>2830</v>
      </c>
      <c r="D276" t="s">
        <v>4338</v>
      </c>
    </row>
    <row r="277" spans="1:4" x14ac:dyDescent="0.2">
      <c r="A277">
        <v>0</v>
      </c>
      <c r="B277">
        <v>0</v>
      </c>
      <c r="C277">
        <v>0</v>
      </c>
      <c r="D277">
        <v>1000</v>
      </c>
    </row>
    <row r="278" spans="1:4" x14ac:dyDescent="0.2">
      <c r="A278" t="s">
        <v>2260</v>
      </c>
      <c r="B278" t="s">
        <v>2536</v>
      </c>
      <c r="C278" t="s">
        <v>2831</v>
      </c>
      <c r="D278" t="s">
        <v>4339</v>
      </c>
    </row>
    <row r="279" spans="1:4" x14ac:dyDescent="0.2">
      <c r="A279" t="s">
        <v>2261</v>
      </c>
      <c r="B279" t="s">
        <v>2537</v>
      </c>
      <c r="C279" t="s">
        <v>2832</v>
      </c>
      <c r="D279" t="s">
        <v>2759</v>
      </c>
    </row>
    <row r="280" spans="1:4" x14ac:dyDescent="0.2">
      <c r="A280">
        <v>0</v>
      </c>
      <c r="B280">
        <v>0</v>
      </c>
      <c r="C280">
        <v>0</v>
      </c>
      <c r="D280">
        <v>0</v>
      </c>
    </row>
    <row r="281" spans="1:4" x14ac:dyDescent="0.2">
      <c r="A281" t="s">
        <v>2262</v>
      </c>
      <c r="B281" t="s">
        <v>2538</v>
      </c>
      <c r="C281" t="s">
        <v>2833</v>
      </c>
      <c r="D281" t="s">
        <v>4340</v>
      </c>
    </row>
    <row r="282" spans="1:4" x14ac:dyDescent="0.2">
      <c r="A282" t="s">
        <v>2263</v>
      </c>
      <c r="B282" t="s">
        <v>2539</v>
      </c>
      <c r="C282" t="s">
        <v>2533</v>
      </c>
      <c r="D282" t="s">
        <v>2761</v>
      </c>
    </row>
    <row r="283" spans="1:4" x14ac:dyDescent="0.2">
      <c r="A283">
        <v>0</v>
      </c>
      <c r="B283">
        <v>0</v>
      </c>
      <c r="C283">
        <v>0</v>
      </c>
      <c r="D283">
        <v>0</v>
      </c>
    </row>
    <row r="284" spans="1:4" x14ac:dyDescent="0.2">
      <c r="A284" t="s">
        <v>2264</v>
      </c>
      <c r="B284" t="s">
        <v>2540</v>
      </c>
      <c r="C284" t="s">
        <v>2834</v>
      </c>
      <c r="D284" t="s">
        <v>4341</v>
      </c>
    </row>
    <row r="285" spans="1:4" x14ac:dyDescent="0.2">
      <c r="A285" t="s">
        <v>2265</v>
      </c>
      <c r="B285" t="s">
        <v>2541</v>
      </c>
      <c r="C285" t="s">
        <v>2541</v>
      </c>
      <c r="D285" t="s">
        <v>2763</v>
      </c>
    </row>
    <row r="286" spans="1:4" x14ac:dyDescent="0.2">
      <c r="A286">
        <v>0</v>
      </c>
      <c r="B286">
        <v>0</v>
      </c>
      <c r="C286">
        <v>0</v>
      </c>
      <c r="D286">
        <v>0</v>
      </c>
    </row>
    <row r="287" spans="1:4" x14ac:dyDescent="0.2">
      <c r="A287" t="s">
        <v>2266</v>
      </c>
      <c r="B287" t="s">
        <v>2542</v>
      </c>
      <c r="C287" t="s">
        <v>2835</v>
      </c>
      <c r="D287" t="s">
        <v>4342</v>
      </c>
    </row>
    <row r="288" spans="1:4" x14ac:dyDescent="0.2">
      <c r="A288" t="s">
        <v>2267</v>
      </c>
      <c r="B288" t="s">
        <v>2543</v>
      </c>
      <c r="C288" t="s">
        <v>2836</v>
      </c>
      <c r="D288" t="s">
        <v>2765</v>
      </c>
    </row>
    <row r="289" spans="1:4" x14ac:dyDescent="0.2">
      <c r="A289">
        <v>0</v>
      </c>
      <c r="B289">
        <v>0</v>
      </c>
      <c r="C289">
        <v>0</v>
      </c>
      <c r="D289">
        <v>0</v>
      </c>
    </row>
    <row r="290" spans="1:4" x14ac:dyDescent="0.2">
      <c r="A290" t="s">
        <v>2268</v>
      </c>
      <c r="B290" t="s">
        <v>2544</v>
      </c>
      <c r="C290" t="s">
        <v>2837</v>
      </c>
      <c r="D290" t="s">
        <v>4343</v>
      </c>
    </row>
    <row r="291" spans="1:4" x14ac:dyDescent="0.2">
      <c r="A291" t="s">
        <v>2269</v>
      </c>
      <c r="B291" t="s">
        <v>2545</v>
      </c>
      <c r="C291" t="s">
        <v>2838</v>
      </c>
      <c r="D291" t="s">
        <v>2767</v>
      </c>
    </row>
    <row r="292" spans="1:4" x14ac:dyDescent="0.2">
      <c r="A292">
        <v>0</v>
      </c>
      <c r="B292">
        <v>0</v>
      </c>
      <c r="C292">
        <v>0</v>
      </c>
      <c r="D292">
        <v>0</v>
      </c>
    </row>
    <row r="293" spans="1:4" x14ac:dyDescent="0.2">
      <c r="A293" t="s">
        <v>2270</v>
      </c>
      <c r="B293" t="s">
        <v>2546</v>
      </c>
      <c r="C293" t="s">
        <v>2839</v>
      </c>
      <c r="D293" t="s">
        <v>4344</v>
      </c>
    </row>
    <row r="294" spans="1:4" x14ac:dyDescent="0.2">
      <c r="A294" t="s">
        <v>2271</v>
      </c>
      <c r="B294" t="s">
        <v>2547</v>
      </c>
      <c r="C294" t="s">
        <v>2840</v>
      </c>
      <c r="D294" t="s">
        <v>2769</v>
      </c>
    </row>
    <row r="295" spans="1:4" x14ac:dyDescent="0.2">
      <c r="A295">
        <v>0</v>
      </c>
      <c r="B295">
        <v>0</v>
      </c>
      <c r="C295">
        <v>0</v>
      </c>
      <c r="D295">
        <v>0</v>
      </c>
    </row>
    <row r="296" spans="1:4" x14ac:dyDescent="0.2">
      <c r="A296" t="s">
        <v>2272</v>
      </c>
      <c r="B296" t="s">
        <v>2548</v>
      </c>
      <c r="C296" t="s">
        <v>2841</v>
      </c>
      <c r="D296" t="s">
        <v>4345</v>
      </c>
    </row>
    <row r="297" spans="1:4" x14ac:dyDescent="0.2">
      <c r="A297" t="s">
        <v>2273</v>
      </c>
      <c r="B297" t="s">
        <v>2549</v>
      </c>
      <c r="C297" t="s">
        <v>2842</v>
      </c>
      <c r="D297" t="s">
        <v>2771</v>
      </c>
    </row>
    <row r="298" spans="1:4" x14ac:dyDescent="0.2">
      <c r="A298">
        <v>0</v>
      </c>
      <c r="B298">
        <v>0</v>
      </c>
      <c r="C298">
        <v>0</v>
      </c>
      <c r="D298">
        <v>0</v>
      </c>
    </row>
    <row r="299" spans="1:4" x14ac:dyDescent="0.2">
      <c r="A299" t="s">
        <v>2274</v>
      </c>
      <c r="B299" t="s">
        <v>2550</v>
      </c>
      <c r="C299" t="s">
        <v>2843</v>
      </c>
      <c r="D299" t="s">
        <v>4346</v>
      </c>
    </row>
    <row r="300" spans="1:4" x14ac:dyDescent="0.2">
      <c r="A300" t="s">
        <v>2275</v>
      </c>
      <c r="B300" t="s">
        <v>2551</v>
      </c>
      <c r="C300" t="s">
        <v>2844</v>
      </c>
      <c r="D300" t="s">
        <v>2773</v>
      </c>
    </row>
    <row r="301" spans="1:4" x14ac:dyDescent="0.2">
      <c r="A301">
        <v>0</v>
      </c>
      <c r="B301">
        <v>0</v>
      </c>
      <c r="C301">
        <v>0</v>
      </c>
      <c r="D301">
        <v>0</v>
      </c>
    </row>
    <row r="302" spans="1:4" x14ac:dyDescent="0.2">
      <c r="A302" t="s">
        <v>2276</v>
      </c>
      <c r="B302" t="s">
        <v>2552</v>
      </c>
      <c r="C302" t="s">
        <v>2845</v>
      </c>
      <c r="D302" t="s">
        <v>4347</v>
      </c>
    </row>
    <row r="303" spans="1:4" x14ac:dyDescent="0.2">
      <c r="A303" t="s">
        <v>2277</v>
      </c>
      <c r="B303" t="s">
        <v>2553</v>
      </c>
      <c r="C303" t="s">
        <v>2846</v>
      </c>
      <c r="D303" t="s">
        <v>4348</v>
      </c>
    </row>
    <row r="304" spans="1:4" x14ac:dyDescent="0.2">
      <c r="A304">
        <v>0</v>
      </c>
      <c r="B304">
        <v>0</v>
      </c>
      <c r="C304">
        <v>0</v>
      </c>
      <c r="D304">
        <v>0</v>
      </c>
    </row>
    <row r="305" spans="1:4" x14ac:dyDescent="0.2">
      <c r="A305" t="s">
        <v>2278</v>
      </c>
      <c r="B305" t="s">
        <v>2554</v>
      </c>
      <c r="C305" t="s">
        <v>2847</v>
      </c>
      <c r="D305" t="s">
        <v>4349</v>
      </c>
    </row>
    <row r="306" spans="1:4" x14ac:dyDescent="0.2">
      <c r="A306" t="s">
        <v>2279</v>
      </c>
      <c r="B306" t="s">
        <v>2555</v>
      </c>
      <c r="C306" t="s">
        <v>2848</v>
      </c>
      <c r="D306" t="s">
        <v>2777</v>
      </c>
    </row>
    <row r="307" spans="1:4" x14ac:dyDescent="0.2">
      <c r="A307">
        <v>2162</v>
      </c>
      <c r="B307">
        <v>0</v>
      </c>
      <c r="C307">
        <v>0</v>
      </c>
      <c r="D307">
        <v>0</v>
      </c>
    </row>
    <row r="308" spans="1:4" x14ac:dyDescent="0.2">
      <c r="A308" t="s">
        <v>2280</v>
      </c>
      <c r="B308" t="s">
        <v>2556</v>
      </c>
      <c r="C308" t="s">
        <v>2849</v>
      </c>
      <c r="D308" t="s">
        <v>4350</v>
      </c>
    </row>
    <row r="309" spans="1:4" x14ac:dyDescent="0.2">
      <c r="A309" t="s">
        <v>2281</v>
      </c>
      <c r="B309" t="s">
        <v>2557</v>
      </c>
      <c r="C309" t="s">
        <v>2850</v>
      </c>
      <c r="D309" t="s">
        <v>2779</v>
      </c>
    </row>
    <row r="310" spans="1:4" x14ac:dyDescent="0.2">
      <c r="A310">
        <v>0</v>
      </c>
      <c r="B310">
        <v>0</v>
      </c>
      <c r="C310">
        <v>0</v>
      </c>
      <c r="D310">
        <v>0</v>
      </c>
    </row>
    <row r="311" spans="1:4" x14ac:dyDescent="0.2">
      <c r="A311" t="s">
        <v>2282</v>
      </c>
      <c r="B311" t="s">
        <v>2558</v>
      </c>
      <c r="C311" t="s">
        <v>2851</v>
      </c>
      <c r="D311" t="s">
        <v>4351</v>
      </c>
    </row>
    <row r="312" spans="1:4" x14ac:dyDescent="0.2">
      <c r="A312" t="s">
        <v>2283</v>
      </c>
      <c r="B312" t="s">
        <v>2559</v>
      </c>
      <c r="C312" t="s">
        <v>2852</v>
      </c>
      <c r="D312" t="s">
        <v>2781</v>
      </c>
    </row>
    <row r="313" spans="1:4" x14ac:dyDescent="0.2">
      <c r="A313">
        <v>0</v>
      </c>
      <c r="B313">
        <v>0</v>
      </c>
      <c r="C313">
        <v>0</v>
      </c>
      <c r="D313">
        <v>0</v>
      </c>
    </row>
    <row r="314" spans="1:4" x14ac:dyDescent="0.2">
      <c r="A314" t="s">
        <v>2284</v>
      </c>
      <c r="B314" t="s">
        <v>2560</v>
      </c>
      <c r="C314" t="s">
        <v>2853</v>
      </c>
      <c r="D314" t="s">
        <v>4352</v>
      </c>
    </row>
    <row r="315" spans="1:4" x14ac:dyDescent="0.2">
      <c r="A315" t="s">
        <v>2285</v>
      </c>
      <c r="B315" t="s">
        <v>2561</v>
      </c>
      <c r="C315" t="s">
        <v>2854</v>
      </c>
      <c r="D315" t="s">
        <v>2783</v>
      </c>
    </row>
    <row r="316" spans="1:4" x14ac:dyDescent="0.2">
      <c r="A316">
        <v>0</v>
      </c>
      <c r="B316">
        <v>0</v>
      </c>
      <c r="C316">
        <v>0</v>
      </c>
      <c r="D316">
        <v>0</v>
      </c>
    </row>
    <row r="317" spans="1:4" x14ac:dyDescent="0.2">
      <c r="A317" t="s">
        <v>2286</v>
      </c>
      <c r="B317" t="s">
        <v>2562</v>
      </c>
      <c r="C317" t="s">
        <v>2855</v>
      </c>
      <c r="D317" t="s">
        <v>4353</v>
      </c>
    </row>
    <row r="318" spans="1:4" x14ac:dyDescent="0.2">
      <c r="A318" t="s">
        <v>2287</v>
      </c>
      <c r="B318" t="s">
        <v>2563</v>
      </c>
      <c r="C318" t="s">
        <v>2856</v>
      </c>
      <c r="D318" t="s">
        <v>2785</v>
      </c>
    </row>
    <row r="319" spans="1:4" x14ac:dyDescent="0.2">
      <c r="A319">
        <v>0</v>
      </c>
      <c r="B319">
        <v>0</v>
      </c>
      <c r="C319">
        <v>0</v>
      </c>
      <c r="D319">
        <v>0</v>
      </c>
    </row>
    <row r="320" spans="1:4" x14ac:dyDescent="0.2">
      <c r="A320" t="s">
        <v>2288</v>
      </c>
      <c r="B320" t="s">
        <v>2564</v>
      </c>
      <c r="C320" t="s">
        <v>2857</v>
      </c>
      <c r="D320" t="s">
        <v>4354</v>
      </c>
    </row>
    <row r="321" spans="1:4" x14ac:dyDescent="0.2">
      <c r="A321" t="s">
        <v>2289</v>
      </c>
      <c r="B321" t="s">
        <v>2565</v>
      </c>
      <c r="C321" t="s">
        <v>2858</v>
      </c>
      <c r="D321" t="s">
        <v>2787</v>
      </c>
    </row>
    <row r="322" spans="1:4" x14ac:dyDescent="0.2">
      <c r="A322">
        <v>0</v>
      </c>
      <c r="B322">
        <v>0</v>
      </c>
      <c r="C322">
        <v>0</v>
      </c>
      <c r="D322">
        <v>0</v>
      </c>
    </row>
    <row r="323" spans="1:4" x14ac:dyDescent="0.2">
      <c r="A323" t="s">
        <v>2290</v>
      </c>
      <c r="B323" t="s">
        <v>2566</v>
      </c>
      <c r="C323" t="s">
        <v>2859</v>
      </c>
      <c r="D323" t="s">
        <v>4355</v>
      </c>
    </row>
    <row r="324" spans="1:4" x14ac:dyDescent="0.2">
      <c r="A324" t="s">
        <v>2291</v>
      </c>
      <c r="B324" t="s">
        <v>2567</v>
      </c>
      <c r="C324" t="s">
        <v>2609</v>
      </c>
      <c r="D324" t="s">
        <v>2789</v>
      </c>
    </row>
    <row r="325" spans="1:4" x14ac:dyDescent="0.2">
      <c r="A325">
        <v>0</v>
      </c>
      <c r="B325">
        <v>0</v>
      </c>
      <c r="C325">
        <v>29505</v>
      </c>
      <c r="D325">
        <v>0</v>
      </c>
    </row>
    <row r="326" spans="1:4" x14ac:dyDescent="0.2">
      <c r="A326" t="s">
        <v>2292</v>
      </c>
      <c r="B326" t="s">
        <v>2568</v>
      </c>
      <c r="C326" t="s">
        <v>2860</v>
      </c>
      <c r="D326" t="s">
        <v>4356</v>
      </c>
    </row>
    <row r="327" spans="1:4" x14ac:dyDescent="0.2">
      <c r="A327" t="s">
        <v>2293</v>
      </c>
      <c r="B327" t="s">
        <v>2569</v>
      </c>
      <c r="C327" t="s">
        <v>2611</v>
      </c>
      <c r="D327" t="s">
        <v>2791</v>
      </c>
    </row>
    <row r="328" spans="1:4" x14ac:dyDescent="0.2">
      <c r="A328">
        <v>0</v>
      </c>
      <c r="B328">
        <v>0</v>
      </c>
      <c r="C328">
        <v>1647</v>
      </c>
      <c r="D328">
        <v>0</v>
      </c>
    </row>
    <row r="329" spans="1:4" x14ac:dyDescent="0.2">
      <c r="A329" t="s">
        <v>2294</v>
      </c>
      <c r="B329" t="s">
        <v>2570</v>
      </c>
      <c r="C329" t="s">
        <v>2861</v>
      </c>
      <c r="D329" t="s">
        <v>4357</v>
      </c>
    </row>
    <row r="330" spans="1:4" x14ac:dyDescent="0.2">
      <c r="A330" t="s">
        <v>2295</v>
      </c>
      <c r="B330" t="s">
        <v>2571</v>
      </c>
      <c r="C330" t="s">
        <v>2862</v>
      </c>
      <c r="D330" t="s">
        <v>4358</v>
      </c>
    </row>
    <row r="331" spans="1:4" x14ac:dyDescent="0.2">
      <c r="A331">
        <v>0</v>
      </c>
      <c r="B331">
        <v>0</v>
      </c>
      <c r="C331">
        <v>4197</v>
      </c>
      <c r="D331">
        <v>0</v>
      </c>
    </row>
    <row r="332" spans="1:4" x14ac:dyDescent="0.2">
      <c r="A332" t="s">
        <v>2296</v>
      </c>
      <c r="B332" t="s">
        <v>2572</v>
      </c>
      <c r="C332" t="s">
        <v>2863</v>
      </c>
      <c r="D332" t="s">
        <v>4359</v>
      </c>
    </row>
    <row r="333" spans="1:4" x14ac:dyDescent="0.2">
      <c r="A333" t="s">
        <v>2297</v>
      </c>
      <c r="B333" t="s">
        <v>2573</v>
      </c>
      <c r="C333" t="s">
        <v>2864</v>
      </c>
      <c r="D333" t="s">
        <v>4360</v>
      </c>
    </row>
    <row r="334" spans="1:4" x14ac:dyDescent="0.2">
      <c r="A334">
        <v>0</v>
      </c>
      <c r="B334">
        <v>0</v>
      </c>
      <c r="C334">
        <v>717</v>
      </c>
      <c r="D334">
        <v>0</v>
      </c>
    </row>
    <row r="335" spans="1:4" x14ac:dyDescent="0.2">
      <c r="A335" t="s">
        <v>2298</v>
      </c>
      <c r="B335" t="s">
        <v>2574</v>
      </c>
      <c r="C335" t="s">
        <v>2865</v>
      </c>
      <c r="D335" t="s">
        <v>4361</v>
      </c>
    </row>
    <row r="336" spans="1:4" x14ac:dyDescent="0.2">
      <c r="A336" t="s">
        <v>2299</v>
      </c>
      <c r="B336" t="s">
        <v>2575</v>
      </c>
      <c r="C336" t="s">
        <v>2866</v>
      </c>
      <c r="D336" t="s">
        <v>4362</v>
      </c>
    </row>
    <row r="337" spans="1:4" x14ac:dyDescent="0.2">
      <c r="A337">
        <v>0</v>
      </c>
      <c r="B337">
        <v>0</v>
      </c>
      <c r="C337">
        <v>834</v>
      </c>
      <c r="D337">
        <v>0</v>
      </c>
    </row>
    <row r="338" spans="1:4" x14ac:dyDescent="0.2">
      <c r="A338" t="s">
        <v>2300</v>
      </c>
      <c r="B338" t="s">
        <v>2576</v>
      </c>
      <c r="C338" t="s">
        <v>2867</v>
      </c>
      <c r="D338" t="s">
        <v>4363</v>
      </c>
    </row>
    <row r="339" spans="1:4" x14ac:dyDescent="0.2">
      <c r="A339" t="s">
        <v>2301</v>
      </c>
      <c r="B339" t="s">
        <v>2577</v>
      </c>
      <c r="C339" t="s">
        <v>2868</v>
      </c>
      <c r="D339" t="s">
        <v>4364</v>
      </c>
    </row>
    <row r="340" spans="1:4" x14ac:dyDescent="0.2">
      <c r="A340">
        <v>0</v>
      </c>
      <c r="B340">
        <v>0</v>
      </c>
      <c r="C340">
        <v>594</v>
      </c>
      <c r="D340">
        <v>0</v>
      </c>
    </row>
    <row r="341" spans="1:4" x14ac:dyDescent="0.2">
      <c r="A341" t="s">
        <v>2302</v>
      </c>
      <c r="B341" t="s">
        <v>2578</v>
      </c>
      <c r="C341" t="s">
        <v>2869</v>
      </c>
      <c r="D341" t="s">
        <v>4365</v>
      </c>
    </row>
    <row r="342" spans="1:4" x14ac:dyDescent="0.2">
      <c r="A342" t="s">
        <v>2303</v>
      </c>
      <c r="B342" t="s">
        <v>2579</v>
      </c>
      <c r="C342" t="s">
        <v>2870</v>
      </c>
      <c r="D342" t="s">
        <v>4366</v>
      </c>
    </row>
    <row r="343" spans="1:4" x14ac:dyDescent="0.2">
      <c r="A343">
        <v>0</v>
      </c>
      <c r="B343">
        <v>0</v>
      </c>
      <c r="C343">
        <v>3911</v>
      </c>
      <c r="D343">
        <v>0</v>
      </c>
    </row>
    <row r="344" spans="1:4" x14ac:dyDescent="0.2">
      <c r="A344" t="s">
        <v>2304</v>
      </c>
      <c r="B344" t="s">
        <v>2580</v>
      </c>
      <c r="C344" t="s">
        <v>2871</v>
      </c>
      <c r="D344" t="s">
        <v>4367</v>
      </c>
    </row>
    <row r="345" spans="1:4" x14ac:dyDescent="0.2">
      <c r="A345" t="s">
        <v>2305</v>
      </c>
      <c r="B345" t="s">
        <v>2581</v>
      </c>
      <c r="C345" t="s">
        <v>2872</v>
      </c>
      <c r="D345" t="s">
        <v>4368</v>
      </c>
    </row>
    <row r="346" spans="1:4" x14ac:dyDescent="0.2">
      <c r="A346">
        <v>0</v>
      </c>
      <c r="B346">
        <v>0</v>
      </c>
      <c r="C346">
        <v>1312</v>
      </c>
      <c r="D346">
        <v>0</v>
      </c>
    </row>
    <row r="347" spans="1:4" x14ac:dyDescent="0.2">
      <c r="A347" t="s">
        <v>2306</v>
      </c>
      <c r="B347" t="s">
        <v>2582</v>
      </c>
      <c r="C347" t="s">
        <v>2873</v>
      </c>
      <c r="D347" t="s">
        <v>4369</v>
      </c>
    </row>
    <row r="348" spans="1:4" x14ac:dyDescent="0.2">
      <c r="A348" t="s">
        <v>2307</v>
      </c>
      <c r="B348" t="s">
        <v>2583</v>
      </c>
      <c r="C348" t="s">
        <v>2874</v>
      </c>
      <c r="D348" t="s">
        <v>4370</v>
      </c>
    </row>
    <row r="349" spans="1:4" x14ac:dyDescent="0.2">
      <c r="A349">
        <v>0</v>
      </c>
      <c r="B349">
        <v>0</v>
      </c>
      <c r="C349">
        <v>0</v>
      </c>
      <c r="D349">
        <v>0</v>
      </c>
    </row>
    <row r="350" spans="1:4" x14ac:dyDescent="0.2">
      <c r="A350" t="s">
        <v>2308</v>
      </c>
      <c r="B350" t="s">
        <v>2584</v>
      </c>
      <c r="C350" t="s">
        <v>2875</v>
      </c>
      <c r="D350" t="s">
        <v>4371</v>
      </c>
    </row>
    <row r="351" spans="1:4" x14ac:dyDescent="0.2">
      <c r="A351" t="s">
        <v>2309</v>
      </c>
      <c r="B351" t="s">
        <v>2585</v>
      </c>
      <c r="C351" t="s">
        <v>2613</v>
      </c>
      <c r="D351" t="s">
        <v>4372</v>
      </c>
    </row>
    <row r="352" spans="1:4" x14ac:dyDescent="0.2">
      <c r="A352">
        <v>0</v>
      </c>
      <c r="B352">
        <v>0</v>
      </c>
      <c r="C352">
        <v>0</v>
      </c>
      <c r="D352">
        <v>0</v>
      </c>
    </row>
    <row r="353" spans="1:4" x14ac:dyDescent="0.2">
      <c r="A353" t="s">
        <v>2310</v>
      </c>
      <c r="B353" t="s">
        <v>2586</v>
      </c>
      <c r="C353" t="s">
        <v>2876</v>
      </c>
      <c r="D353" t="s">
        <v>4373</v>
      </c>
    </row>
    <row r="354" spans="1:4" x14ac:dyDescent="0.2">
      <c r="A354" t="s">
        <v>2311</v>
      </c>
      <c r="B354" t="s">
        <v>2587</v>
      </c>
      <c r="C354" t="s">
        <v>2615</v>
      </c>
      <c r="D354" t="s">
        <v>4374</v>
      </c>
    </row>
    <row r="355" spans="1:4" x14ac:dyDescent="0.2">
      <c r="A355">
        <v>0</v>
      </c>
      <c r="B355">
        <v>0</v>
      </c>
      <c r="C355">
        <v>0</v>
      </c>
      <c r="D355">
        <v>0</v>
      </c>
    </row>
    <row r="356" spans="1:4" x14ac:dyDescent="0.2">
      <c r="A356" t="s">
        <v>2312</v>
      </c>
      <c r="B356" t="s">
        <v>2588</v>
      </c>
      <c r="C356" t="s">
        <v>2877</v>
      </c>
      <c r="D356" t="s">
        <v>4375</v>
      </c>
    </row>
    <row r="357" spans="1:4" x14ac:dyDescent="0.2">
      <c r="A357" t="s">
        <v>2313</v>
      </c>
      <c r="B357" t="s">
        <v>2589</v>
      </c>
      <c r="C357" t="s">
        <v>2878</v>
      </c>
      <c r="D357" t="s">
        <v>4376</v>
      </c>
    </row>
    <row r="358" spans="1:4" x14ac:dyDescent="0.2">
      <c r="A358">
        <v>0</v>
      </c>
      <c r="B358">
        <v>0</v>
      </c>
      <c r="C358">
        <v>0</v>
      </c>
      <c r="D358">
        <v>0</v>
      </c>
    </row>
    <row r="359" spans="1:4" x14ac:dyDescent="0.2">
      <c r="A359" t="s">
        <v>2314</v>
      </c>
      <c r="B359" t="s">
        <v>2590</v>
      </c>
      <c r="C359" t="s">
        <v>2879</v>
      </c>
      <c r="D359" t="s">
        <v>4377</v>
      </c>
    </row>
    <row r="360" spans="1:4" x14ac:dyDescent="0.2">
      <c r="A360" t="s">
        <v>2315</v>
      </c>
      <c r="B360" t="s">
        <v>2591</v>
      </c>
      <c r="C360" t="s">
        <v>2880</v>
      </c>
      <c r="D360" t="s">
        <v>4378</v>
      </c>
    </row>
    <row r="361" spans="1:4" x14ac:dyDescent="0.2">
      <c r="A361">
        <v>0</v>
      </c>
      <c r="B361">
        <v>0</v>
      </c>
      <c r="C361">
        <v>0</v>
      </c>
      <c r="D361">
        <v>0</v>
      </c>
    </row>
    <row r="362" spans="1:4" x14ac:dyDescent="0.2">
      <c r="A362" t="s">
        <v>2316</v>
      </c>
      <c r="B362" t="s">
        <v>2592</v>
      </c>
      <c r="C362" t="s">
        <v>2881</v>
      </c>
      <c r="D362" t="s">
        <v>4379</v>
      </c>
    </row>
    <row r="363" spans="1:4" x14ac:dyDescent="0.2">
      <c r="A363" t="s">
        <v>2317</v>
      </c>
      <c r="B363" t="s">
        <v>2593</v>
      </c>
      <c r="C363" t="s">
        <v>2882</v>
      </c>
      <c r="D363" t="s">
        <v>4380</v>
      </c>
    </row>
    <row r="364" spans="1:4" x14ac:dyDescent="0.2">
      <c r="A364">
        <v>0</v>
      </c>
      <c r="B364">
        <v>0</v>
      </c>
      <c r="C364">
        <v>0</v>
      </c>
      <c r="D364">
        <v>0</v>
      </c>
    </row>
    <row r="365" spans="1:4" x14ac:dyDescent="0.2">
      <c r="A365" t="s">
        <v>2318</v>
      </c>
      <c r="B365" t="s">
        <v>2594</v>
      </c>
      <c r="C365" t="s">
        <v>2883</v>
      </c>
      <c r="D365" t="s">
        <v>4381</v>
      </c>
    </row>
    <row r="366" spans="1:4" x14ac:dyDescent="0.2">
      <c r="A366" t="s">
        <v>2319</v>
      </c>
      <c r="B366" t="s">
        <v>2595</v>
      </c>
      <c r="C366" t="s">
        <v>2884</v>
      </c>
      <c r="D366" t="s">
        <v>4382</v>
      </c>
    </row>
    <row r="367" spans="1:4" x14ac:dyDescent="0.2">
      <c r="A367">
        <v>0</v>
      </c>
      <c r="B367">
        <v>0</v>
      </c>
      <c r="C367">
        <v>0</v>
      </c>
      <c r="D367">
        <v>0</v>
      </c>
    </row>
    <row r="368" spans="1:4" x14ac:dyDescent="0.2">
      <c r="A368" t="s">
        <v>2320</v>
      </c>
      <c r="B368" t="s">
        <v>2596</v>
      </c>
      <c r="C368" t="s">
        <v>2885</v>
      </c>
      <c r="D368" t="s">
        <v>4383</v>
      </c>
    </row>
    <row r="369" spans="1:4" x14ac:dyDescent="0.2">
      <c r="A369" t="s">
        <v>2321</v>
      </c>
      <c r="B369" t="s">
        <v>2597</v>
      </c>
      <c r="C369" t="s">
        <v>2886</v>
      </c>
      <c r="D369" t="s">
        <v>4384</v>
      </c>
    </row>
    <row r="370" spans="1:4" x14ac:dyDescent="0.2">
      <c r="A370">
        <v>0</v>
      </c>
      <c r="B370">
        <v>0</v>
      </c>
      <c r="C370">
        <v>0</v>
      </c>
      <c r="D370">
        <v>0</v>
      </c>
    </row>
    <row r="371" spans="1:4" x14ac:dyDescent="0.2">
      <c r="A371" t="s">
        <v>2322</v>
      </c>
      <c r="B371" t="s">
        <v>2598</v>
      </c>
      <c r="C371" t="s">
        <v>2887</v>
      </c>
      <c r="D371" t="s">
        <v>4385</v>
      </c>
    </row>
    <row r="372" spans="1:4" x14ac:dyDescent="0.2">
      <c r="A372" t="s">
        <v>2323</v>
      </c>
      <c r="B372" t="s">
        <v>2599</v>
      </c>
      <c r="C372" t="s">
        <v>2888</v>
      </c>
      <c r="D372" t="s">
        <v>4386</v>
      </c>
    </row>
    <row r="373" spans="1:4" x14ac:dyDescent="0.2">
      <c r="A373">
        <v>0</v>
      </c>
      <c r="B373">
        <v>0</v>
      </c>
      <c r="C373">
        <v>0</v>
      </c>
      <c r="D373">
        <v>0</v>
      </c>
    </row>
    <row r="374" spans="1:4" x14ac:dyDescent="0.2">
      <c r="A374" t="s">
        <v>2324</v>
      </c>
      <c r="B374" t="s">
        <v>2600</v>
      </c>
      <c r="C374" t="s">
        <v>2889</v>
      </c>
      <c r="D374" t="s">
        <v>4387</v>
      </c>
    </row>
    <row r="375" spans="1:4" x14ac:dyDescent="0.2">
      <c r="A375" t="s">
        <v>2325</v>
      </c>
      <c r="B375" t="s">
        <v>2601</v>
      </c>
      <c r="C375" t="s">
        <v>2890</v>
      </c>
      <c r="D375" t="s">
        <v>4388</v>
      </c>
    </row>
    <row r="376" spans="1:4" x14ac:dyDescent="0.2">
      <c r="A376">
        <v>0</v>
      </c>
      <c r="B376">
        <v>0</v>
      </c>
      <c r="C376">
        <v>0</v>
      </c>
      <c r="D376">
        <v>0</v>
      </c>
    </row>
    <row r="377" spans="1:4" x14ac:dyDescent="0.2">
      <c r="A377" t="s">
        <v>2326</v>
      </c>
      <c r="B377" t="s">
        <v>2602</v>
      </c>
      <c r="C377" t="s">
        <v>2891</v>
      </c>
      <c r="D377" t="s">
        <v>4389</v>
      </c>
    </row>
    <row r="378" spans="1:4" x14ac:dyDescent="0.2">
      <c r="A378" t="s">
        <v>2327</v>
      </c>
      <c r="B378" t="s">
        <v>2603</v>
      </c>
      <c r="C378" t="s">
        <v>2625</v>
      </c>
      <c r="D378" t="s">
        <v>4390</v>
      </c>
    </row>
    <row r="379" spans="1:4" x14ac:dyDescent="0.2">
      <c r="A379">
        <v>0</v>
      </c>
      <c r="B379">
        <v>0</v>
      </c>
      <c r="C379">
        <v>0</v>
      </c>
      <c r="D379">
        <v>0</v>
      </c>
    </row>
    <row r="380" spans="1:4" x14ac:dyDescent="0.2">
      <c r="A380" t="s">
        <v>2328</v>
      </c>
      <c r="B380" t="s">
        <v>2604</v>
      </c>
      <c r="C380" t="s">
        <v>2892</v>
      </c>
      <c r="D380" t="s">
        <v>4391</v>
      </c>
    </row>
    <row r="381" spans="1:4" x14ac:dyDescent="0.2">
      <c r="A381" t="s">
        <v>2329</v>
      </c>
      <c r="B381" t="s">
        <v>2605</v>
      </c>
      <c r="C381" t="s">
        <v>2629</v>
      </c>
      <c r="D381" t="s">
        <v>4392</v>
      </c>
    </row>
    <row r="382" spans="1:4" x14ac:dyDescent="0.2">
      <c r="A382">
        <v>0</v>
      </c>
      <c r="B382">
        <v>0</v>
      </c>
      <c r="C382">
        <v>0</v>
      </c>
      <c r="D382">
        <v>0</v>
      </c>
    </row>
    <row r="383" spans="1:4" x14ac:dyDescent="0.2">
      <c r="A383" t="s">
        <v>2330</v>
      </c>
      <c r="B383" t="s">
        <v>2606</v>
      </c>
      <c r="C383" t="s">
        <v>2893</v>
      </c>
      <c r="D383" t="s">
        <v>4393</v>
      </c>
    </row>
    <row r="384" spans="1:4" x14ac:dyDescent="0.2">
      <c r="A384" t="s">
        <v>2331</v>
      </c>
      <c r="B384" t="s">
        <v>2607</v>
      </c>
      <c r="C384" t="s">
        <v>2633</v>
      </c>
      <c r="D384" t="s">
        <v>4394</v>
      </c>
    </row>
    <row r="385" spans="1:4" x14ac:dyDescent="0.2">
      <c r="A385">
        <v>0</v>
      </c>
      <c r="B385">
        <v>0</v>
      </c>
      <c r="C385">
        <v>0</v>
      </c>
      <c r="D385">
        <v>0</v>
      </c>
    </row>
    <row r="386" spans="1:4" x14ac:dyDescent="0.2">
      <c r="A386" t="s">
        <v>2332</v>
      </c>
      <c r="B386" t="s">
        <v>2608</v>
      </c>
      <c r="C386" t="s">
        <v>2894</v>
      </c>
      <c r="D386" t="s">
        <v>4395</v>
      </c>
    </row>
    <row r="387" spans="1:4" x14ac:dyDescent="0.2">
      <c r="A387" t="s">
        <v>2333</v>
      </c>
      <c r="B387" t="s">
        <v>2609</v>
      </c>
      <c r="C387" t="s">
        <v>2637</v>
      </c>
      <c r="D387" t="s">
        <v>4396</v>
      </c>
    </row>
    <row r="388" spans="1:4" x14ac:dyDescent="0.2">
      <c r="A388">
        <v>0</v>
      </c>
      <c r="B388">
        <v>0</v>
      </c>
      <c r="C388">
        <v>0</v>
      </c>
      <c r="D388">
        <v>0</v>
      </c>
    </row>
    <row r="389" spans="1:4" x14ac:dyDescent="0.2">
      <c r="A389" t="s">
        <v>2334</v>
      </c>
      <c r="B389" t="s">
        <v>2610</v>
      </c>
      <c r="C389" t="s">
        <v>2895</v>
      </c>
      <c r="D389" t="s">
        <v>4397</v>
      </c>
    </row>
    <row r="390" spans="1:4" x14ac:dyDescent="0.2">
      <c r="A390" t="s">
        <v>2335</v>
      </c>
      <c r="B390" t="s">
        <v>2611</v>
      </c>
      <c r="C390" t="s">
        <v>2641</v>
      </c>
      <c r="D390" t="s">
        <v>4398</v>
      </c>
    </row>
    <row r="391" spans="1:4" x14ac:dyDescent="0.2">
      <c r="A391">
        <v>0</v>
      </c>
      <c r="B391">
        <v>0</v>
      </c>
      <c r="C391">
        <v>0</v>
      </c>
      <c r="D391">
        <v>0</v>
      </c>
    </row>
    <row r="392" spans="1:4" x14ac:dyDescent="0.2">
      <c r="A392" t="s">
        <v>2336</v>
      </c>
      <c r="B392" t="s">
        <v>2612</v>
      </c>
      <c r="C392" t="s">
        <v>2896</v>
      </c>
      <c r="D392" t="s">
        <v>4399</v>
      </c>
    </row>
    <row r="393" spans="1:4" x14ac:dyDescent="0.2">
      <c r="A393" t="s">
        <v>2337</v>
      </c>
      <c r="B393" t="s">
        <v>2613</v>
      </c>
      <c r="C393" t="s">
        <v>2645</v>
      </c>
      <c r="D393" t="s">
        <v>4400</v>
      </c>
    </row>
    <row r="394" spans="1:4" x14ac:dyDescent="0.2">
      <c r="A394">
        <v>0</v>
      </c>
      <c r="B394">
        <v>0</v>
      </c>
      <c r="C394">
        <v>0</v>
      </c>
      <c r="D394">
        <v>0</v>
      </c>
    </row>
    <row r="395" spans="1:4" x14ac:dyDescent="0.2">
      <c r="A395" t="s">
        <v>2338</v>
      </c>
      <c r="B395" t="s">
        <v>2614</v>
      </c>
      <c r="C395" t="s">
        <v>2897</v>
      </c>
      <c r="D395" t="s">
        <v>4401</v>
      </c>
    </row>
    <row r="396" spans="1:4" x14ac:dyDescent="0.2">
      <c r="A396" t="s">
        <v>2339</v>
      </c>
      <c r="B396" t="s">
        <v>2615</v>
      </c>
      <c r="C396" t="s">
        <v>2898</v>
      </c>
      <c r="D396" t="s">
        <v>4402</v>
      </c>
    </row>
    <row r="397" spans="1:4" x14ac:dyDescent="0.2">
      <c r="A397">
        <v>0</v>
      </c>
      <c r="B397">
        <v>0</v>
      </c>
      <c r="C397">
        <v>0</v>
      </c>
      <c r="D397">
        <v>0</v>
      </c>
    </row>
    <row r="398" spans="1:4" x14ac:dyDescent="0.2">
      <c r="A398" t="s">
        <v>2340</v>
      </c>
      <c r="B398" t="s">
        <v>2616</v>
      </c>
      <c r="C398" t="s">
        <v>2899</v>
      </c>
      <c r="D398" t="s">
        <v>4403</v>
      </c>
    </row>
    <row r="399" spans="1:4" x14ac:dyDescent="0.2">
      <c r="A399" t="s">
        <v>2341</v>
      </c>
      <c r="B399" t="s">
        <v>2617</v>
      </c>
      <c r="C399" t="s">
        <v>2900</v>
      </c>
      <c r="D399" t="s">
        <v>4404</v>
      </c>
    </row>
    <row r="400" spans="1:4" x14ac:dyDescent="0.2">
      <c r="A400">
        <v>0</v>
      </c>
      <c r="B400">
        <v>0</v>
      </c>
      <c r="C400">
        <v>0</v>
      </c>
      <c r="D400">
        <v>0</v>
      </c>
    </row>
    <row r="401" spans="1:4" x14ac:dyDescent="0.2">
      <c r="A401" t="s">
        <v>2342</v>
      </c>
      <c r="B401" t="s">
        <v>2618</v>
      </c>
      <c r="C401" t="s">
        <v>2901</v>
      </c>
      <c r="D401" t="s">
        <v>4405</v>
      </c>
    </row>
    <row r="402" spans="1:4" x14ac:dyDescent="0.2">
      <c r="A402" t="s">
        <v>2343</v>
      </c>
      <c r="B402" t="s">
        <v>2619</v>
      </c>
      <c r="C402" t="s">
        <v>2902</v>
      </c>
      <c r="D402" t="s">
        <v>4406</v>
      </c>
    </row>
    <row r="403" spans="1:4" x14ac:dyDescent="0.2">
      <c r="A403">
        <v>0</v>
      </c>
      <c r="B403">
        <v>0</v>
      </c>
      <c r="C403">
        <v>0</v>
      </c>
      <c r="D403">
        <v>0</v>
      </c>
    </row>
    <row r="404" spans="1:4" x14ac:dyDescent="0.2">
      <c r="A404" t="s">
        <v>2344</v>
      </c>
      <c r="B404" t="s">
        <v>2620</v>
      </c>
      <c r="C404" t="s">
        <v>2903</v>
      </c>
      <c r="D404" t="s">
        <v>4407</v>
      </c>
    </row>
    <row r="405" spans="1:4" x14ac:dyDescent="0.2">
      <c r="A405" t="s">
        <v>2345</v>
      </c>
      <c r="B405" t="s">
        <v>2621</v>
      </c>
      <c r="C405" t="s">
        <v>2904</v>
      </c>
      <c r="D405" t="s">
        <v>4408</v>
      </c>
    </row>
    <row r="406" spans="1:4" x14ac:dyDescent="0.2">
      <c r="A406">
        <v>0</v>
      </c>
      <c r="B406">
        <v>0</v>
      </c>
      <c r="C406">
        <v>0</v>
      </c>
      <c r="D406">
        <v>0</v>
      </c>
    </row>
    <row r="407" spans="1:4" x14ac:dyDescent="0.2">
      <c r="A407" t="s">
        <v>2346</v>
      </c>
      <c r="B407" t="s">
        <v>2622</v>
      </c>
      <c r="C407" t="s">
        <v>2905</v>
      </c>
      <c r="D407" t="s">
        <v>4409</v>
      </c>
    </row>
    <row r="408" spans="1:4" x14ac:dyDescent="0.2">
      <c r="A408" t="s">
        <v>2347</v>
      </c>
      <c r="B408" t="s">
        <v>2623</v>
      </c>
      <c r="C408" t="s">
        <v>2675</v>
      </c>
      <c r="D408" t="s">
        <v>4410</v>
      </c>
    </row>
    <row r="409" spans="1:4" x14ac:dyDescent="0.2">
      <c r="A409">
        <v>0</v>
      </c>
      <c r="B409">
        <v>0</v>
      </c>
      <c r="C409">
        <v>0</v>
      </c>
      <c r="D409">
        <v>0</v>
      </c>
    </row>
    <row r="410" spans="1:4" x14ac:dyDescent="0.2">
      <c r="A410" t="s">
        <v>2348</v>
      </c>
      <c r="B410" t="s">
        <v>2624</v>
      </c>
      <c r="C410" t="s">
        <v>2906</v>
      </c>
      <c r="D410" t="s">
        <v>4411</v>
      </c>
    </row>
    <row r="411" spans="1:4" x14ac:dyDescent="0.2">
      <c r="A411" t="s">
        <v>2349</v>
      </c>
      <c r="B411" t="s">
        <v>2625</v>
      </c>
      <c r="C411" t="s">
        <v>2677</v>
      </c>
      <c r="D411" t="s">
        <v>4412</v>
      </c>
    </row>
    <row r="412" spans="1:4" x14ac:dyDescent="0.2">
      <c r="A412">
        <v>0</v>
      </c>
      <c r="B412">
        <v>0</v>
      </c>
      <c r="C412">
        <v>0</v>
      </c>
      <c r="D412">
        <v>0</v>
      </c>
    </row>
    <row r="413" spans="1:4" x14ac:dyDescent="0.2">
      <c r="A413" t="s">
        <v>2350</v>
      </c>
      <c r="B413" t="s">
        <v>2626</v>
      </c>
      <c r="C413" t="s">
        <v>2907</v>
      </c>
      <c r="D413" t="s">
        <v>4413</v>
      </c>
    </row>
    <row r="414" spans="1:4" x14ac:dyDescent="0.2">
      <c r="A414" t="s">
        <v>2351</v>
      </c>
      <c r="B414" t="s">
        <v>2627</v>
      </c>
      <c r="C414" t="s">
        <v>2908</v>
      </c>
      <c r="D414" t="s">
        <v>4414</v>
      </c>
    </row>
    <row r="415" spans="1:4" x14ac:dyDescent="0.2">
      <c r="A415">
        <v>0</v>
      </c>
      <c r="B415">
        <v>0</v>
      </c>
      <c r="C415">
        <v>0</v>
      </c>
      <c r="D415">
        <v>0</v>
      </c>
    </row>
    <row r="416" spans="1:4" x14ac:dyDescent="0.2">
      <c r="A416" t="s">
        <v>2352</v>
      </c>
      <c r="B416" t="s">
        <v>2628</v>
      </c>
      <c r="C416" t="s">
        <v>2909</v>
      </c>
      <c r="D416" t="s">
        <v>4415</v>
      </c>
    </row>
    <row r="417" spans="1:4" x14ac:dyDescent="0.2">
      <c r="A417" t="s">
        <v>2353</v>
      </c>
      <c r="B417" t="s">
        <v>2629</v>
      </c>
      <c r="C417" t="s">
        <v>2910</v>
      </c>
      <c r="D417" t="s">
        <v>2251</v>
      </c>
    </row>
    <row r="418" spans="1:4" x14ac:dyDescent="0.2">
      <c r="A418">
        <v>0</v>
      </c>
      <c r="B418">
        <v>0</v>
      </c>
      <c r="C418">
        <v>0</v>
      </c>
      <c r="D418">
        <v>0</v>
      </c>
    </row>
    <row r="419" spans="1:4" x14ac:dyDescent="0.2">
      <c r="A419" t="s">
        <v>2354</v>
      </c>
      <c r="B419" t="s">
        <v>2630</v>
      </c>
      <c r="C419" t="s">
        <v>2911</v>
      </c>
      <c r="D419" t="s">
        <v>4416</v>
      </c>
    </row>
    <row r="420" spans="1:4" x14ac:dyDescent="0.2">
      <c r="A420" t="s">
        <v>2355</v>
      </c>
      <c r="B420" t="s">
        <v>2631</v>
      </c>
      <c r="C420" t="s">
        <v>2912</v>
      </c>
      <c r="D420" t="s">
        <v>4417</v>
      </c>
    </row>
    <row r="421" spans="1:4" x14ac:dyDescent="0.2">
      <c r="A421">
        <v>0</v>
      </c>
      <c r="B421">
        <v>0</v>
      </c>
      <c r="C421">
        <v>0</v>
      </c>
      <c r="D421">
        <v>0</v>
      </c>
    </row>
    <row r="422" spans="1:4" x14ac:dyDescent="0.2">
      <c r="A422" t="s">
        <v>2356</v>
      </c>
      <c r="B422" t="s">
        <v>2632</v>
      </c>
      <c r="C422" t="s">
        <v>2913</v>
      </c>
      <c r="D422" t="s">
        <v>4418</v>
      </c>
    </row>
    <row r="423" spans="1:4" x14ac:dyDescent="0.2">
      <c r="A423" t="s">
        <v>2357</v>
      </c>
      <c r="B423" t="s">
        <v>2633</v>
      </c>
      <c r="C423" t="s">
        <v>2914</v>
      </c>
      <c r="D423" t="s">
        <v>2267</v>
      </c>
    </row>
    <row r="424" spans="1:4" x14ac:dyDescent="0.2">
      <c r="A424">
        <v>0</v>
      </c>
      <c r="B424">
        <v>0</v>
      </c>
      <c r="C424">
        <v>0</v>
      </c>
      <c r="D424">
        <v>0</v>
      </c>
    </row>
    <row r="425" spans="1:4" x14ac:dyDescent="0.2">
      <c r="A425" t="s">
        <v>2358</v>
      </c>
      <c r="B425" t="s">
        <v>2634</v>
      </c>
      <c r="C425" t="s">
        <v>2915</v>
      </c>
      <c r="D425" t="s">
        <v>4419</v>
      </c>
    </row>
    <row r="426" spans="1:4" x14ac:dyDescent="0.2">
      <c r="A426" t="s">
        <v>2359</v>
      </c>
      <c r="B426" t="s">
        <v>2635</v>
      </c>
      <c r="C426" t="s">
        <v>2916</v>
      </c>
      <c r="D426" t="s">
        <v>4420</v>
      </c>
    </row>
    <row r="427" spans="1:4" x14ac:dyDescent="0.2">
      <c r="A427">
        <v>0</v>
      </c>
      <c r="B427">
        <v>0</v>
      </c>
      <c r="C427">
        <v>495</v>
      </c>
      <c r="D427">
        <v>0</v>
      </c>
    </row>
    <row r="428" spans="1:4" x14ac:dyDescent="0.2">
      <c r="A428" t="s">
        <v>2360</v>
      </c>
      <c r="B428" t="s">
        <v>2636</v>
      </c>
      <c r="C428" t="s">
        <v>2917</v>
      </c>
      <c r="D428" t="s">
        <v>4421</v>
      </c>
    </row>
    <row r="429" spans="1:4" x14ac:dyDescent="0.2">
      <c r="A429" t="s">
        <v>2361</v>
      </c>
      <c r="B429" t="s">
        <v>2637</v>
      </c>
      <c r="C429" t="s">
        <v>2918</v>
      </c>
      <c r="D429" t="s">
        <v>2285</v>
      </c>
    </row>
    <row r="430" spans="1:4" x14ac:dyDescent="0.2">
      <c r="A430">
        <v>0</v>
      </c>
      <c r="B430">
        <v>0</v>
      </c>
      <c r="C430">
        <v>0</v>
      </c>
      <c r="D430">
        <v>0</v>
      </c>
    </row>
    <row r="431" spans="1:4" x14ac:dyDescent="0.2">
      <c r="A431" t="s">
        <v>2362</v>
      </c>
      <c r="B431" t="s">
        <v>2638</v>
      </c>
      <c r="C431" t="s">
        <v>2919</v>
      </c>
      <c r="D431" t="s">
        <v>4422</v>
      </c>
    </row>
    <row r="432" spans="1:4" x14ac:dyDescent="0.2">
      <c r="A432" t="s">
        <v>2363</v>
      </c>
      <c r="B432" t="s">
        <v>2639</v>
      </c>
      <c r="C432" t="s">
        <v>2920</v>
      </c>
      <c r="D432" t="s">
        <v>4423</v>
      </c>
    </row>
    <row r="433" spans="1:4" x14ac:dyDescent="0.2">
      <c r="A433">
        <v>0</v>
      </c>
      <c r="B433">
        <v>0</v>
      </c>
      <c r="C433">
        <v>0</v>
      </c>
      <c r="D433">
        <v>0</v>
      </c>
    </row>
    <row r="434" spans="1:4" x14ac:dyDescent="0.2">
      <c r="A434" t="s">
        <v>2364</v>
      </c>
      <c r="B434" t="s">
        <v>2640</v>
      </c>
      <c r="C434" t="s">
        <v>2921</v>
      </c>
      <c r="D434" t="s">
        <v>4424</v>
      </c>
    </row>
    <row r="435" spans="1:4" x14ac:dyDescent="0.2">
      <c r="A435" t="s">
        <v>2365</v>
      </c>
      <c r="B435" t="s">
        <v>2641</v>
      </c>
      <c r="C435" t="s">
        <v>2922</v>
      </c>
      <c r="D435" t="s">
        <v>2303</v>
      </c>
    </row>
    <row r="436" spans="1:4" x14ac:dyDescent="0.2">
      <c r="A436">
        <v>0</v>
      </c>
      <c r="B436">
        <v>0</v>
      </c>
      <c r="C436">
        <v>0</v>
      </c>
      <c r="D436">
        <v>0</v>
      </c>
    </row>
    <row r="437" spans="1:4" x14ac:dyDescent="0.2">
      <c r="A437" t="s">
        <v>2366</v>
      </c>
      <c r="B437" t="s">
        <v>2642</v>
      </c>
      <c r="C437" t="s">
        <v>2923</v>
      </c>
      <c r="D437" t="s">
        <v>4425</v>
      </c>
    </row>
    <row r="438" spans="1:4" x14ac:dyDescent="0.2">
      <c r="A438" t="s">
        <v>2367</v>
      </c>
      <c r="B438" t="s">
        <v>2643</v>
      </c>
      <c r="C438" t="s">
        <v>2924</v>
      </c>
      <c r="D438" t="s">
        <v>4426</v>
      </c>
    </row>
    <row r="439" spans="1:4" x14ac:dyDescent="0.2">
      <c r="A439">
        <v>0</v>
      </c>
      <c r="B439">
        <v>0</v>
      </c>
      <c r="C439">
        <v>0</v>
      </c>
      <c r="D439">
        <v>0</v>
      </c>
    </row>
    <row r="440" spans="1:4" x14ac:dyDescent="0.2">
      <c r="A440" t="s">
        <v>2368</v>
      </c>
      <c r="B440" t="s">
        <v>2644</v>
      </c>
      <c r="C440" t="s">
        <v>2925</v>
      </c>
      <c r="D440" t="s">
        <v>4427</v>
      </c>
    </row>
    <row r="441" spans="1:4" x14ac:dyDescent="0.2">
      <c r="A441" t="s">
        <v>2369</v>
      </c>
      <c r="B441" t="s">
        <v>2645</v>
      </c>
      <c r="C441" t="s">
        <v>2926</v>
      </c>
      <c r="D441" t="s">
        <v>2321</v>
      </c>
    </row>
    <row r="442" spans="1:4" x14ac:dyDescent="0.2">
      <c r="A442">
        <v>0</v>
      </c>
      <c r="B442">
        <v>0</v>
      </c>
      <c r="C442">
        <v>0</v>
      </c>
      <c r="D442">
        <v>0</v>
      </c>
    </row>
    <row r="443" spans="1:4" x14ac:dyDescent="0.2">
      <c r="A443" t="s">
        <v>2370</v>
      </c>
      <c r="B443" t="s">
        <v>2646</v>
      </c>
      <c r="C443" t="s">
        <v>2927</v>
      </c>
      <c r="D443" t="s">
        <v>4428</v>
      </c>
    </row>
    <row r="444" spans="1:4" x14ac:dyDescent="0.2">
      <c r="A444" t="s">
        <v>2371</v>
      </c>
      <c r="B444" t="s">
        <v>2647</v>
      </c>
      <c r="C444" t="s">
        <v>2928</v>
      </c>
      <c r="D444" t="s">
        <v>4429</v>
      </c>
    </row>
    <row r="445" spans="1:4" x14ac:dyDescent="0.2">
      <c r="A445">
        <v>0</v>
      </c>
      <c r="B445">
        <v>0</v>
      </c>
      <c r="C445">
        <v>0</v>
      </c>
      <c r="D445">
        <v>0</v>
      </c>
    </row>
    <row r="446" spans="1:4" x14ac:dyDescent="0.2">
      <c r="A446" t="s">
        <v>2372</v>
      </c>
      <c r="B446" t="s">
        <v>2648</v>
      </c>
      <c r="C446" t="s">
        <v>2929</v>
      </c>
      <c r="D446" t="s">
        <v>4430</v>
      </c>
    </row>
    <row r="447" spans="1:4" x14ac:dyDescent="0.2">
      <c r="A447" t="s">
        <v>2373</v>
      </c>
      <c r="B447" t="s">
        <v>2649</v>
      </c>
      <c r="C447" t="s">
        <v>2930</v>
      </c>
      <c r="D447" t="s">
        <v>2339</v>
      </c>
    </row>
    <row r="448" spans="1:4" x14ac:dyDescent="0.2">
      <c r="A448">
        <v>0</v>
      </c>
      <c r="B448">
        <v>0</v>
      </c>
      <c r="C448">
        <v>0</v>
      </c>
      <c r="D448">
        <v>0</v>
      </c>
    </row>
    <row r="449" spans="1:4" x14ac:dyDescent="0.2">
      <c r="A449" t="s">
        <v>2374</v>
      </c>
      <c r="B449" t="s">
        <v>2650</v>
      </c>
      <c r="C449" t="s">
        <v>2931</v>
      </c>
      <c r="D449" t="s">
        <v>4431</v>
      </c>
    </row>
    <row r="450" spans="1:4" x14ac:dyDescent="0.2">
      <c r="A450" t="s">
        <v>2375</v>
      </c>
      <c r="B450" t="s">
        <v>2651</v>
      </c>
      <c r="C450" t="s">
        <v>2932</v>
      </c>
      <c r="D450" t="s">
        <v>4432</v>
      </c>
    </row>
    <row r="451" spans="1:4" x14ac:dyDescent="0.2">
      <c r="A451">
        <v>0</v>
      </c>
      <c r="B451">
        <v>0</v>
      </c>
      <c r="C451">
        <v>0</v>
      </c>
      <c r="D451">
        <v>0</v>
      </c>
    </row>
    <row r="452" spans="1:4" x14ac:dyDescent="0.2">
      <c r="A452" t="s">
        <v>2376</v>
      </c>
      <c r="B452" t="s">
        <v>2652</v>
      </c>
      <c r="C452" t="s">
        <v>2933</v>
      </c>
      <c r="D452" t="s">
        <v>4433</v>
      </c>
    </row>
    <row r="453" spans="1:4" x14ac:dyDescent="0.2">
      <c r="A453" t="s">
        <v>2377</v>
      </c>
      <c r="B453" t="s">
        <v>2653</v>
      </c>
      <c r="C453" t="s">
        <v>2934</v>
      </c>
      <c r="D453" t="s">
        <v>2357</v>
      </c>
    </row>
    <row r="454" spans="1:4" x14ac:dyDescent="0.2">
      <c r="A454">
        <v>0</v>
      </c>
      <c r="B454">
        <v>0</v>
      </c>
      <c r="C454">
        <v>0</v>
      </c>
      <c r="D454">
        <v>0</v>
      </c>
    </row>
    <row r="455" spans="1:4" x14ac:dyDescent="0.2">
      <c r="A455" t="s">
        <v>2378</v>
      </c>
      <c r="B455" t="s">
        <v>2654</v>
      </c>
      <c r="C455" t="s">
        <v>2935</v>
      </c>
      <c r="D455" t="s">
        <v>4434</v>
      </c>
    </row>
    <row r="456" spans="1:4" x14ac:dyDescent="0.2">
      <c r="A456" t="s">
        <v>2379</v>
      </c>
      <c r="B456" t="s">
        <v>2655</v>
      </c>
      <c r="C456" t="s">
        <v>2936</v>
      </c>
      <c r="D456" t="s">
        <v>4435</v>
      </c>
    </row>
    <row r="457" spans="1:4" x14ac:dyDescent="0.2">
      <c r="A457">
        <v>0</v>
      </c>
      <c r="B457">
        <v>0</v>
      </c>
      <c r="C457">
        <v>0</v>
      </c>
      <c r="D457">
        <v>0</v>
      </c>
    </row>
    <row r="458" spans="1:4" x14ac:dyDescent="0.2">
      <c r="A458" t="s">
        <v>2380</v>
      </c>
      <c r="B458" t="s">
        <v>2656</v>
      </c>
      <c r="C458" t="s">
        <v>2937</v>
      </c>
      <c r="D458" t="s">
        <v>4436</v>
      </c>
    </row>
    <row r="459" spans="1:4" x14ac:dyDescent="0.2">
      <c r="A459" t="s">
        <v>2381</v>
      </c>
      <c r="B459" t="s">
        <v>2657</v>
      </c>
      <c r="C459" t="s">
        <v>2938</v>
      </c>
      <c r="D459" t="s">
        <v>2375</v>
      </c>
    </row>
    <row r="460" spans="1:4" x14ac:dyDescent="0.2">
      <c r="A460">
        <v>0</v>
      </c>
      <c r="B460">
        <v>0</v>
      </c>
      <c r="C460">
        <v>0</v>
      </c>
      <c r="D460">
        <v>0</v>
      </c>
    </row>
    <row r="461" spans="1:4" x14ac:dyDescent="0.2">
      <c r="A461" t="s">
        <v>2382</v>
      </c>
      <c r="B461" t="s">
        <v>2658</v>
      </c>
      <c r="C461" t="s">
        <v>2939</v>
      </c>
      <c r="D461" t="s">
        <v>4437</v>
      </c>
    </row>
    <row r="462" spans="1:4" x14ac:dyDescent="0.2">
      <c r="A462" t="s">
        <v>2383</v>
      </c>
      <c r="B462" t="s">
        <v>2659</v>
      </c>
      <c r="C462" t="s">
        <v>2940</v>
      </c>
      <c r="D462" t="s">
        <v>4438</v>
      </c>
    </row>
    <row r="463" spans="1:4" x14ac:dyDescent="0.2">
      <c r="A463">
        <v>0</v>
      </c>
      <c r="B463">
        <v>0</v>
      </c>
      <c r="C463">
        <v>0</v>
      </c>
      <c r="D463">
        <v>0</v>
      </c>
    </row>
    <row r="464" spans="1:4" x14ac:dyDescent="0.2">
      <c r="A464" t="s">
        <v>2366</v>
      </c>
      <c r="B464" t="s">
        <v>2660</v>
      </c>
      <c r="C464" t="s">
        <v>2941</v>
      </c>
      <c r="D464" t="s">
        <v>4439</v>
      </c>
    </row>
    <row r="465" spans="1:4" x14ac:dyDescent="0.2">
      <c r="A465" t="s">
        <v>2384</v>
      </c>
      <c r="B465" t="s">
        <v>2661</v>
      </c>
      <c r="C465" t="s">
        <v>2942</v>
      </c>
      <c r="D465" t="s">
        <v>2481</v>
      </c>
    </row>
    <row r="466" spans="1:4" x14ac:dyDescent="0.2">
      <c r="A466">
        <v>0</v>
      </c>
      <c r="B466">
        <v>0</v>
      </c>
      <c r="C466">
        <v>0</v>
      </c>
      <c r="D466">
        <v>0</v>
      </c>
    </row>
    <row r="467" spans="1:4" x14ac:dyDescent="0.2">
      <c r="A467" t="s">
        <v>2385</v>
      </c>
      <c r="B467" t="s">
        <v>2662</v>
      </c>
      <c r="C467" t="s">
        <v>2943</v>
      </c>
      <c r="D467" t="s">
        <v>4440</v>
      </c>
    </row>
    <row r="468" spans="1:4" x14ac:dyDescent="0.2">
      <c r="A468" t="s">
        <v>2386</v>
      </c>
      <c r="B468" t="s">
        <v>2663</v>
      </c>
      <c r="C468" t="s">
        <v>2944</v>
      </c>
      <c r="D468" t="s">
        <v>2483</v>
      </c>
    </row>
    <row r="469" spans="1:4" x14ac:dyDescent="0.2">
      <c r="A469">
        <v>0</v>
      </c>
      <c r="B469">
        <v>0</v>
      </c>
      <c r="C469">
        <v>0</v>
      </c>
      <c r="D469">
        <v>0</v>
      </c>
    </row>
    <row r="470" spans="1:4" x14ac:dyDescent="0.2">
      <c r="A470" t="s">
        <v>2387</v>
      </c>
      <c r="B470" t="s">
        <v>2664</v>
      </c>
      <c r="C470" t="s">
        <v>2945</v>
      </c>
      <c r="D470" t="s">
        <v>4441</v>
      </c>
    </row>
    <row r="471" spans="1:4" x14ac:dyDescent="0.2">
      <c r="A471" t="s">
        <v>2388</v>
      </c>
      <c r="B471" t="s">
        <v>2665</v>
      </c>
      <c r="C471" t="s">
        <v>2946</v>
      </c>
      <c r="D471" t="s">
        <v>2485</v>
      </c>
    </row>
    <row r="472" spans="1:4" x14ac:dyDescent="0.2">
      <c r="A472">
        <v>0</v>
      </c>
      <c r="B472">
        <v>0</v>
      </c>
      <c r="C472">
        <v>0</v>
      </c>
      <c r="D472">
        <v>0</v>
      </c>
    </row>
    <row r="473" spans="1:4" x14ac:dyDescent="0.2">
      <c r="A473" t="s">
        <v>2389</v>
      </c>
      <c r="B473" t="s">
        <v>2666</v>
      </c>
      <c r="C473" t="s">
        <v>2947</v>
      </c>
      <c r="D473" t="s">
        <v>4442</v>
      </c>
    </row>
    <row r="474" spans="1:4" x14ac:dyDescent="0.2">
      <c r="A474" t="s">
        <v>2390</v>
      </c>
      <c r="B474" t="s">
        <v>2667</v>
      </c>
      <c r="C474" t="s">
        <v>2948</v>
      </c>
      <c r="D474" t="s">
        <v>2487</v>
      </c>
    </row>
    <row r="475" spans="1:4" x14ac:dyDescent="0.2">
      <c r="A475">
        <v>0</v>
      </c>
      <c r="B475">
        <v>0</v>
      </c>
      <c r="C475">
        <v>0</v>
      </c>
      <c r="D475">
        <v>0</v>
      </c>
    </row>
    <row r="476" spans="1:4" x14ac:dyDescent="0.2">
      <c r="A476" t="s">
        <v>2391</v>
      </c>
      <c r="B476" t="s">
        <v>2668</v>
      </c>
      <c r="C476" t="s">
        <v>2949</v>
      </c>
      <c r="D476" t="s">
        <v>4443</v>
      </c>
    </row>
    <row r="477" spans="1:4" x14ac:dyDescent="0.2">
      <c r="A477" t="s">
        <v>2392</v>
      </c>
      <c r="B477" t="s">
        <v>2669</v>
      </c>
      <c r="C477" t="s">
        <v>2950</v>
      </c>
      <c r="D477" t="s">
        <v>2489</v>
      </c>
    </row>
    <row r="478" spans="1:4" x14ac:dyDescent="0.2">
      <c r="A478">
        <v>0</v>
      </c>
      <c r="B478">
        <v>0</v>
      </c>
      <c r="C478">
        <v>0</v>
      </c>
      <c r="D478">
        <v>0</v>
      </c>
    </row>
    <row r="479" spans="1:4" x14ac:dyDescent="0.2">
      <c r="A479" t="s">
        <v>2393</v>
      </c>
      <c r="B479" t="s">
        <v>2670</v>
      </c>
      <c r="C479" t="s">
        <v>2951</v>
      </c>
      <c r="D479" t="s">
        <v>4444</v>
      </c>
    </row>
    <row r="480" spans="1:4" x14ac:dyDescent="0.2">
      <c r="A480" t="s">
        <v>2394</v>
      </c>
      <c r="B480" t="s">
        <v>2671</v>
      </c>
      <c r="C480" t="s">
        <v>2952</v>
      </c>
      <c r="D480" t="s">
        <v>2491</v>
      </c>
    </row>
    <row r="481" spans="1:4" x14ac:dyDescent="0.2">
      <c r="A481">
        <v>0</v>
      </c>
      <c r="B481">
        <v>52536</v>
      </c>
      <c r="C481">
        <v>0</v>
      </c>
      <c r="D481">
        <v>0</v>
      </c>
    </row>
    <row r="482" spans="1:4" x14ac:dyDescent="0.2">
      <c r="A482" t="s">
        <v>2378</v>
      </c>
      <c r="B482" t="s">
        <v>2672</v>
      </c>
      <c r="C482" t="s">
        <v>2953</v>
      </c>
      <c r="D482" t="s">
        <v>4445</v>
      </c>
    </row>
    <row r="483" spans="1:4" x14ac:dyDescent="0.2">
      <c r="A483" t="s">
        <v>2395</v>
      </c>
      <c r="B483" t="s">
        <v>2673</v>
      </c>
      <c r="C483" t="s">
        <v>2954</v>
      </c>
      <c r="D483" t="s">
        <v>4446</v>
      </c>
    </row>
    <row r="484" spans="1:4" x14ac:dyDescent="0.2">
      <c r="A484">
        <v>0</v>
      </c>
      <c r="B484">
        <v>0</v>
      </c>
      <c r="C484">
        <v>0</v>
      </c>
      <c r="D484">
        <v>0</v>
      </c>
    </row>
    <row r="485" spans="1:4" x14ac:dyDescent="0.2">
      <c r="A485" t="s">
        <v>2396</v>
      </c>
      <c r="B485" t="s">
        <v>2674</v>
      </c>
      <c r="C485" t="s">
        <v>2955</v>
      </c>
      <c r="D485" t="s">
        <v>4447</v>
      </c>
    </row>
    <row r="486" spans="1:4" x14ac:dyDescent="0.2">
      <c r="A486" t="s">
        <v>2397</v>
      </c>
      <c r="B486" t="s">
        <v>2675</v>
      </c>
      <c r="C486" t="s">
        <v>2956</v>
      </c>
      <c r="D486" t="s">
        <v>2493</v>
      </c>
    </row>
    <row r="487" spans="1:4" x14ac:dyDescent="0.2">
      <c r="A487">
        <v>0</v>
      </c>
      <c r="B487">
        <v>1448587</v>
      </c>
      <c r="C487">
        <v>0</v>
      </c>
      <c r="D487">
        <v>0</v>
      </c>
    </row>
    <row r="488" spans="1:4" x14ac:dyDescent="0.2">
      <c r="A488" t="s">
        <v>2398</v>
      </c>
      <c r="B488" t="s">
        <v>2676</v>
      </c>
      <c r="C488" t="s">
        <v>2957</v>
      </c>
      <c r="D488" t="s">
        <v>4448</v>
      </c>
    </row>
    <row r="489" spans="1:4" x14ac:dyDescent="0.2">
      <c r="A489" t="s">
        <v>2399</v>
      </c>
      <c r="B489" t="s">
        <v>2677</v>
      </c>
      <c r="C489" t="s">
        <v>2958</v>
      </c>
      <c r="D489" t="s">
        <v>4449</v>
      </c>
    </row>
    <row r="490" spans="1:4" x14ac:dyDescent="0.2">
      <c r="A490">
        <v>9785</v>
      </c>
      <c r="B490">
        <v>70913</v>
      </c>
      <c r="C490">
        <v>0</v>
      </c>
      <c r="D490">
        <v>0</v>
      </c>
    </row>
    <row r="491" spans="1:4" x14ac:dyDescent="0.2">
      <c r="A491" t="s">
        <v>2400</v>
      </c>
      <c r="B491" t="s">
        <v>2678</v>
      </c>
      <c r="C491" t="s">
        <v>2959</v>
      </c>
      <c r="D491" t="s">
        <v>4450</v>
      </c>
    </row>
    <row r="492" spans="1:4" x14ac:dyDescent="0.2">
      <c r="B492" t="s">
        <v>2679</v>
      </c>
      <c r="C492" t="s">
        <v>2960</v>
      </c>
      <c r="D492" t="s">
        <v>2816</v>
      </c>
    </row>
    <row r="493" spans="1:4" x14ac:dyDescent="0.2">
      <c r="B493">
        <v>54005</v>
      </c>
      <c r="C493">
        <v>0</v>
      </c>
      <c r="D493">
        <v>16871</v>
      </c>
    </row>
    <row r="494" spans="1:4" x14ac:dyDescent="0.2">
      <c r="B494" t="s">
        <v>2680</v>
      </c>
      <c r="C494" t="s">
        <v>2961</v>
      </c>
      <c r="D494" t="s">
        <v>4451</v>
      </c>
    </row>
    <row r="495" spans="1:4" x14ac:dyDescent="0.2">
      <c r="B495" t="s">
        <v>2681</v>
      </c>
      <c r="C495" t="s">
        <v>2962</v>
      </c>
      <c r="D495" t="s">
        <v>4452</v>
      </c>
    </row>
    <row r="496" spans="1:4" x14ac:dyDescent="0.2">
      <c r="B496">
        <v>3443</v>
      </c>
      <c r="C496">
        <v>0</v>
      </c>
      <c r="D496">
        <v>0</v>
      </c>
    </row>
    <row r="497" spans="2:4" x14ac:dyDescent="0.2">
      <c r="B497" t="s">
        <v>2682</v>
      </c>
      <c r="C497" t="s">
        <v>2963</v>
      </c>
      <c r="D497" t="s">
        <v>4453</v>
      </c>
    </row>
    <row r="498" spans="2:4" x14ac:dyDescent="0.2">
      <c r="B498" t="s">
        <v>2683</v>
      </c>
      <c r="C498" t="s">
        <v>2964</v>
      </c>
      <c r="D498" t="s">
        <v>4454</v>
      </c>
    </row>
    <row r="499" spans="2:4" x14ac:dyDescent="0.2">
      <c r="B499">
        <v>17382</v>
      </c>
      <c r="C499">
        <v>0</v>
      </c>
      <c r="D499">
        <v>0</v>
      </c>
    </row>
    <row r="500" spans="2:4" x14ac:dyDescent="0.2">
      <c r="B500" t="s">
        <v>2684</v>
      </c>
      <c r="C500" t="s">
        <v>2965</v>
      </c>
      <c r="D500" t="s">
        <v>4455</v>
      </c>
    </row>
    <row r="501" spans="2:4" x14ac:dyDescent="0.2">
      <c r="B501" t="s">
        <v>2685</v>
      </c>
      <c r="C501" t="s">
        <v>2966</v>
      </c>
      <c r="D501" t="s">
        <v>4456</v>
      </c>
    </row>
    <row r="502" spans="2:4" x14ac:dyDescent="0.2">
      <c r="B502">
        <v>501476</v>
      </c>
      <c r="C502">
        <v>0</v>
      </c>
      <c r="D502">
        <v>0</v>
      </c>
    </row>
    <row r="503" spans="2:4" x14ac:dyDescent="0.2">
      <c r="B503" t="s">
        <v>2686</v>
      </c>
      <c r="C503" t="s">
        <v>2967</v>
      </c>
      <c r="D503" t="s">
        <v>4457</v>
      </c>
    </row>
    <row r="504" spans="2:4" x14ac:dyDescent="0.2">
      <c r="B504" t="s">
        <v>2687</v>
      </c>
      <c r="C504" t="s">
        <v>2968</v>
      </c>
      <c r="D504" t="s">
        <v>4458</v>
      </c>
    </row>
    <row r="505" spans="2:4" x14ac:dyDescent="0.2">
      <c r="B505">
        <v>197793</v>
      </c>
      <c r="C505">
        <v>0</v>
      </c>
      <c r="D505">
        <v>0</v>
      </c>
    </row>
    <row r="506" spans="2:4" x14ac:dyDescent="0.2">
      <c r="B506" t="s">
        <v>2688</v>
      </c>
      <c r="C506" t="s">
        <v>2969</v>
      </c>
      <c r="D506" t="s">
        <v>4459</v>
      </c>
    </row>
    <row r="507" spans="2:4" x14ac:dyDescent="0.2">
      <c r="B507" t="s">
        <v>2689</v>
      </c>
      <c r="C507" t="s">
        <v>2970</v>
      </c>
      <c r="D507" t="s">
        <v>4460</v>
      </c>
    </row>
    <row r="508" spans="2:4" x14ac:dyDescent="0.2">
      <c r="B508">
        <v>74130</v>
      </c>
      <c r="C508">
        <v>0</v>
      </c>
      <c r="D508">
        <v>0</v>
      </c>
    </row>
    <row r="509" spans="2:4" x14ac:dyDescent="0.2">
      <c r="B509" t="s">
        <v>2690</v>
      </c>
      <c r="C509" t="s">
        <v>2971</v>
      </c>
      <c r="D509" t="s">
        <v>4461</v>
      </c>
    </row>
    <row r="510" spans="2:4" x14ac:dyDescent="0.2">
      <c r="B510" t="s">
        <v>2691</v>
      </c>
      <c r="C510" t="s">
        <v>2972</v>
      </c>
      <c r="D510" t="s">
        <v>4462</v>
      </c>
    </row>
    <row r="511" spans="2:4" x14ac:dyDescent="0.2">
      <c r="B511">
        <v>0</v>
      </c>
      <c r="C511">
        <v>0</v>
      </c>
      <c r="D511">
        <v>0</v>
      </c>
    </row>
    <row r="512" spans="2:4" x14ac:dyDescent="0.2">
      <c r="B512" t="s">
        <v>2692</v>
      </c>
      <c r="C512" t="s">
        <v>2973</v>
      </c>
      <c r="D512" t="s">
        <v>4463</v>
      </c>
    </row>
    <row r="513" spans="3:4" x14ac:dyDescent="0.2">
      <c r="C513" t="s">
        <v>2974</v>
      </c>
      <c r="D513" t="s">
        <v>4464</v>
      </c>
    </row>
    <row r="514" spans="3:4" x14ac:dyDescent="0.2">
      <c r="C514">
        <v>0</v>
      </c>
      <c r="D514">
        <v>0</v>
      </c>
    </row>
    <row r="515" spans="3:4" x14ac:dyDescent="0.2">
      <c r="C515" t="s">
        <v>2975</v>
      </c>
      <c r="D515" t="s">
        <v>4465</v>
      </c>
    </row>
    <row r="516" spans="3:4" x14ac:dyDescent="0.2">
      <c r="C516" t="s">
        <v>2976</v>
      </c>
      <c r="D516" t="s">
        <v>4466</v>
      </c>
    </row>
    <row r="517" spans="3:4" x14ac:dyDescent="0.2">
      <c r="C517">
        <v>0</v>
      </c>
      <c r="D517">
        <v>18000</v>
      </c>
    </row>
    <row r="518" spans="3:4" x14ac:dyDescent="0.2">
      <c r="C518" t="s">
        <v>2977</v>
      </c>
      <c r="D518" t="s">
        <v>4467</v>
      </c>
    </row>
    <row r="519" spans="3:4" x14ac:dyDescent="0.2">
      <c r="C519" t="s">
        <v>2978</v>
      </c>
      <c r="D519" t="s">
        <v>2818</v>
      </c>
    </row>
    <row r="520" spans="3:4" x14ac:dyDescent="0.2">
      <c r="C520">
        <v>0</v>
      </c>
      <c r="D520">
        <v>0</v>
      </c>
    </row>
    <row r="521" spans="3:4" x14ac:dyDescent="0.2">
      <c r="C521" t="s">
        <v>2979</v>
      </c>
      <c r="D521" t="s">
        <v>4468</v>
      </c>
    </row>
    <row r="522" spans="3:4" x14ac:dyDescent="0.2">
      <c r="C522" t="s">
        <v>2980</v>
      </c>
      <c r="D522" t="s">
        <v>4469</v>
      </c>
    </row>
    <row r="523" spans="3:4" x14ac:dyDescent="0.2">
      <c r="C523">
        <v>78</v>
      </c>
      <c r="D523">
        <v>0</v>
      </c>
    </row>
    <row r="524" spans="3:4" x14ac:dyDescent="0.2">
      <c r="C524" t="s">
        <v>2981</v>
      </c>
      <c r="D524" t="s">
        <v>4470</v>
      </c>
    </row>
    <row r="525" spans="3:4" x14ac:dyDescent="0.2">
      <c r="C525" t="s">
        <v>2982</v>
      </c>
      <c r="D525" t="s">
        <v>4471</v>
      </c>
    </row>
    <row r="526" spans="3:4" x14ac:dyDescent="0.2">
      <c r="C526">
        <v>0</v>
      </c>
      <c r="D526">
        <v>2250</v>
      </c>
    </row>
    <row r="527" spans="3:4" x14ac:dyDescent="0.2">
      <c r="C527" t="s">
        <v>2983</v>
      </c>
      <c r="D527" t="s">
        <v>4472</v>
      </c>
    </row>
    <row r="528" spans="3:4" x14ac:dyDescent="0.2">
      <c r="C528" t="s">
        <v>2984</v>
      </c>
      <c r="D528" t="s">
        <v>4473</v>
      </c>
    </row>
    <row r="529" spans="3:4" x14ac:dyDescent="0.2">
      <c r="C529">
        <v>0</v>
      </c>
      <c r="D529">
        <v>0</v>
      </c>
    </row>
    <row r="530" spans="3:4" x14ac:dyDescent="0.2">
      <c r="C530" t="s">
        <v>2985</v>
      </c>
      <c r="D530" t="s">
        <v>4474</v>
      </c>
    </row>
    <row r="531" spans="3:4" x14ac:dyDescent="0.2">
      <c r="C531" t="s">
        <v>2986</v>
      </c>
      <c r="D531" t="s">
        <v>4475</v>
      </c>
    </row>
    <row r="532" spans="3:4" x14ac:dyDescent="0.2">
      <c r="C532">
        <v>0</v>
      </c>
      <c r="D532">
        <v>0</v>
      </c>
    </row>
    <row r="533" spans="3:4" x14ac:dyDescent="0.2">
      <c r="C533" t="s">
        <v>2987</v>
      </c>
      <c r="D533" t="s">
        <v>4476</v>
      </c>
    </row>
    <row r="534" spans="3:4" x14ac:dyDescent="0.2">
      <c r="C534" t="s">
        <v>2988</v>
      </c>
      <c r="D534" t="s">
        <v>4477</v>
      </c>
    </row>
    <row r="535" spans="3:4" x14ac:dyDescent="0.2">
      <c r="C535">
        <v>0</v>
      </c>
      <c r="D535">
        <v>0</v>
      </c>
    </row>
    <row r="536" spans="3:4" x14ac:dyDescent="0.2">
      <c r="C536" t="s">
        <v>2989</v>
      </c>
      <c r="D536" t="s">
        <v>4478</v>
      </c>
    </row>
    <row r="537" spans="3:4" x14ac:dyDescent="0.2">
      <c r="C537" t="s">
        <v>2990</v>
      </c>
      <c r="D537" t="s">
        <v>4479</v>
      </c>
    </row>
    <row r="538" spans="3:4" x14ac:dyDescent="0.2">
      <c r="C538">
        <v>0</v>
      </c>
      <c r="D538">
        <v>0</v>
      </c>
    </row>
    <row r="539" spans="3:4" x14ac:dyDescent="0.2">
      <c r="C539" t="s">
        <v>2991</v>
      </c>
      <c r="D539" t="s">
        <v>4480</v>
      </c>
    </row>
    <row r="540" spans="3:4" x14ac:dyDescent="0.2">
      <c r="C540" t="s">
        <v>2992</v>
      </c>
      <c r="D540" t="s">
        <v>4481</v>
      </c>
    </row>
    <row r="541" spans="3:4" x14ac:dyDescent="0.2">
      <c r="C541">
        <v>0</v>
      </c>
      <c r="D541">
        <v>0</v>
      </c>
    </row>
    <row r="542" spans="3:4" x14ac:dyDescent="0.2">
      <c r="C542" t="s">
        <v>2993</v>
      </c>
      <c r="D542" t="s">
        <v>4482</v>
      </c>
    </row>
    <row r="543" spans="3:4" x14ac:dyDescent="0.2">
      <c r="C543" t="s">
        <v>2994</v>
      </c>
      <c r="D543" t="s">
        <v>4483</v>
      </c>
    </row>
    <row r="544" spans="3:4" x14ac:dyDescent="0.2">
      <c r="C544">
        <v>0</v>
      </c>
      <c r="D544">
        <v>3000</v>
      </c>
    </row>
    <row r="545" spans="3:4" x14ac:dyDescent="0.2">
      <c r="C545" t="s">
        <v>2995</v>
      </c>
      <c r="D545" t="s">
        <v>4484</v>
      </c>
    </row>
    <row r="546" spans="3:4" x14ac:dyDescent="0.2">
      <c r="C546" t="s">
        <v>2996</v>
      </c>
      <c r="D546" t="s">
        <v>2820</v>
      </c>
    </row>
    <row r="547" spans="3:4" x14ac:dyDescent="0.2">
      <c r="C547">
        <v>0</v>
      </c>
      <c r="D547">
        <v>0</v>
      </c>
    </row>
    <row r="548" spans="3:4" x14ac:dyDescent="0.2">
      <c r="C548" t="s">
        <v>2997</v>
      </c>
      <c r="D548" t="s">
        <v>4485</v>
      </c>
    </row>
    <row r="549" spans="3:4" x14ac:dyDescent="0.2">
      <c r="C549" t="s">
        <v>2998</v>
      </c>
      <c r="D549" t="s">
        <v>4486</v>
      </c>
    </row>
    <row r="550" spans="3:4" x14ac:dyDescent="0.2">
      <c r="C550">
        <v>0</v>
      </c>
      <c r="D550">
        <v>0</v>
      </c>
    </row>
    <row r="551" spans="3:4" x14ac:dyDescent="0.2">
      <c r="C551" t="s">
        <v>2999</v>
      </c>
      <c r="D551" t="s">
        <v>4487</v>
      </c>
    </row>
    <row r="552" spans="3:4" x14ac:dyDescent="0.2">
      <c r="C552" t="s">
        <v>3000</v>
      </c>
      <c r="D552" t="s">
        <v>4488</v>
      </c>
    </row>
    <row r="553" spans="3:4" x14ac:dyDescent="0.2">
      <c r="C553">
        <v>0</v>
      </c>
      <c r="D553">
        <v>2219</v>
      </c>
    </row>
    <row r="554" spans="3:4" x14ac:dyDescent="0.2">
      <c r="C554" t="s">
        <v>3001</v>
      </c>
      <c r="D554" t="s">
        <v>4489</v>
      </c>
    </row>
    <row r="555" spans="3:4" x14ac:dyDescent="0.2">
      <c r="C555" t="s">
        <v>3002</v>
      </c>
      <c r="D555" t="s">
        <v>4490</v>
      </c>
    </row>
    <row r="556" spans="3:4" x14ac:dyDescent="0.2">
      <c r="C556">
        <v>0</v>
      </c>
      <c r="D556">
        <v>0</v>
      </c>
    </row>
    <row r="557" spans="3:4" x14ac:dyDescent="0.2">
      <c r="C557" t="s">
        <v>3003</v>
      </c>
      <c r="D557" t="s">
        <v>4491</v>
      </c>
    </row>
    <row r="558" spans="3:4" x14ac:dyDescent="0.2">
      <c r="C558" t="s">
        <v>3004</v>
      </c>
      <c r="D558" t="s">
        <v>4492</v>
      </c>
    </row>
    <row r="559" spans="3:4" x14ac:dyDescent="0.2">
      <c r="C559">
        <v>0</v>
      </c>
      <c r="D559">
        <v>0</v>
      </c>
    </row>
    <row r="560" spans="3:4" x14ac:dyDescent="0.2">
      <c r="C560" t="s">
        <v>3005</v>
      </c>
      <c r="D560" t="s">
        <v>4493</v>
      </c>
    </row>
    <row r="561" spans="3:4" x14ac:dyDescent="0.2">
      <c r="C561" t="s">
        <v>3006</v>
      </c>
      <c r="D561" t="s">
        <v>4494</v>
      </c>
    </row>
    <row r="562" spans="3:4" x14ac:dyDescent="0.2">
      <c r="C562">
        <v>0</v>
      </c>
      <c r="D562">
        <v>0</v>
      </c>
    </row>
    <row r="563" spans="3:4" x14ac:dyDescent="0.2">
      <c r="C563" t="s">
        <v>3007</v>
      </c>
      <c r="D563" t="s">
        <v>4495</v>
      </c>
    </row>
    <row r="564" spans="3:4" x14ac:dyDescent="0.2">
      <c r="C564" t="s">
        <v>3008</v>
      </c>
      <c r="D564" t="s">
        <v>4496</v>
      </c>
    </row>
    <row r="565" spans="3:4" x14ac:dyDescent="0.2">
      <c r="C565">
        <v>0</v>
      </c>
      <c r="D565">
        <v>0</v>
      </c>
    </row>
    <row r="566" spans="3:4" x14ac:dyDescent="0.2">
      <c r="C566" t="s">
        <v>3009</v>
      </c>
      <c r="D566" t="s">
        <v>4497</v>
      </c>
    </row>
    <row r="567" spans="3:4" x14ac:dyDescent="0.2">
      <c r="C567" t="s">
        <v>3010</v>
      </c>
      <c r="D567" t="s">
        <v>4498</v>
      </c>
    </row>
    <row r="568" spans="3:4" x14ac:dyDescent="0.2">
      <c r="C568">
        <v>0</v>
      </c>
      <c r="D568">
        <v>0</v>
      </c>
    </row>
    <row r="569" spans="3:4" x14ac:dyDescent="0.2">
      <c r="C569" t="s">
        <v>3011</v>
      </c>
      <c r="D569" t="s">
        <v>4499</v>
      </c>
    </row>
    <row r="570" spans="3:4" x14ac:dyDescent="0.2">
      <c r="C570" t="s">
        <v>3012</v>
      </c>
      <c r="D570" t="s">
        <v>4500</v>
      </c>
    </row>
    <row r="571" spans="3:4" x14ac:dyDescent="0.2">
      <c r="C571">
        <v>0</v>
      </c>
      <c r="D571">
        <v>2000</v>
      </c>
    </row>
    <row r="572" spans="3:4" x14ac:dyDescent="0.2">
      <c r="C572" t="s">
        <v>3013</v>
      </c>
      <c r="D572" t="s">
        <v>4501</v>
      </c>
    </row>
    <row r="573" spans="3:4" x14ac:dyDescent="0.2">
      <c r="C573" t="s">
        <v>3014</v>
      </c>
      <c r="D573" t="s">
        <v>4502</v>
      </c>
    </row>
    <row r="574" spans="3:4" x14ac:dyDescent="0.2">
      <c r="C574">
        <v>0</v>
      </c>
      <c r="D574">
        <v>27250</v>
      </c>
    </row>
    <row r="575" spans="3:4" x14ac:dyDescent="0.2">
      <c r="C575" t="s">
        <v>3015</v>
      </c>
      <c r="D575" t="s">
        <v>4503</v>
      </c>
    </row>
    <row r="576" spans="3:4" x14ac:dyDescent="0.2">
      <c r="C576" t="s">
        <v>3016</v>
      </c>
      <c r="D576" t="s">
        <v>4504</v>
      </c>
    </row>
    <row r="577" spans="3:4" x14ac:dyDescent="0.2">
      <c r="C577">
        <v>0</v>
      </c>
      <c r="D577">
        <v>0</v>
      </c>
    </row>
    <row r="578" spans="3:4" x14ac:dyDescent="0.2">
      <c r="C578" t="s">
        <v>3017</v>
      </c>
      <c r="D578" t="s">
        <v>4505</v>
      </c>
    </row>
    <row r="579" spans="3:4" x14ac:dyDescent="0.2">
      <c r="C579" t="s">
        <v>3018</v>
      </c>
      <c r="D579" t="s">
        <v>4506</v>
      </c>
    </row>
    <row r="580" spans="3:4" x14ac:dyDescent="0.2">
      <c r="C580">
        <v>0</v>
      </c>
      <c r="D580">
        <v>0</v>
      </c>
    </row>
    <row r="581" spans="3:4" x14ac:dyDescent="0.2">
      <c r="C581" t="s">
        <v>3019</v>
      </c>
      <c r="D581" t="s">
        <v>4507</v>
      </c>
    </row>
    <row r="582" spans="3:4" x14ac:dyDescent="0.2">
      <c r="C582" t="s">
        <v>3020</v>
      </c>
      <c r="D582" t="s">
        <v>4508</v>
      </c>
    </row>
    <row r="583" spans="3:4" x14ac:dyDescent="0.2">
      <c r="C583">
        <v>0</v>
      </c>
      <c r="D583">
        <v>0</v>
      </c>
    </row>
    <row r="584" spans="3:4" x14ac:dyDescent="0.2">
      <c r="C584" t="s">
        <v>3021</v>
      </c>
      <c r="D584" t="s">
        <v>4509</v>
      </c>
    </row>
    <row r="585" spans="3:4" x14ac:dyDescent="0.2">
      <c r="C585" t="s">
        <v>3022</v>
      </c>
      <c r="D585" t="s">
        <v>4510</v>
      </c>
    </row>
    <row r="586" spans="3:4" x14ac:dyDescent="0.2">
      <c r="C586">
        <v>0</v>
      </c>
      <c r="D586">
        <v>0</v>
      </c>
    </row>
    <row r="587" spans="3:4" x14ac:dyDescent="0.2">
      <c r="C587" t="s">
        <v>3023</v>
      </c>
      <c r="D587" t="s">
        <v>4511</v>
      </c>
    </row>
    <row r="588" spans="3:4" x14ac:dyDescent="0.2">
      <c r="C588" t="s">
        <v>3024</v>
      </c>
      <c r="D588" t="s">
        <v>4512</v>
      </c>
    </row>
    <row r="589" spans="3:4" x14ac:dyDescent="0.2">
      <c r="C589">
        <v>0</v>
      </c>
      <c r="D589">
        <v>0</v>
      </c>
    </row>
    <row r="590" spans="3:4" x14ac:dyDescent="0.2">
      <c r="C590" t="s">
        <v>3025</v>
      </c>
      <c r="D590" t="s">
        <v>4513</v>
      </c>
    </row>
    <row r="591" spans="3:4" x14ac:dyDescent="0.2">
      <c r="C591" t="s">
        <v>3026</v>
      </c>
      <c r="D591" t="s">
        <v>4514</v>
      </c>
    </row>
    <row r="592" spans="3:4" x14ac:dyDescent="0.2">
      <c r="C592">
        <v>0</v>
      </c>
      <c r="D592">
        <v>0</v>
      </c>
    </row>
    <row r="593" spans="3:4" x14ac:dyDescent="0.2">
      <c r="C593" t="s">
        <v>3027</v>
      </c>
      <c r="D593" t="s">
        <v>4515</v>
      </c>
    </row>
    <row r="594" spans="3:4" x14ac:dyDescent="0.2">
      <c r="C594" t="s">
        <v>3028</v>
      </c>
      <c r="D594" t="s">
        <v>4516</v>
      </c>
    </row>
    <row r="595" spans="3:4" x14ac:dyDescent="0.2">
      <c r="C595">
        <v>0</v>
      </c>
      <c r="D595">
        <v>0</v>
      </c>
    </row>
    <row r="596" spans="3:4" x14ac:dyDescent="0.2">
      <c r="C596" t="s">
        <v>3029</v>
      </c>
      <c r="D596" t="s">
        <v>4517</v>
      </c>
    </row>
    <row r="597" spans="3:4" x14ac:dyDescent="0.2">
      <c r="C597" t="s">
        <v>3030</v>
      </c>
      <c r="D597" t="s">
        <v>4518</v>
      </c>
    </row>
    <row r="598" spans="3:4" x14ac:dyDescent="0.2">
      <c r="C598">
        <v>0</v>
      </c>
      <c r="D598">
        <v>40728</v>
      </c>
    </row>
    <row r="599" spans="3:4" x14ac:dyDescent="0.2">
      <c r="C599" t="s">
        <v>3031</v>
      </c>
      <c r="D599" t="s">
        <v>4519</v>
      </c>
    </row>
    <row r="600" spans="3:4" x14ac:dyDescent="0.2">
      <c r="C600" t="s">
        <v>3032</v>
      </c>
      <c r="D600" t="s">
        <v>4520</v>
      </c>
    </row>
    <row r="601" spans="3:4" x14ac:dyDescent="0.2">
      <c r="C601">
        <v>0</v>
      </c>
      <c r="D601">
        <v>14896</v>
      </c>
    </row>
    <row r="602" spans="3:4" x14ac:dyDescent="0.2">
      <c r="C602" t="s">
        <v>3033</v>
      </c>
      <c r="D602" t="s">
        <v>4521</v>
      </c>
    </row>
    <row r="603" spans="3:4" x14ac:dyDescent="0.2">
      <c r="C603" t="s">
        <v>3034</v>
      </c>
      <c r="D603" t="s">
        <v>4522</v>
      </c>
    </row>
    <row r="604" spans="3:4" x14ac:dyDescent="0.2">
      <c r="C604">
        <v>0</v>
      </c>
      <c r="D604">
        <v>0</v>
      </c>
    </row>
    <row r="605" spans="3:4" x14ac:dyDescent="0.2">
      <c r="C605" t="s">
        <v>3035</v>
      </c>
      <c r="D605" t="s">
        <v>4523</v>
      </c>
    </row>
    <row r="606" spans="3:4" x14ac:dyDescent="0.2">
      <c r="C606" t="s">
        <v>3036</v>
      </c>
      <c r="D606" t="s">
        <v>4524</v>
      </c>
    </row>
    <row r="607" spans="3:4" x14ac:dyDescent="0.2">
      <c r="C607">
        <v>0</v>
      </c>
      <c r="D607">
        <v>0</v>
      </c>
    </row>
    <row r="608" spans="3:4" x14ac:dyDescent="0.2">
      <c r="C608" t="s">
        <v>3037</v>
      </c>
      <c r="D608" t="s">
        <v>4525</v>
      </c>
    </row>
    <row r="609" spans="3:4" x14ac:dyDescent="0.2">
      <c r="C609" t="s">
        <v>3038</v>
      </c>
      <c r="D609" t="s">
        <v>4526</v>
      </c>
    </row>
    <row r="610" spans="3:4" x14ac:dyDescent="0.2">
      <c r="C610">
        <v>0</v>
      </c>
      <c r="D610">
        <v>0</v>
      </c>
    </row>
    <row r="611" spans="3:4" x14ac:dyDescent="0.2">
      <c r="C611" t="s">
        <v>3039</v>
      </c>
      <c r="D611" t="s">
        <v>4527</v>
      </c>
    </row>
    <row r="612" spans="3:4" x14ac:dyDescent="0.2">
      <c r="C612" t="s">
        <v>3040</v>
      </c>
      <c r="D612" t="s">
        <v>4528</v>
      </c>
    </row>
    <row r="613" spans="3:4" x14ac:dyDescent="0.2">
      <c r="C613">
        <v>0</v>
      </c>
      <c r="D613">
        <v>0</v>
      </c>
    </row>
    <row r="614" spans="3:4" x14ac:dyDescent="0.2">
      <c r="C614" t="s">
        <v>3041</v>
      </c>
      <c r="D614" t="s">
        <v>4529</v>
      </c>
    </row>
    <row r="615" spans="3:4" x14ac:dyDescent="0.2">
      <c r="C615" t="s">
        <v>3042</v>
      </c>
      <c r="D615" t="s">
        <v>4530</v>
      </c>
    </row>
    <row r="616" spans="3:4" x14ac:dyDescent="0.2">
      <c r="C616">
        <v>0</v>
      </c>
      <c r="D616">
        <v>0</v>
      </c>
    </row>
    <row r="617" spans="3:4" x14ac:dyDescent="0.2">
      <c r="C617" t="s">
        <v>3043</v>
      </c>
      <c r="D617" t="s">
        <v>4531</v>
      </c>
    </row>
    <row r="618" spans="3:4" x14ac:dyDescent="0.2">
      <c r="C618" t="s">
        <v>3044</v>
      </c>
      <c r="D618" t="s">
        <v>4532</v>
      </c>
    </row>
    <row r="619" spans="3:4" x14ac:dyDescent="0.2">
      <c r="C619">
        <v>0</v>
      </c>
      <c r="D619">
        <v>0</v>
      </c>
    </row>
    <row r="620" spans="3:4" x14ac:dyDescent="0.2">
      <c r="C620" t="s">
        <v>3045</v>
      </c>
      <c r="D620" t="s">
        <v>4533</v>
      </c>
    </row>
    <row r="621" spans="3:4" x14ac:dyDescent="0.2">
      <c r="C621" t="s">
        <v>3046</v>
      </c>
      <c r="D621" t="s">
        <v>4534</v>
      </c>
    </row>
    <row r="622" spans="3:4" x14ac:dyDescent="0.2">
      <c r="C622">
        <v>0</v>
      </c>
      <c r="D622">
        <v>0</v>
      </c>
    </row>
    <row r="623" spans="3:4" x14ac:dyDescent="0.2">
      <c r="C623" t="s">
        <v>3047</v>
      </c>
      <c r="D623" t="s">
        <v>4535</v>
      </c>
    </row>
    <row r="624" spans="3:4" x14ac:dyDescent="0.2">
      <c r="C624" t="s">
        <v>3048</v>
      </c>
      <c r="D624" t="s">
        <v>4536</v>
      </c>
    </row>
    <row r="625" spans="3:4" x14ac:dyDescent="0.2">
      <c r="C625">
        <v>0</v>
      </c>
      <c r="D625">
        <v>17077</v>
      </c>
    </row>
    <row r="626" spans="3:4" x14ac:dyDescent="0.2">
      <c r="C626" t="s">
        <v>3049</v>
      </c>
      <c r="D626" t="s">
        <v>4537</v>
      </c>
    </row>
    <row r="627" spans="3:4" x14ac:dyDescent="0.2">
      <c r="C627" t="s">
        <v>3050</v>
      </c>
      <c r="D627" t="s">
        <v>4538</v>
      </c>
    </row>
    <row r="628" spans="3:4" x14ac:dyDescent="0.2">
      <c r="C628">
        <v>0</v>
      </c>
      <c r="D628">
        <v>0</v>
      </c>
    </row>
    <row r="629" spans="3:4" x14ac:dyDescent="0.2">
      <c r="C629" t="s">
        <v>3051</v>
      </c>
      <c r="D629" t="s">
        <v>4539</v>
      </c>
    </row>
    <row r="630" spans="3:4" x14ac:dyDescent="0.2">
      <c r="C630" t="s">
        <v>3052</v>
      </c>
      <c r="D630" t="s">
        <v>4540</v>
      </c>
    </row>
    <row r="631" spans="3:4" x14ac:dyDescent="0.2">
      <c r="C631">
        <v>0</v>
      </c>
      <c r="D631">
        <v>0</v>
      </c>
    </row>
    <row r="632" spans="3:4" x14ac:dyDescent="0.2">
      <c r="C632" t="s">
        <v>3053</v>
      </c>
      <c r="D632" t="s">
        <v>4541</v>
      </c>
    </row>
    <row r="633" spans="3:4" x14ac:dyDescent="0.2">
      <c r="C633" t="s">
        <v>3054</v>
      </c>
      <c r="D633" t="s">
        <v>4542</v>
      </c>
    </row>
    <row r="634" spans="3:4" x14ac:dyDescent="0.2">
      <c r="C634">
        <v>0</v>
      </c>
      <c r="D634">
        <v>14240</v>
      </c>
    </row>
    <row r="635" spans="3:4" x14ac:dyDescent="0.2">
      <c r="C635" t="s">
        <v>3055</v>
      </c>
      <c r="D635" t="s">
        <v>4543</v>
      </c>
    </row>
    <row r="636" spans="3:4" x14ac:dyDescent="0.2">
      <c r="C636" t="s">
        <v>3056</v>
      </c>
      <c r="D636" t="s">
        <v>2824</v>
      </c>
    </row>
    <row r="637" spans="3:4" x14ac:dyDescent="0.2">
      <c r="C637">
        <v>0</v>
      </c>
      <c r="D637">
        <v>0</v>
      </c>
    </row>
    <row r="638" spans="3:4" x14ac:dyDescent="0.2">
      <c r="C638" t="s">
        <v>3057</v>
      </c>
      <c r="D638" t="s">
        <v>4544</v>
      </c>
    </row>
    <row r="639" spans="3:4" x14ac:dyDescent="0.2">
      <c r="C639" t="s">
        <v>3058</v>
      </c>
      <c r="D639" t="s">
        <v>4545</v>
      </c>
    </row>
    <row r="640" spans="3:4" x14ac:dyDescent="0.2">
      <c r="C640">
        <v>0</v>
      </c>
      <c r="D640">
        <v>0</v>
      </c>
    </row>
    <row r="641" spans="3:4" x14ac:dyDescent="0.2">
      <c r="C641" t="s">
        <v>3059</v>
      </c>
      <c r="D641" t="s">
        <v>4546</v>
      </c>
    </row>
    <row r="642" spans="3:4" x14ac:dyDescent="0.2">
      <c r="C642" t="s">
        <v>3060</v>
      </c>
      <c r="D642" t="s">
        <v>4547</v>
      </c>
    </row>
    <row r="643" spans="3:4" x14ac:dyDescent="0.2">
      <c r="C643">
        <v>0</v>
      </c>
      <c r="D643">
        <v>0</v>
      </c>
    </row>
    <row r="644" spans="3:4" x14ac:dyDescent="0.2">
      <c r="C644" t="s">
        <v>3061</v>
      </c>
      <c r="D644" t="s">
        <v>4548</v>
      </c>
    </row>
    <row r="645" spans="3:4" x14ac:dyDescent="0.2">
      <c r="C645" t="s">
        <v>3062</v>
      </c>
      <c r="D645" t="s">
        <v>4549</v>
      </c>
    </row>
    <row r="646" spans="3:4" x14ac:dyDescent="0.2">
      <c r="C646">
        <v>0</v>
      </c>
      <c r="D646">
        <v>0</v>
      </c>
    </row>
    <row r="647" spans="3:4" x14ac:dyDescent="0.2">
      <c r="C647" t="s">
        <v>3063</v>
      </c>
      <c r="D647" t="s">
        <v>4550</v>
      </c>
    </row>
    <row r="648" spans="3:4" x14ac:dyDescent="0.2">
      <c r="C648" t="s">
        <v>3064</v>
      </c>
      <c r="D648" t="s">
        <v>4551</v>
      </c>
    </row>
    <row r="649" spans="3:4" x14ac:dyDescent="0.2">
      <c r="C649">
        <v>0</v>
      </c>
      <c r="D649">
        <v>0</v>
      </c>
    </row>
    <row r="650" spans="3:4" x14ac:dyDescent="0.2">
      <c r="C650" t="s">
        <v>3065</v>
      </c>
      <c r="D650" t="s">
        <v>4552</v>
      </c>
    </row>
    <row r="651" spans="3:4" x14ac:dyDescent="0.2">
      <c r="C651" t="s">
        <v>3066</v>
      </c>
      <c r="D651" t="s">
        <v>4553</v>
      </c>
    </row>
    <row r="652" spans="3:4" x14ac:dyDescent="0.2">
      <c r="C652">
        <v>0</v>
      </c>
      <c r="D652">
        <v>20592</v>
      </c>
    </row>
    <row r="653" spans="3:4" x14ac:dyDescent="0.2">
      <c r="C653" t="s">
        <v>3067</v>
      </c>
      <c r="D653" t="s">
        <v>4554</v>
      </c>
    </row>
    <row r="654" spans="3:4" x14ac:dyDescent="0.2">
      <c r="C654" t="s">
        <v>3068</v>
      </c>
      <c r="D654" t="s">
        <v>4555</v>
      </c>
    </row>
    <row r="655" spans="3:4" x14ac:dyDescent="0.2">
      <c r="C655">
        <v>348</v>
      </c>
      <c r="D655">
        <v>0</v>
      </c>
    </row>
    <row r="656" spans="3:4" x14ac:dyDescent="0.2">
      <c r="C656" t="s">
        <v>3069</v>
      </c>
      <c r="D656" t="s">
        <v>4556</v>
      </c>
    </row>
    <row r="657" spans="3:4" x14ac:dyDescent="0.2">
      <c r="C657" t="s">
        <v>3070</v>
      </c>
      <c r="D657" t="s">
        <v>4557</v>
      </c>
    </row>
    <row r="658" spans="3:4" x14ac:dyDescent="0.2">
      <c r="C658">
        <v>2536</v>
      </c>
      <c r="D658">
        <v>0</v>
      </c>
    </row>
    <row r="659" spans="3:4" x14ac:dyDescent="0.2">
      <c r="C659" t="s">
        <v>3071</v>
      </c>
      <c r="D659" t="s">
        <v>4558</v>
      </c>
    </row>
    <row r="660" spans="3:4" x14ac:dyDescent="0.2">
      <c r="C660" t="s">
        <v>3072</v>
      </c>
      <c r="D660" t="s">
        <v>4559</v>
      </c>
    </row>
    <row r="661" spans="3:4" x14ac:dyDescent="0.2">
      <c r="C661">
        <v>0</v>
      </c>
      <c r="D661">
        <v>750</v>
      </c>
    </row>
    <row r="662" spans="3:4" x14ac:dyDescent="0.2">
      <c r="C662" t="s">
        <v>3073</v>
      </c>
      <c r="D662" t="s">
        <v>4560</v>
      </c>
    </row>
    <row r="663" spans="3:4" x14ac:dyDescent="0.2">
      <c r="C663" t="s">
        <v>3074</v>
      </c>
      <c r="D663" t="s">
        <v>2826</v>
      </c>
    </row>
    <row r="664" spans="3:4" x14ac:dyDescent="0.2">
      <c r="C664">
        <v>0</v>
      </c>
      <c r="D664">
        <v>5505</v>
      </c>
    </row>
    <row r="665" spans="3:4" x14ac:dyDescent="0.2">
      <c r="C665" t="s">
        <v>3075</v>
      </c>
      <c r="D665" t="s">
        <v>4561</v>
      </c>
    </row>
    <row r="666" spans="3:4" x14ac:dyDescent="0.2">
      <c r="C666" t="s">
        <v>3076</v>
      </c>
      <c r="D666" t="s">
        <v>4562</v>
      </c>
    </row>
    <row r="667" spans="3:4" x14ac:dyDescent="0.2">
      <c r="C667">
        <v>0</v>
      </c>
      <c r="D667">
        <v>0</v>
      </c>
    </row>
    <row r="668" spans="3:4" x14ac:dyDescent="0.2">
      <c r="C668" t="s">
        <v>3077</v>
      </c>
      <c r="D668" t="s">
        <v>4563</v>
      </c>
    </row>
    <row r="669" spans="3:4" x14ac:dyDescent="0.2">
      <c r="C669" t="s">
        <v>3078</v>
      </c>
      <c r="D669" t="s">
        <v>4564</v>
      </c>
    </row>
    <row r="670" spans="3:4" x14ac:dyDescent="0.2">
      <c r="C670">
        <v>0</v>
      </c>
      <c r="D670">
        <v>0</v>
      </c>
    </row>
    <row r="671" spans="3:4" x14ac:dyDescent="0.2">
      <c r="C671" t="s">
        <v>3079</v>
      </c>
      <c r="D671" t="s">
        <v>4565</v>
      </c>
    </row>
    <row r="672" spans="3:4" x14ac:dyDescent="0.2">
      <c r="C672" t="s">
        <v>3080</v>
      </c>
      <c r="D672" t="s">
        <v>4566</v>
      </c>
    </row>
    <row r="673" spans="3:4" x14ac:dyDescent="0.2">
      <c r="C673">
        <v>0</v>
      </c>
      <c r="D673">
        <v>0</v>
      </c>
    </row>
    <row r="674" spans="3:4" x14ac:dyDescent="0.2">
      <c r="C674" t="s">
        <v>3081</v>
      </c>
      <c r="D674" t="s">
        <v>4567</v>
      </c>
    </row>
    <row r="675" spans="3:4" x14ac:dyDescent="0.2">
      <c r="C675" t="s">
        <v>3082</v>
      </c>
      <c r="D675" t="s">
        <v>4568</v>
      </c>
    </row>
    <row r="676" spans="3:4" x14ac:dyDescent="0.2">
      <c r="C676">
        <v>0</v>
      </c>
      <c r="D676">
        <v>0</v>
      </c>
    </row>
    <row r="677" spans="3:4" x14ac:dyDescent="0.2">
      <c r="C677" t="s">
        <v>3083</v>
      </c>
      <c r="D677" t="s">
        <v>4569</v>
      </c>
    </row>
    <row r="678" spans="3:4" x14ac:dyDescent="0.2">
      <c r="C678" t="s">
        <v>3084</v>
      </c>
      <c r="D678" t="s">
        <v>4570</v>
      </c>
    </row>
    <row r="679" spans="3:4" x14ac:dyDescent="0.2">
      <c r="C679">
        <v>0</v>
      </c>
      <c r="D679">
        <v>0</v>
      </c>
    </row>
    <row r="680" spans="3:4" x14ac:dyDescent="0.2">
      <c r="C680" t="s">
        <v>3085</v>
      </c>
      <c r="D680" t="s">
        <v>4571</v>
      </c>
    </row>
    <row r="681" spans="3:4" x14ac:dyDescent="0.2">
      <c r="C681" t="s">
        <v>3086</v>
      </c>
      <c r="D681" t="s">
        <v>4572</v>
      </c>
    </row>
    <row r="682" spans="3:4" x14ac:dyDescent="0.2">
      <c r="C682">
        <v>0</v>
      </c>
      <c r="D682">
        <v>0</v>
      </c>
    </row>
    <row r="683" spans="3:4" x14ac:dyDescent="0.2">
      <c r="C683" t="s">
        <v>3087</v>
      </c>
      <c r="D683" t="s">
        <v>4573</v>
      </c>
    </row>
    <row r="684" spans="3:4" x14ac:dyDescent="0.2">
      <c r="C684" t="s">
        <v>3088</v>
      </c>
      <c r="D684" t="s">
        <v>4574</v>
      </c>
    </row>
    <row r="685" spans="3:4" x14ac:dyDescent="0.2">
      <c r="C685">
        <v>0</v>
      </c>
      <c r="D685">
        <v>0</v>
      </c>
    </row>
    <row r="686" spans="3:4" x14ac:dyDescent="0.2">
      <c r="C686" t="s">
        <v>3089</v>
      </c>
      <c r="D686" t="s">
        <v>4575</v>
      </c>
    </row>
    <row r="687" spans="3:4" x14ac:dyDescent="0.2">
      <c r="C687" t="s">
        <v>3090</v>
      </c>
      <c r="D687" t="s">
        <v>4576</v>
      </c>
    </row>
    <row r="688" spans="3:4" x14ac:dyDescent="0.2">
      <c r="C688">
        <v>0</v>
      </c>
      <c r="D688">
        <v>9775</v>
      </c>
    </row>
    <row r="689" spans="3:4" x14ac:dyDescent="0.2">
      <c r="C689" t="s">
        <v>3091</v>
      </c>
      <c r="D689" t="s">
        <v>4577</v>
      </c>
    </row>
    <row r="690" spans="3:4" x14ac:dyDescent="0.2">
      <c r="C690" t="s">
        <v>3092</v>
      </c>
      <c r="D690" t="s">
        <v>2828</v>
      </c>
    </row>
    <row r="691" spans="3:4" x14ac:dyDescent="0.2">
      <c r="C691">
        <v>0</v>
      </c>
      <c r="D691">
        <v>0</v>
      </c>
    </row>
    <row r="692" spans="3:4" x14ac:dyDescent="0.2">
      <c r="C692" t="s">
        <v>3093</v>
      </c>
      <c r="D692" t="s">
        <v>4578</v>
      </c>
    </row>
    <row r="693" spans="3:4" x14ac:dyDescent="0.2">
      <c r="C693" t="s">
        <v>3094</v>
      </c>
      <c r="D693" t="s">
        <v>4579</v>
      </c>
    </row>
    <row r="694" spans="3:4" x14ac:dyDescent="0.2">
      <c r="C694">
        <v>0</v>
      </c>
      <c r="D694">
        <v>0</v>
      </c>
    </row>
    <row r="695" spans="3:4" x14ac:dyDescent="0.2">
      <c r="C695" t="s">
        <v>3095</v>
      </c>
      <c r="D695" t="s">
        <v>4580</v>
      </c>
    </row>
    <row r="696" spans="3:4" x14ac:dyDescent="0.2">
      <c r="C696" t="s">
        <v>3096</v>
      </c>
      <c r="D696" t="s">
        <v>4581</v>
      </c>
    </row>
    <row r="697" spans="3:4" x14ac:dyDescent="0.2">
      <c r="C697">
        <v>0</v>
      </c>
      <c r="D697">
        <v>0</v>
      </c>
    </row>
    <row r="698" spans="3:4" x14ac:dyDescent="0.2">
      <c r="C698" t="s">
        <v>3097</v>
      </c>
      <c r="D698" t="s">
        <v>4582</v>
      </c>
    </row>
    <row r="699" spans="3:4" x14ac:dyDescent="0.2">
      <c r="C699" t="s">
        <v>3098</v>
      </c>
      <c r="D699" t="s">
        <v>4583</v>
      </c>
    </row>
    <row r="700" spans="3:4" x14ac:dyDescent="0.2">
      <c r="C700">
        <v>0</v>
      </c>
      <c r="D700">
        <v>0</v>
      </c>
    </row>
    <row r="701" spans="3:4" x14ac:dyDescent="0.2">
      <c r="C701" t="s">
        <v>3099</v>
      </c>
      <c r="D701" t="s">
        <v>4584</v>
      </c>
    </row>
    <row r="702" spans="3:4" x14ac:dyDescent="0.2">
      <c r="C702" t="s">
        <v>3100</v>
      </c>
      <c r="D702" t="s">
        <v>4585</v>
      </c>
    </row>
    <row r="703" spans="3:4" x14ac:dyDescent="0.2">
      <c r="C703">
        <v>0</v>
      </c>
      <c r="D703">
        <v>0</v>
      </c>
    </row>
    <row r="704" spans="3:4" x14ac:dyDescent="0.2">
      <c r="C704" t="s">
        <v>3101</v>
      </c>
      <c r="D704" t="s">
        <v>4586</v>
      </c>
    </row>
    <row r="705" spans="3:4" x14ac:dyDescent="0.2">
      <c r="C705" t="s">
        <v>3102</v>
      </c>
      <c r="D705" t="s">
        <v>4587</v>
      </c>
    </row>
    <row r="706" spans="3:4" x14ac:dyDescent="0.2">
      <c r="C706">
        <v>0</v>
      </c>
      <c r="D706">
        <v>0</v>
      </c>
    </row>
    <row r="707" spans="3:4" x14ac:dyDescent="0.2">
      <c r="C707" t="s">
        <v>3103</v>
      </c>
      <c r="D707" t="s">
        <v>4588</v>
      </c>
    </row>
    <row r="708" spans="3:4" x14ac:dyDescent="0.2">
      <c r="C708" t="s">
        <v>3104</v>
      </c>
      <c r="D708" t="s">
        <v>2529</v>
      </c>
    </row>
    <row r="709" spans="3:4" x14ac:dyDescent="0.2">
      <c r="C709">
        <v>0</v>
      </c>
      <c r="D709">
        <v>4300</v>
      </c>
    </row>
    <row r="710" spans="3:4" x14ac:dyDescent="0.2">
      <c r="C710" t="s">
        <v>3105</v>
      </c>
      <c r="D710" t="s">
        <v>4589</v>
      </c>
    </row>
    <row r="711" spans="3:4" x14ac:dyDescent="0.2">
      <c r="C711" t="s">
        <v>3106</v>
      </c>
      <c r="D711" t="s">
        <v>2531</v>
      </c>
    </row>
    <row r="712" spans="3:4" x14ac:dyDescent="0.2">
      <c r="C712">
        <v>0</v>
      </c>
      <c r="D712">
        <v>24094</v>
      </c>
    </row>
    <row r="713" spans="3:4" x14ac:dyDescent="0.2">
      <c r="C713" t="s">
        <v>3107</v>
      </c>
      <c r="D713" t="s">
        <v>4590</v>
      </c>
    </row>
    <row r="714" spans="3:4" x14ac:dyDescent="0.2">
      <c r="C714" t="s">
        <v>3108</v>
      </c>
      <c r="D714" t="s">
        <v>4591</v>
      </c>
    </row>
    <row r="715" spans="3:4" x14ac:dyDescent="0.2">
      <c r="C715">
        <v>0</v>
      </c>
      <c r="D715">
        <v>47247</v>
      </c>
    </row>
    <row r="716" spans="3:4" x14ac:dyDescent="0.2">
      <c r="C716" t="s">
        <v>3109</v>
      </c>
      <c r="D716" t="s">
        <v>4592</v>
      </c>
    </row>
    <row r="717" spans="3:4" x14ac:dyDescent="0.2">
      <c r="C717" t="s">
        <v>3110</v>
      </c>
      <c r="D717" t="s">
        <v>2533</v>
      </c>
    </row>
    <row r="718" spans="3:4" x14ac:dyDescent="0.2">
      <c r="C718">
        <v>1194138</v>
      </c>
      <c r="D718">
        <v>0</v>
      </c>
    </row>
    <row r="719" spans="3:4" x14ac:dyDescent="0.2">
      <c r="C719" t="s">
        <v>3111</v>
      </c>
      <c r="D719" t="s">
        <v>4593</v>
      </c>
    </row>
    <row r="720" spans="3:4" x14ac:dyDescent="0.2">
      <c r="C720" t="s">
        <v>3112</v>
      </c>
      <c r="D720" t="s">
        <v>4594</v>
      </c>
    </row>
    <row r="721" spans="3:4" x14ac:dyDescent="0.2">
      <c r="C721">
        <v>174000</v>
      </c>
      <c r="D721">
        <v>2248</v>
      </c>
    </row>
    <row r="722" spans="3:4" x14ac:dyDescent="0.2">
      <c r="C722" t="s">
        <v>3113</v>
      </c>
      <c r="D722" t="s">
        <v>4595</v>
      </c>
    </row>
    <row r="723" spans="3:4" x14ac:dyDescent="0.2">
      <c r="C723" t="s">
        <v>3114</v>
      </c>
      <c r="D723" t="s">
        <v>4596</v>
      </c>
    </row>
    <row r="724" spans="3:4" x14ac:dyDescent="0.2">
      <c r="C724">
        <v>75000</v>
      </c>
      <c r="D724">
        <v>23251</v>
      </c>
    </row>
    <row r="725" spans="3:4" x14ac:dyDescent="0.2">
      <c r="C725" t="s">
        <v>3115</v>
      </c>
      <c r="D725" t="s">
        <v>4597</v>
      </c>
    </row>
    <row r="726" spans="3:4" x14ac:dyDescent="0.2">
      <c r="C726" t="s">
        <v>3116</v>
      </c>
      <c r="D726" t="s">
        <v>4598</v>
      </c>
    </row>
    <row r="727" spans="3:4" x14ac:dyDescent="0.2">
      <c r="C727">
        <v>60000</v>
      </c>
      <c r="D727">
        <v>0</v>
      </c>
    </row>
    <row r="728" spans="3:4" x14ac:dyDescent="0.2">
      <c r="C728" t="s">
        <v>3117</v>
      </c>
      <c r="D728" t="s">
        <v>4599</v>
      </c>
    </row>
    <row r="729" spans="3:4" x14ac:dyDescent="0.2">
      <c r="C729" t="s">
        <v>3118</v>
      </c>
      <c r="D729" t="s">
        <v>4600</v>
      </c>
    </row>
    <row r="730" spans="3:4" x14ac:dyDescent="0.2">
      <c r="C730">
        <v>50000</v>
      </c>
      <c r="D730">
        <v>0</v>
      </c>
    </row>
    <row r="731" spans="3:4" x14ac:dyDescent="0.2">
      <c r="C731" t="s">
        <v>3119</v>
      </c>
      <c r="D731" t="s">
        <v>4601</v>
      </c>
    </row>
    <row r="732" spans="3:4" x14ac:dyDescent="0.2">
      <c r="C732" t="s">
        <v>3120</v>
      </c>
      <c r="D732" t="s">
        <v>4602</v>
      </c>
    </row>
    <row r="733" spans="3:4" x14ac:dyDescent="0.2">
      <c r="C733">
        <v>6500</v>
      </c>
      <c r="D733">
        <v>114350</v>
      </c>
    </row>
    <row r="734" spans="3:4" x14ac:dyDescent="0.2">
      <c r="C734" t="s">
        <v>3121</v>
      </c>
      <c r="D734" t="s">
        <v>4603</v>
      </c>
    </row>
    <row r="735" spans="3:4" x14ac:dyDescent="0.2">
      <c r="C735" t="s">
        <v>3122</v>
      </c>
      <c r="D735" t="s">
        <v>2535</v>
      </c>
    </row>
    <row r="736" spans="3:4" x14ac:dyDescent="0.2">
      <c r="C736">
        <v>0</v>
      </c>
      <c r="D736">
        <v>88585</v>
      </c>
    </row>
    <row r="737" spans="3:4" x14ac:dyDescent="0.2">
      <c r="C737" t="s">
        <v>3123</v>
      </c>
      <c r="D737" t="s">
        <v>4604</v>
      </c>
    </row>
    <row r="738" spans="3:4" x14ac:dyDescent="0.2">
      <c r="C738" t="s">
        <v>3124</v>
      </c>
      <c r="D738" t="s">
        <v>2537</v>
      </c>
    </row>
    <row r="739" spans="3:4" x14ac:dyDescent="0.2">
      <c r="C739">
        <v>0</v>
      </c>
      <c r="D739">
        <v>4027</v>
      </c>
    </row>
    <row r="740" spans="3:4" x14ac:dyDescent="0.2">
      <c r="C740" t="s">
        <v>3125</v>
      </c>
      <c r="D740" t="s">
        <v>4605</v>
      </c>
    </row>
    <row r="741" spans="3:4" x14ac:dyDescent="0.2">
      <c r="C741" t="s">
        <v>3126</v>
      </c>
      <c r="D741" t="s">
        <v>2539</v>
      </c>
    </row>
    <row r="742" spans="3:4" x14ac:dyDescent="0.2">
      <c r="C742">
        <v>0</v>
      </c>
      <c r="D742">
        <v>468</v>
      </c>
    </row>
    <row r="743" spans="3:4" x14ac:dyDescent="0.2">
      <c r="C743" t="s">
        <v>3127</v>
      </c>
      <c r="D743" t="s">
        <v>4606</v>
      </c>
    </row>
    <row r="744" spans="3:4" x14ac:dyDescent="0.2">
      <c r="C744" t="s">
        <v>3128</v>
      </c>
      <c r="D744" t="s">
        <v>2541</v>
      </c>
    </row>
    <row r="745" spans="3:4" x14ac:dyDescent="0.2">
      <c r="C745">
        <v>0</v>
      </c>
      <c r="D745">
        <v>0</v>
      </c>
    </row>
    <row r="746" spans="3:4" x14ac:dyDescent="0.2">
      <c r="C746" t="s">
        <v>3129</v>
      </c>
      <c r="D746" t="s">
        <v>4607</v>
      </c>
    </row>
    <row r="747" spans="3:4" x14ac:dyDescent="0.2">
      <c r="C747" t="s">
        <v>3130</v>
      </c>
      <c r="D747" t="s">
        <v>2543</v>
      </c>
    </row>
    <row r="748" spans="3:4" x14ac:dyDescent="0.2">
      <c r="C748">
        <v>0</v>
      </c>
      <c r="D748">
        <v>0</v>
      </c>
    </row>
    <row r="749" spans="3:4" x14ac:dyDescent="0.2">
      <c r="C749" t="s">
        <v>3131</v>
      </c>
      <c r="D749" t="s">
        <v>4608</v>
      </c>
    </row>
    <row r="750" spans="3:4" x14ac:dyDescent="0.2">
      <c r="C750" t="s">
        <v>3132</v>
      </c>
      <c r="D750" t="s">
        <v>2545</v>
      </c>
    </row>
    <row r="751" spans="3:4" x14ac:dyDescent="0.2">
      <c r="C751">
        <v>0</v>
      </c>
      <c r="D751">
        <v>0</v>
      </c>
    </row>
    <row r="752" spans="3:4" x14ac:dyDescent="0.2">
      <c r="C752" t="s">
        <v>3133</v>
      </c>
      <c r="D752" t="s">
        <v>4609</v>
      </c>
    </row>
    <row r="753" spans="3:4" x14ac:dyDescent="0.2">
      <c r="C753" t="s">
        <v>3134</v>
      </c>
      <c r="D753" t="s">
        <v>4610</v>
      </c>
    </row>
    <row r="754" spans="3:4" x14ac:dyDescent="0.2">
      <c r="C754">
        <v>0</v>
      </c>
      <c r="D754">
        <v>0</v>
      </c>
    </row>
    <row r="755" spans="3:4" x14ac:dyDescent="0.2">
      <c r="C755" t="s">
        <v>3135</v>
      </c>
      <c r="D755" t="s">
        <v>4611</v>
      </c>
    </row>
    <row r="756" spans="3:4" x14ac:dyDescent="0.2">
      <c r="C756" t="s">
        <v>3136</v>
      </c>
      <c r="D756" t="s">
        <v>2547</v>
      </c>
    </row>
    <row r="757" spans="3:4" x14ac:dyDescent="0.2">
      <c r="C757">
        <v>0</v>
      </c>
      <c r="D757">
        <v>0</v>
      </c>
    </row>
    <row r="758" spans="3:4" x14ac:dyDescent="0.2">
      <c r="C758" t="s">
        <v>3137</v>
      </c>
      <c r="D758" t="s">
        <v>4612</v>
      </c>
    </row>
    <row r="759" spans="3:4" x14ac:dyDescent="0.2">
      <c r="C759" t="s">
        <v>3138</v>
      </c>
      <c r="D759" t="s">
        <v>4613</v>
      </c>
    </row>
    <row r="760" spans="3:4" x14ac:dyDescent="0.2">
      <c r="C760">
        <v>0</v>
      </c>
      <c r="D760">
        <v>100110</v>
      </c>
    </row>
    <row r="761" spans="3:4" x14ac:dyDescent="0.2">
      <c r="C761" t="s">
        <v>3139</v>
      </c>
      <c r="D761" t="s">
        <v>4614</v>
      </c>
    </row>
    <row r="762" spans="3:4" x14ac:dyDescent="0.2">
      <c r="C762" t="s">
        <v>3140</v>
      </c>
      <c r="D762" t="s">
        <v>4615</v>
      </c>
    </row>
    <row r="763" spans="3:4" x14ac:dyDescent="0.2">
      <c r="C763">
        <v>0</v>
      </c>
      <c r="D763">
        <v>26150</v>
      </c>
    </row>
    <row r="764" spans="3:4" x14ac:dyDescent="0.2">
      <c r="C764" t="s">
        <v>3141</v>
      </c>
      <c r="D764" t="s">
        <v>4616</v>
      </c>
    </row>
    <row r="765" spans="3:4" x14ac:dyDescent="0.2">
      <c r="C765" t="s">
        <v>3142</v>
      </c>
      <c r="D765" t="s">
        <v>4617</v>
      </c>
    </row>
    <row r="766" spans="3:4" x14ac:dyDescent="0.2">
      <c r="C766">
        <v>0</v>
      </c>
      <c r="D766">
        <v>47</v>
      </c>
    </row>
    <row r="767" spans="3:4" x14ac:dyDescent="0.2">
      <c r="C767" t="s">
        <v>3143</v>
      </c>
      <c r="D767" t="s">
        <v>4618</v>
      </c>
    </row>
    <row r="768" spans="3:4" x14ac:dyDescent="0.2">
      <c r="C768" t="s">
        <v>3144</v>
      </c>
      <c r="D768" t="s">
        <v>4619</v>
      </c>
    </row>
    <row r="769" spans="3:4" x14ac:dyDescent="0.2">
      <c r="C769">
        <v>0</v>
      </c>
      <c r="D769">
        <v>0</v>
      </c>
    </row>
    <row r="770" spans="3:4" x14ac:dyDescent="0.2">
      <c r="C770" t="s">
        <v>3145</v>
      </c>
      <c r="D770" t="s">
        <v>4620</v>
      </c>
    </row>
    <row r="771" spans="3:4" x14ac:dyDescent="0.2">
      <c r="C771" t="s">
        <v>3146</v>
      </c>
      <c r="D771" t="s">
        <v>2836</v>
      </c>
    </row>
    <row r="772" spans="3:4" x14ac:dyDescent="0.2">
      <c r="C772">
        <v>0</v>
      </c>
      <c r="D772">
        <v>0</v>
      </c>
    </row>
    <row r="773" spans="3:4" x14ac:dyDescent="0.2">
      <c r="C773" t="s">
        <v>3147</v>
      </c>
      <c r="D773" t="s">
        <v>4621</v>
      </c>
    </row>
    <row r="774" spans="3:4" x14ac:dyDescent="0.2">
      <c r="C774" t="s">
        <v>3148</v>
      </c>
      <c r="D774" t="s">
        <v>4622</v>
      </c>
    </row>
    <row r="775" spans="3:4" x14ac:dyDescent="0.2">
      <c r="C775">
        <v>0</v>
      </c>
      <c r="D775">
        <v>0</v>
      </c>
    </row>
    <row r="776" spans="3:4" x14ac:dyDescent="0.2">
      <c r="C776" t="s">
        <v>3149</v>
      </c>
      <c r="D776" t="s">
        <v>4623</v>
      </c>
    </row>
    <row r="777" spans="3:4" x14ac:dyDescent="0.2">
      <c r="C777" t="s">
        <v>3150</v>
      </c>
      <c r="D777" t="s">
        <v>4624</v>
      </c>
    </row>
    <row r="778" spans="3:4" x14ac:dyDescent="0.2">
      <c r="C778">
        <v>0</v>
      </c>
      <c r="D778">
        <v>0</v>
      </c>
    </row>
    <row r="779" spans="3:4" x14ac:dyDescent="0.2">
      <c r="C779" t="s">
        <v>3151</v>
      </c>
      <c r="D779" t="s">
        <v>4625</v>
      </c>
    </row>
    <row r="780" spans="3:4" x14ac:dyDescent="0.2">
      <c r="C780" t="s">
        <v>3152</v>
      </c>
      <c r="D780" t="s">
        <v>4626</v>
      </c>
    </row>
    <row r="781" spans="3:4" x14ac:dyDescent="0.2">
      <c r="C781">
        <v>0</v>
      </c>
      <c r="D781">
        <v>0</v>
      </c>
    </row>
    <row r="782" spans="3:4" x14ac:dyDescent="0.2">
      <c r="C782" t="s">
        <v>3153</v>
      </c>
      <c r="D782" t="s">
        <v>4627</v>
      </c>
    </row>
    <row r="783" spans="3:4" x14ac:dyDescent="0.2">
      <c r="C783" t="s">
        <v>3154</v>
      </c>
      <c r="D783" t="s">
        <v>4628</v>
      </c>
    </row>
    <row r="784" spans="3:4" x14ac:dyDescent="0.2">
      <c r="C784">
        <v>0</v>
      </c>
      <c r="D784">
        <v>0</v>
      </c>
    </row>
    <row r="785" spans="3:4" x14ac:dyDescent="0.2">
      <c r="C785" t="s">
        <v>3155</v>
      </c>
      <c r="D785" t="s">
        <v>4629</v>
      </c>
    </row>
    <row r="786" spans="3:4" x14ac:dyDescent="0.2">
      <c r="C786" t="s">
        <v>3156</v>
      </c>
      <c r="D786" t="s">
        <v>4630</v>
      </c>
    </row>
    <row r="787" spans="3:4" x14ac:dyDescent="0.2">
      <c r="C787">
        <v>0</v>
      </c>
      <c r="D787">
        <v>23000</v>
      </c>
    </row>
    <row r="788" spans="3:4" x14ac:dyDescent="0.2">
      <c r="C788" t="s">
        <v>3157</v>
      </c>
      <c r="D788" t="s">
        <v>4631</v>
      </c>
    </row>
    <row r="789" spans="3:4" x14ac:dyDescent="0.2">
      <c r="C789" t="s">
        <v>3158</v>
      </c>
      <c r="D789" t="s">
        <v>4632</v>
      </c>
    </row>
    <row r="790" spans="3:4" x14ac:dyDescent="0.2">
      <c r="C790">
        <v>0</v>
      </c>
      <c r="D790">
        <v>0</v>
      </c>
    </row>
    <row r="791" spans="3:4" x14ac:dyDescent="0.2">
      <c r="C791" t="s">
        <v>3159</v>
      </c>
      <c r="D791" t="s">
        <v>4633</v>
      </c>
    </row>
    <row r="792" spans="3:4" x14ac:dyDescent="0.2">
      <c r="C792" t="s">
        <v>3160</v>
      </c>
      <c r="D792" t="s">
        <v>4634</v>
      </c>
    </row>
    <row r="793" spans="3:4" x14ac:dyDescent="0.2">
      <c r="C793">
        <v>0</v>
      </c>
      <c r="D793">
        <v>0</v>
      </c>
    </row>
    <row r="794" spans="3:4" x14ac:dyDescent="0.2">
      <c r="C794" t="s">
        <v>3161</v>
      </c>
      <c r="D794" t="s">
        <v>4635</v>
      </c>
    </row>
    <row r="795" spans="3:4" x14ac:dyDescent="0.2">
      <c r="C795" t="s">
        <v>3162</v>
      </c>
      <c r="D795" t="s">
        <v>4636</v>
      </c>
    </row>
    <row r="796" spans="3:4" x14ac:dyDescent="0.2">
      <c r="C796">
        <v>0</v>
      </c>
      <c r="D796">
        <v>0</v>
      </c>
    </row>
    <row r="797" spans="3:4" x14ac:dyDescent="0.2">
      <c r="C797" t="s">
        <v>3163</v>
      </c>
      <c r="D797" t="s">
        <v>4637</v>
      </c>
    </row>
    <row r="798" spans="3:4" x14ac:dyDescent="0.2">
      <c r="C798" t="s">
        <v>3164</v>
      </c>
      <c r="D798" t="s">
        <v>2838</v>
      </c>
    </row>
    <row r="799" spans="3:4" x14ac:dyDescent="0.2">
      <c r="C799">
        <v>0</v>
      </c>
      <c r="D799">
        <v>0</v>
      </c>
    </row>
    <row r="800" spans="3:4" x14ac:dyDescent="0.2">
      <c r="C800" t="s">
        <v>3165</v>
      </c>
      <c r="D800" t="s">
        <v>4638</v>
      </c>
    </row>
    <row r="801" spans="3:4" x14ac:dyDescent="0.2">
      <c r="C801" t="s">
        <v>3166</v>
      </c>
      <c r="D801" t="s">
        <v>4639</v>
      </c>
    </row>
    <row r="802" spans="3:4" x14ac:dyDescent="0.2">
      <c r="C802">
        <v>0</v>
      </c>
      <c r="D802">
        <v>0</v>
      </c>
    </row>
    <row r="803" spans="3:4" x14ac:dyDescent="0.2">
      <c r="C803" t="s">
        <v>3167</v>
      </c>
      <c r="D803" t="s">
        <v>4640</v>
      </c>
    </row>
    <row r="804" spans="3:4" x14ac:dyDescent="0.2">
      <c r="C804" t="s">
        <v>3168</v>
      </c>
      <c r="D804" t="s">
        <v>4641</v>
      </c>
    </row>
    <row r="805" spans="3:4" x14ac:dyDescent="0.2">
      <c r="C805">
        <v>0</v>
      </c>
      <c r="D805">
        <v>0</v>
      </c>
    </row>
    <row r="806" spans="3:4" x14ac:dyDescent="0.2">
      <c r="C806" t="s">
        <v>3169</v>
      </c>
      <c r="D806" t="s">
        <v>4642</v>
      </c>
    </row>
    <row r="807" spans="3:4" x14ac:dyDescent="0.2">
      <c r="C807" t="s">
        <v>3170</v>
      </c>
      <c r="D807" t="s">
        <v>4643</v>
      </c>
    </row>
    <row r="808" spans="3:4" x14ac:dyDescent="0.2">
      <c r="C808">
        <v>0</v>
      </c>
      <c r="D808">
        <v>0</v>
      </c>
    </row>
    <row r="809" spans="3:4" x14ac:dyDescent="0.2">
      <c r="C809" t="s">
        <v>3171</v>
      </c>
      <c r="D809" t="s">
        <v>4644</v>
      </c>
    </row>
    <row r="810" spans="3:4" x14ac:dyDescent="0.2">
      <c r="C810" t="s">
        <v>3172</v>
      </c>
      <c r="D810" t="s">
        <v>4645</v>
      </c>
    </row>
    <row r="811" spans="3:4" x14ac:dyDescent="0.2">
      <c r="C811">
        <v>0</v>
      </c>
      <c r="D811">
        <v>0</v>
      </c>
    </row>
    <row r="812" spans="3:4" x14ac:dyDescent="0.2">
      <c r="C812" t="s">
        <v>3173</v>
      </c>
      <c r="D812" t="s">
        <v>4646</v>
      </c>
    </row>
    <row r="813" spans="3:4" x14ac:dyDescent="0.2">
      <c r="C813" t="s">
        <v>3174</v>
      </c>
      <c r="D813" t="s">
        <v>4647</v>
      </c>
    </row>
    <row r="814" spans="3:4" x14ac:dyDescent="0.2">
      <c r="C814">
        <v>0</v>
      </c>
      <c r="D814">
        <v>0</v>
      </c>
    </row>
    <row r="815" spans="3:4" x14ac:dyDescent="0.2">
      <c r="C815" t="s">
        <v>3175</v>
      </c>
      <c r="D815" t="s">
        <v>4648</v>
      </c>
    </row>
    <row r="816" spans="3:4" x14ac:dyDescent="0.2">
      <c r="C816" t="s">
        <v>3176</v>
      </c>
      <c r="D816" t="s">
        <v>2555</v>
      </c>
    </row>
    <row r="817" spans="3:4" x14ac:dyDescent="0.2">
      <c r="C817">
        <v>0</v>
      </c>
      <c r="D817">
        <v>123438</v>
      </c>
    </row>
    <row r="818" spans="3:4" x14ac:dyDescent="0.2">
      <c r="C818" t="s">
        <v>3177</v>
      </c>
      <c r="D818" t="s">
        <v>4649</v>
      </c>
    </row>
    <row r="819" spans="3:4" x14ac:dyDescent="0.2">
      <c r="C819" t="s">
        <v>3178</v>
      </c>
      <c r="D819" t="s">
        <v>2557</v>
      </c>
    </row>
    <row r="820" spans="3:4" x14ac:dyDescent="0.2">
      <c r="C820">
        <v>0</v>
      </c>
      <c r="D820">
        <v>19389</v>
      </c>
    </row>
    <row r="821" spans="3:4" x14ac:dyDescent="0.2">
      <c r="C821" t="s">
        <v>3179</v>
      </c>
      <c r="D821" t="s">
        <v>4650</v>
      </c>
    </row>
    <row r="822" spans="3:4" x14ac:dyDescent="0.2">
      <c r="C822" t="s">
        <v>3180</v>
      </c>
      <c r="D822" t="s">
        <v>4651</v>
      </c>
    </row>
    <row r="823" spans="3:4" x14ac:dyDescent="0.2">
      <c r="C823">
        <v>0</v>
      </c>
      <c r="D823">
        <v>8438</v>
      </c>
    </row>
    <row r="824" spans="3:4" x14ac:dyDescent="0.2">
      <c r="C824" t="s">
        <v>3181</v>
      </c>
      <c r="D824" t="s">
        <v>4652</v>
      </c>
    </row>
    <row r="825" spans="3:4" x14ac:dyDescent="0.2">
      <c r="C825" t="s">
        <v>3182</v>
      </c>
      <c r="D825" t="s">
        <v>2844</v>
      </c>
    </row>
    <row r="826" spans="3:4" x14ac:dyDescent="0.2">
      <c r="C826">
        <v>0</v>
      </c>
      <c r="D826">
        <v>0</v>
      </c>
    </row>
    <row r="827" spans="3:4" x14ac:dyDescent="0.2">
      <c r="C827" t="s">
        <v>3183</v>
      </c>
      <c r="D827" t="s">
        <v>4653</v>
      </c>
    </row>
    <row r="828" spans="3:4" x14ac:dyDescent="0.2">
      <c r="C828" t="s">
        <v>3184</v>
      </c>
      <c r="D828" t="s">
        <v>4654</v>
      </c>
    </row>
    <row r="829" spans="3:4" x14ac:dyDescent="0.2">
      <c r="C829">
        <v>0</v>
      </c>
      <c r="D829">
        <v>0</v>
      </c>
    </row>
    <row r="830" spans="3:4" x14ac:dyDescent="0.2">
      <c r="C830" t="s">
        <v>3185</v>
      </c>
      <c r="D830" t="s">
        <v>4655</v>
      </c>
    </row>
    <row r="831" spans="3:4" x14ac:dyDescent="0.2">
      <c r="C831" t="s">
        <v>3186</v>
      </c>
      <c r="D831" t="s">
        <v>2559</v>
      </c>
    </row>
    <row r="832" spans="3:4" x14ac:dyDescent="0.2">
      <c r="C832">
        <v>0</v>
      </c>
      <c r="D832">
        <v>412</v>
      </c>
    </row>
    <row r="833" spans="3:4" x14ac:dyDescent="0.2">
      <c r="C833" t="s">
        <v>3187</v>
      </c>
      <c r="D833" t="s">
        <v>4656</v>
      </c>
    </row>
    <row r="834" spans="3:4" x14ac:dyDescent="0.2">
      <c r="C834" t="s">
        <v>3188</v>
      </c>
      <c r="D834" t="s">
        <v>4657</v>
      </c>
    </row>
    <row r="835" spans="3:4" x14ac:dyDescent="0.2">
      <c r="C835">
        <v>0</v>
      </c>
      <c r="D835">
        <v>0</v>
      </c>
    </row>
    <row r="836" spans="3:4" x14ac:dyDescent="0.2">
      <c r="C836" t="s">
        <v>3189</v>
      </c>
      <c r="D836" t="s">
        <v>4658</v>
      </c>
    </row>
    <row r="837" spans="3:4" x14ac:dyDescent="0.2">
      <c r="C837" t="s">
        <v>3190</v>
      </c>
      <c r="D837" t="s">
        <v>4659</v>
      </c>
    </row>
    <row r="838" spans="3:4" x14ac:dyDescent="0.2">
      <c r="C838">
        <v>0</v>
      </c>
      <c r="D838">
        <v>0</v>
      </c>
    </row>
    <row r="839" spans="3:4" x14ac:dyDescent="0.2">
      <c r="C839" t="s">
        <v>3191</v>
      </c>
      <c r="D839" t="s">
        <v>4660</v>
      </c>
    </row>
    <row r="840" spans="3:4" x14ac:dyDescent="0.2">
      <c r="C840" t="s">
        <v>3192</v>
      </c>
      <c r="D840" t="s">
        <v>4661</v>
      </c>
    </row>
    <row r="841" spans="3:4" x14ac:dyDescent="0.2">
      <c r="C841">
        <v>0</v>
      </c>
      <c r="D841">
        <v>186369</v>
      </c>
    </row>
    <row r="842" spans="3:4" x14ac:dyDescent="0.2">
      <c r="C842" t="s">
        <v>3193</v>
      </c>
      <c r="D842" t="s">
        <v>4662</v>
      </c>
    </row>
    <row r="843" spans="3:4" x14ac:dyDescent="0.2">
      <c r="C843" t="s">
        <v>3194</v>
      </c>
      <c r="D843" t="s">
        <v>2561</v>
      </c>
    </row>
    <row r="844" spans="3:4" x14ac:dyDescent="0.2">
      <c r="C844">
        <v>0</v>
      </c>
      <c r="D844">
        <v>0</v>
      </c>
    </row>
    <row r="845" spans="3:4" x14ac:dyDescent="0.2">
      <c r="C845" t="s">
        <v>3195</v>
      </c>
      <c r="D845" t="s">
        <v>4663</v>
      </c>
    </row>
    <row r="846" spans="3:4" x14ac:dyDescent="0.2">
      <c r="C846" t="s">
        <v>3196</v>
      </c>
      <c r="D846" t="s">
        <v>2563</v>
      </c>
    </row>
    <row r="847" spans="3:4" x14ac:dyDescent="0.2">
      <c r="C847">
        <v>0</v>
      </c>
      <c r="D847">
        <v>0</v>
      </c>
    </row>
    <row r="848" spans="3:4" x14ac:dyDescent="0.2">
      <c r="C848" t="s">
        <v>3197</v>
      </c>
      <c r="D848" t="s">
        <v>4664</v>
      </c>
    </row>
    <row r="849" spans="3:4" x14ac:dyDescent="0.2">
      <c r="C849" t="s">
        <v>3198</v>
      </c>
      <c r="D849" t="s">
        <v>4665</v>
      </c>
    </row>
    <row r="850" spans="3:4" x14ac:dyDescent="0.2">
      <c r="C850">
        <v>0</v>
      </c>
      <c r="D850">
        <v>0</v>
      </c>
    </row>
    <row r="851" spans="3:4" x14ac:dyDescent="0.2">
      <c r="C851" t="s">
        <v>3199</v>
      </c>
      <c r="D851" t="s">
        <v>4666</v>
      </c>
    </row>
    <row r="852" spans="3:4" x14ac:dyDescent="0.2">
      <c r="C852" t="s">
        <v>3200</v>
      </c>
      <c r="D852" t="s">
        <v>2846</v>
      </c>
    </row>
    <row r="853" spans="3:4" x14ac:dyDescent="0.2">
      <c r="C853">
        <v>0</v>
      </c>
      <c r="D853">
        <v>0</v>
      </c>
    </row>
    <row r="854" spans="3:4" x14ac:dyDescent="0.2">
      <c r="C854" t="s">
        <v>3201</v>
      </c>
      <c r="D854" t="s">
        <v>4667</v>
      </c>
    </row>
    <row r="855" spans="3:4" x14ac:dyDescent="0.2">
      <c r="C855" t="s">
        <v>3202</v>
      </c>
      <c r="D855" t="s">
        <v>4668</v>
      </c>
    </row>
    <row r="856" spans="3:4" x14ac:dyDescent="0.2">
      <c r="C856">
        <v>0</v>
      </c>
      <c r="D856">
        <v>0</v>
      </c>
    </row>
    <row r="857" spans="3:4" x14ac:dyDescent="0.2">
      <c r="C857" t="s">
        <v>3203</v>
      </c>
      <c r="D857" t="s">
        <v>4669</v>
      </c>
    </row>
    <row r="858" spans="3:4" x14ac:dyDescent="0.2">
      <c r="C858" t="s">
        <v>3204</v>
      </c>
      <c r="D858" t="s">
        <v>2565</v>
      </c>
    </row>
    <row r="859" spans="3:4" x14ac:dyDescent="0.2">
      <c r="C859">
        <v>0</v>
      </c>
      <c r="D859">
        <v>0</v>
      </c>
    </row>
    <row r="860" spans="3:4" x14ac:dyDescent="0.2">
      <c r="C860" t="s">
        <v>3205</v>
      </c>
      <c r="D860" t="s">
        <v>4670</v>
      </c>
    </row>
    <row r="861" spans="3:4" x14ac:dyDescent="0.2">
      <c r="C861" t="s">
        <v>3206</v>
      </c>
      <c r="D861" t="s">
        <v>4671</v>
      </c>
    </row>
    <row r="862" spans="3:4" x14ac:dyDescent="0.2">
      <c r="C862">
        <v>0</v>
      </c>
      <c r="D862">
        <v>0</v>
      </c>
    </row>
    <row r="863" spans="3:4" x14ac:dyDescent="0.2">
      <c r="C863" t="s">
        <v>3207</v>
      </c>
      <c r="D863" t="s">
        <v>4672</v>
      </c>
    </row>
    <row r="864" spans="3:4" x14ac:dyDescent="0.2">
      <c r="C864" t="s">
        <v>3208</v>
      </c>
      <c r="D864" t="s">
        <v>4673</v>
      </c>
    </row>
    <row r="865" spans="3:4" x14ac:dyDescent="0.2">
      <c r="C865">
        <v>0</v>
      </c>
      <c r="D865">
        <v>0</v>
      </c>
    </row>
    <row r="866" spans="3:4" x14ac:dyDescent="0.2">
      <c r="C866" t="s">
        <v>3209</v>
      </c>
      <c r="D866" t="s">
        <v>4674</v>
      </c>
    </row>
    <row r="867" spans="3:4" x14ac:dyDescent="0.2">
      <c r="C867" t="s">
        <v>3210</v>
      </c>
      <c r="D867" t="s">
        <v>4675</v>
      </c>
    </row>
    <row r="868" spans="3:4" x14ac:dyDescent="0.2">
      <c r="C868">
        <v>0</v>
      </c>
      <c r="D868">
        <v>0</v>
      </c>
    </row>
    <row r="869" spans="3:4" x14ac:dyDescent="0.2">
      <c r="C869" t="s">
        <v>3207</v>
      </c>
      <c r="D869" t="s">
        <v>4676</v>
      </c>
    </row>
    <row r="870" spans="3:4" x14ac:dyDescent="0.2">
      <c r="C870" t="s">
        <v>3211</v>
      </c>
      <c r="D870" t="s">
        <v>2579</v>
      </c>
    </row>
    <row r="871" spans="3:4" x14ac:dyDescent="0.2">
      <c r="C871">
        <v>0</v>
      </c>
      <c r="D871">
        <v>0</v>
      </c>
    </row>
    <row r="872" spans="3:4" x14ac:dyDescent="0.2">
      <c r="C872" t="s">
        <v>3212</v>
      </c>
      <c r="D872" t="s">
        <v>4677</v>
      </c>
    </row>
    <row r="873" spans="3:4" x14ac:dyDescent="0.2">
      <c r="C873" t="s">
        <v>3213</v>
      </c>
      <c r="D873" t="s">
        <v>2581</v>
      </c>
    </row>
    <row r="874" spans="3:4" x14ac:dyDescent="0.2">
      <c r="C874">
        <v>0</v>
      </c>
      <c r="D874">
        <v>0</v>
      </c>
    </row>
    <row r="875" spans="3:4" x14ac:dyDescent="0.2">
      <c r="C875" t="s">
        <v>3214</v>
      </c>
      <c r="D875" t="s">
        <v>4678</v>
      </c>
    </row>
    <row r="876" spans="3:4" x14ac:dyDescent="0.2">
      <c r="C876" t="s">
        <v>3215</v>
      </c>
      <c r="D876" t="s">
        <v>4679</v>
      </c>
    </row>
    <row r="877" spans="3:4" x14ac:dyDescent="0.2">
      <c r="C877">
        <v>0</v>
      </c>
      <c r="D877">
        <v>0</v>
      </c>
    </row>
    <row r="878" spans="3:4" x14ac:dyDescent="0.2">
      <c r="C878" t="s">
        <v>3201</v>
      </c>
      <c r="D878" t="s">
        <v>4680</v>
      </c>
    </row>
    <row r="879" spans="3:4" x14ac:dyDescent="0.2">
      <c r="C879" t="s">
        <v>3216</v>
      </c>
      <c r="D879" t="s">
        <v>2852</v>
      </c>
    </row>
    <row r="880" spans="3:4" x14ac:dyDescent="0.2">
      <c r="C880">
        <v>0</v>
      </c>
      <c r="D880">
        <v>0</v>
      </c>
    </row>
    <row r="881" spans="3:4" x14ac:dyDescent="0.2">
      <c r="C881" t="s">
        <v>3217</v>
      </c>
      <c r="D881" t="s">
        <v>4681</v>
      </c>
    </row>
    <row r="882" spans="3:4" x14ac:dyDescent="0.2">
      <c r="C882" t="s">
        <v>3218</v>
      </c>
      <c r="D882" t="s">
        <v>4682</v>
      </c>
    </row>
    <row r="883" spans="3:4" x14ac:dyDescent="0.2">
      <c r="C883">
        <v>0</v>
      </c>
      <c r="D883">
        <v>0</v>
      </c>
    </row>
    <row r="884" spans="3:4" x14ac:dyDescent="0.2">
      <c r="C884" t="s">
        <v>3219</v>
      </c>
      <c r="D884" t="s">
        <v>4683</v>
      </c>
    </row>
    <row r="885" spans="3:4" x14ac:dyDescent="0.2">
      <c r="C885" t="s">
        <v>3220</v>
      </c>
      <c r="D885" t="s">
        <v>2583</v>
      </c>
    </row>
    <row r="886" spans="3:4" x14ac:dyDescent="0.2">
      <c r="C886">
        <v>0</v>
      </c>
      <c r="D886">
        <v>0</v>
      </c>
    </row>
    <row r="887" spans="3:4" x14ac:dyDescent="0.2">
      <c r="C887" t="s">
        <v>3221</v>
      </c>
      <c r="D887" t="s">
        <v>4684</v>
      </c>
    </row>
    <row r="888" spans="3:4" x14ac:dyDescent="0.2">
      <c r="C888" t="s">
        <v>3222</v>
      </c>
      <c r="D888" t="s">
        <v>4685</v>
      </c>
    </row>
    <row r="889" spans="3:4" x14ac:dyDescent="0.2">
      <c r="C889">
        <v>0</v>
      </c>
      <c r="D889">
        <v>0</v>
      </c>
    </row>
    <row r="890" spans="3:4" x14ac:dyDescent="0.2">
      <c r="C890" t="s">
        <v>3223</v>
      </c>
      <c r="D890" t="s">
        <v>4686</v>
      </c>
    </row>
    <row r="891" spans="3:4" x14ac:dyDescent="0.2">
      <c r="C891" t="s">
        <v>3224</v>
      </c>
      <c r="D891" t="s">
        <v>4687</v>
      </c>
    </row>
    <row r="892" spans="3:4" x14ac:dyDescent="0.2">
      <c r="C892">
        <v>0</v>
      </c>
      <c r="D892">
        <v>0</v>
      </c>
    </row>
    <row r="893" spans="3:4" x14ac:dyDescent="0.2">
      <c r="C893" t="s">
        <v>3225</v>
      </c>
      <c r="D893" t="s">
        <v>4688</v>
      </c>
    </row>
    <row r="894" spans="3:4" x14ac:dyDescent="0.2">
      <c r="C894" t="s">
        <v>3226</v>
      </c>
      <c r="D894" t="s">
        <v>4689</v>
      </c>
    </row>
    <row r="895" spans="3:4" x14ac:dyDescent="0.2">
      <c r="C895">
        <v>0</v>
      </c>
      <c r="D895">
        <v>0</v>
      </c>
    </row>
    <row r="896" spans="3:4" x14ac:dyDescent="0.2">
      <c r="C896" t="s">
        <v>3227</v>
      </c>
      <c r="D896" t="s">
        <v>4690</v>
      </c>
    </row>
    <row r="897" spans="3:4" x14ac:dyDescent="0.2">
      <c r="C897" t="s">
        <v>3228</v>
      </c>
      <c r="D897" t="s">
        <v>2585</v>
      </c>
    </row>
    <row r="898" spans="3:4" x14ac:dyDescent="0.2">
      <c r="C898">
        <v>0</v>
      </c>
      <c r="D898">
        <v>13943</v>
      </c>
    </row>
    <row r="899" spans="3:4" x14ac:dyDescent="0.2">
      <c r="C899" t="s">
        <v>3229</v>
      </c>
      <c r="D899" t="s">
        <v>4691</v>
      </c>
    </row>
    <row r="900" spans="3:4" x14ac:dyDescent="0.2">
      <c r="C900" t="s">
        <v>3230</v>
      </c>
      <c r="D900" t="s">
        <v>2587</v>
      </c>
    </row>
    <row r="901" spans="3:4" x14ac:dyDescent="0.2">
      <c r="C901">
        <v>0</v>
      </c>
      <c r="D901">
        <v>1799</v>
      </c>
    </row>
    <row r="902" spans="3:4" x14ac:dyDescent="0.2">
      <c r="C902" t="s">
        <v>3231</v>
      </c>
      <c r="D902" t="s">
        <v>4692</v>
      </c>
    </row>
    <row r="903" spans="3:4" x14ac:dyDescent="0.2">
      <c r="C903" t="s">
        <v>3232</v>
      </c>
      <c r="D903" t="s">
        <v>4693</v>
      </c>
    </row>
    <row r="904" spans="3:4" x14ac:dyDescent="0.2">
      <c r="C904">
        <v>0</v>
      </c>
      <c r="D904">
        <v>0</v>
      </c>
    </row>
    <row r="905" spans="3:4" x14ac:dyDescent="0.2">
      <c r="C905" t="s">
        <v>3233</v>
      </c>
      <c r="D905" t="s">
        <v>4694</v>
      </c>
    </row>
    <row r="906" spans="3:4" x14ac:dyDescent="0.2">
      <c r="C906" t="s">
        <v>3234</v>
      </c>
      <c r="D906" t="s">
        <v>2854</v>
      </c>
    </row>
    <row r="907" spans="3:4" x14ac:dyDescent="0.2">
      <c r="C907">
        <v>0</v>
      </c>
      <c r="D907">
        <v>0</v>
      </c>
    </row>
    <row r="908" spans="3:4" x14ac:dyDescent="0.2">
      <c r="C908" t="s">
        <v>3235</v>
      </c>
      <c r="D908" t="s">
        <v>4695</v>
      </c>
    </row>
    <row r="909" spans="3:4" x14ac:dyDescent="0.2">
      <c r="C909" t="s">
        <v>3236</v>
      </c>
      <c r="D909" t="s">
        <v>4696</v>
      </c>
    </row>
    <row r="910" spans="3:4" x14ac:dyDescent="0.2">
      <c r="C910">
        <v>0</v>
      </c>
      <c r="D910">
        <v>0</v>
      </c>
    </row>
    <row r="911" spans="3:4" x14ac:dyDescent="0.2">
      <c r="C911" t="s">
        <v>3237</v>
      </c>
      <c r="D911" t="s">
        <v>4697</v>
      </c>
    </row>
    <row r="912" spans="3:4" x14ac:dyDescent="0.2">
      <c r="C912" t="s">
        <v>3238</v>
      </c>
      <c r="D912" t="s">
        <v>2589</v>
      </c>
    </row>
    <row r="913" spans="3:4" x14ac:dyDescent="0.2">
      <c r="C913">
        <v>0</v>
      </c>
      <c r="D913">
        <v>0</v>
      </c>
    </row>
    <row r="914" spans="3:4" x14ac:dyDescent="0.2">
      <c r="C914" t="s">
        <v>3239</v>
      </c>
      <c r="D914" t="s">
        <v>4698</v>
      </c>
    </row>
    <row r="915" spans="3:4" x14ac:dyDescent="0.2">
      <c r="C915" t="s">
        <v>3240</v>
      </c>
      <c r="D915" t="s">
        <v>4699</v>
      </c>
    </row>
    <row r="916" spans="3:4" x14ac:dyDescent="0.2">
      <c r="C916">
        <v>0</v>
      </c>
      <c r="D916">
        <v>0</v>
      </c>
    </row>
    <row r="917" spans="3:4" x14ac:dyDescent="0.2">
      <c r="C917" t="s">
        <v>3241</v>
      </c>
      <c r="D917" t="s">
        <v>4700</v>
      </c>
    </row>
    <row r="918" spans="3:4" x14ac:dyDescent="0.2">
      <c r="C918" t="s">
        <v>3242</v>
      </c>
      <c r="D918" t="s">
        <v>4701</v>
      </c>
    </row>
    <row r="919" spans="3:4" x14ac:dyDescent="0.2">
      <c r="C919">
        <v>0</v>
      </c>
      <c r="D919">
        <v>0</v>
      </c>
    </row>
    <row r="920" spans="3:4" x14ac:dyDescent="0.2">
      <c r="C920" t="s">
        <v>3243</v>
      </c>
      <c r="D920" t="s">
        <v>4702</v>
      </c>
    </row>
    <row r="921" spans="3:4" x14ac:dyDescent="0.2">
      <c r="C921" t="s">
        <v>3244</v>
      </c>
      <c r="D921" t="s">
        <v>4703</v>
      </c>
    </row>
    <row r="922" spans="3:4" x14ac:dyDescent="0.2">
      <c r="C922">
        <v>0</v>
      </c>
      <c r="D922">
        <v>13496</v>
      </c>
    </row>
    <row r="923" spans="3:4" x14ac:dyDescent="0.2">
      <c r="C923" t="s">
        <v>3245</v>
      </c>
      <c r="D923" t="s">
        <v>4704</v>
      </c>
    </row>
    <row r="924" spans="3:4" x14ac:dyDescent="0.2">
      <c r="C924" t="s">
        <v>3246</v>
      </c>
      <c r="D924" t="s">
        <v>2591</v>
      </c>
    </row>
    <row r="925" spans="3:4" x14ac:dyDescent="0.2">
      <c r="C925">
        <v>0</v>
      </c>
      <c r="D925">
        <v>5684</v>
      </c>
    </row>
    <row r="926" spans="3:4" x14ac:dyDescent="0.2">
      <c r="C926" t="s">
        <v>3247</v>
      </c>
      <c r="D926" t="s">
        <v>4705</v>
      </c>
    </row>
    <row r="927" spans="3:4" x14ac:dyDescent="0.2">
      <c r="C927" t="s">
        <v>3248</v>
      </c>
      <c r="D927" t="s">
        <v>2593</v>
      </c>
    </row>
    <row r="928" spans="3:4" x14ac:dyDescent="0.2">
      <c r="C928">
        <v>0</v>
      </c>
      <c r="D928">
        <v>0</v>
      </c>
    </row>
    <row r="929" spans="3:4" x14ac:dyDescent="0.2">
      <c r="C929" t="s">
        <v>3249</v>
      </c>
      <c r="D929" t="s">
        <v>4706</v>
      </c>
    </row>
    <row r="930" spans="3:4" x14ac:dyDescent="0.2">
      <c r="C930" t="s">
        <v>3250</v>
      </c>
      <c r="D930" t="s">
        <v>4707</v>
      </c>
    </row>
    <row r="931" spans="3:4" x14ac:dyDescent="0.2">
      <c r="C931">
        <v>0</v>
      </c>
      <c r="D931">
        <v>0</v>
      </c>
    </row>
    <row r="932" spans="3:4" x14ac:dyDescent="0.2">
      <c r="C932" t="s">
        <v>3251</v>
      </c>
      <c r="D932" t="s">
        <v>4708</v>
      </c>
    </row>
    <row r="933" spans="3:4" x14ac:dyDescent="0.2">
      <c r="C933" t="s">
        <v>3252</v>
      </c>
      <c r="D933" t="s">
        <v>2856</v>
      </c>
    </row>
    <row r="934" spans="3:4" x14ac:dyDescent="0.2">
      <c r="C934">
        <v>0</v>
      </c>
      <c r="D934">
        <v>0</v>
      </c>
    </row>
    <row r="935" spans="3:4" x14ac:dyDescent="0.2">
      <c r="C935" t="s">
        <v>3253</v>
      </c>
      <c r="D935" t="s">
        <v>4709</v>
      </c>
    </row>
    <row r="936" spans="3:4" x14ac:dyDescent="0.2">
      <c r="C936" t="s">
        <v>3254</v>
      </c>
      <c r="D936" t="s">
        <v>4710</v>
      </c>
    </row>
    <row r="937" spans="3:4" x14ac:dyDescent="0.2">
      <c r="C937">
        <v>0</v>
      </c>
      <c r="D937">
        <v>0</v>
      </c>
    </row>
    <row r="938" spans="3:4" x14ac:dyDescent="0.2">
      <c r="C938" t="s">
        <v>3255</v>
      </c>
      <c r="D938" t="s">
        <v>4711</v>
      </c>
    </row>
    <row r="939" spans="3:4" x14ac:dyDescent="0.2">
      <c r="C939" t="s">
        <v>3256</v>
      </c>
      <c r="D939" t="s">
        <v>2595</v>
      </c>
    </row>
    <row r="940" spans="3:4" x14ac:dyDescent="0.2">
      <c r="C940">
        <v>0</v>
      </c>
      <c r="D940">
        <v>0</v>
      </c>
    </row>
    <row r="941" spans="3:4" x14ac:dyDescent="0.2">
      <c r="C941" t="s">
        <v>3257</v>
      </c>
      <c r="D941" t="s">
        <v>4712</v>
      </c>
    </row>
    <row r="942" spans="3:4" x14ac:dyDescent="0.2">
      <c r="C942" t="s">
        <v>3258</v>
      </c>
      <c r="D942" t="s">
        <v>4713</v>
      </c>
    </row>
    <row r="943" spans="3:4" x14ac:dyDescent="0.2">
      <c r="C943">
        <v>0</v>
      </c>
      <c r="D943">
        <v>0</v>
      </c>
    </row>
    <row r="944" spans="3:4" x14ac:dyDescent="0.2">
      <c r="C944" t="s">
        <v>3259</v>
      </c>
      <c r="D944" t="s">
        <v>4714</v>
      </c>
    </row>
    <row r="945" spans="3:4" x14ac:dyDescent="0.2">
      <c r="C945" t="s">
        <v>3260</v>
      </c>
      <c r="D945" t="s">
        <v>4715</v>
      </c>
    </row>
    <row r="946" spans="3:4" x14ac:dyDescent="0.2">
      <c r="C946">
        <v>0</v>
      </c>
      <c r="D946">
        <v>0</v>
      </c>
    </row>
    <row r="947" spans="3:4" x14ac:dyDescent="0.2">
      <c r="C947" t="s">
        <v>3261</v>
      </c>
      <c r="D947" t="s">
        <v>4716</v>
      </c>
    </row>
    <row r="948" spans="3:4" x14ac:dyDescent="0.2">
      <c r="C948" t="s">
        <v>3262</v>
      </c>
      <c r="D948" t="s">
        <v>4717</v>
      </c>
    </row>
    <row r="949" spans="3:4" x14ac:dyDescent="0.2">
      <c r="C949">
        <v>0</v>
      </c>
      <c r="D949">
        <v>5533</v>
      </c>
    </row>
    <row r="950" spans="3:4" x14ac:dyDescent="0.2">
      <c r="C950" t="s">
        <v>3263</v>
      </c>
      <c r="D950" t="s">
        <v>4718</v>
      </c>
    </row>
    <row r="951" spans="3:4" x14ac:dyDescent="0.2">
      <c r="C951" t="s">
        <v>3264</v>
      </c>
      <c r="D951" t="s">
        <v>2597</v>
      </c>
    </row>
    <row r="952" spans="3:4" x14ac:dyDescent="0.2">
      <c r="C952">
        <v>0</v>
      </c>
      <c r="D952">
        <v>0</v>
      </c>
    </row>
    <row r="953" spans="3:4" x14ac:dyDescent="0.2">
      <c r="C953" t="s">
        <v>3265</v>
      </c>
      <c r="D953" t="s">
        <v>4719</v>
      </c>
    </row>
    <row r="954" spans="3:4" x14ac:dyDescent="0.2">
      <c r="C954" t="s">
        <v>3266</v>
      </c>
      <c r="D954" t="s">
        <v>2599</v>
      </c>
    </row>
    <row r="955" spans="3:4" x14ac:dyDescent="0.2">
      <c r="C955">
        <v>0</v>
      </c>
      <c r="D955">
        <v>0</v>
      </c>
    </row>
    <row r="956" spans="3:4" x14ac:dyDescent="0.2">
      <c r="C956" t="s">
        <v>3267</v>
      </c>
      <c r="D956" t="s">
        <v>4720</v>
      </c>
    </row>
    <row r="957" spans="3:4" x14ac:dyDescent="0.2">
      <c r="C957" t="s">
        <v>3268</v>
      </c>
      <c r="D957" t="s">
        <v>4721</v>
      </c>
    </row>
    <row r="958" spans="3:4" x14ac:dyDescent="0.2">
      <c r="C958">
        <v>0</v>
      </c>
      <c r="D958">
        <v>1558</v>
      </c>
    </row>
    <row r="959" spans="3:4" x14ac:dyDescent="0.2">
      <c r="C959" t="s">
        <v>3269</v>
      </c>
      <c r="D959" t="s">
        <v>4722</v>
      </c>
    </row>
    <row r="960" spans="3:4" x14ac:dyDescent="0.2">
      <c r="C960" t="s">
        <v>3270</v>
      </c>
      <c r="D960" t="s">
        <v>2858</v>
      </c>
    </row>
    <row r="961" spans="3:4" x14ac:dyDescent="0.2">
      <c r="C961">
        <v>2372</v>
      </c>
      <c r="D961">
        <v>0</v>
      </c>
    </row>
    <row r="962" spans="3:4" x14ac:dyDescent="0.2">
      <c r="C962" t="s">
        <v>3271</v>
      </c>
      <c r="D962" t="s">
        <v>4723</v>
      </c>
    </row>
    <row r="963" spans="3:4" x14ac:dyDescent="0.2">
      <c r="C963" t="s">
        <v>3272</v>
      </c>
      <c r="D963" t="s">
        <v>4724</v>
      </c>
    </row>
    <row r="964" spans="3:4" x14ac:dyDescent="0.2">
      <c r="C964">
        <v>0</v>
      </c>
      <c r="D964">
        <v>0</v>
      </c>
    </row>
    <row r="965" spans="3:4" x14ac:dyDescent="0.2">
      <c r="C965" t="s">
        <v>3273</v>
      </c>
      <c r="D965" t="s">
        <v>4725</v>
      </c>
    </row>
    <row r="966" spans="3:4" x14ac:dyDescent="0.2">
      <c r="C966" t="s">
        <v>3274</v>
      </c>
      <c r="D966" t="s">
        <v>4726</v>
      </c>
    </row>
    <row r="967" spans="3:4" x14ac:dyDescent="0.2">
      <c r="C967">
        <v>0</v>
      </c>
      <c r="D967">
        <v>0</v>
      </c>
    </row>
    <row r="968" spans="3:4" x14ac:dyDescent="0.2">
      <c r="C968" t="s">
        <v>3275</v>
      </c>
      <c r="D968" t="s">
        <v>4727</v>
      </c>
    </row>
    <row r="969" spans="3:4" x14ac:dyDescent="0.2">
      <c r="C969" t="s">
        <v>3276</v>
      </c>
      <c r="D969" t="s">
        <v>4728</v>
      </c>
    </row>
    <row r="970" spans="3:4" x14ac:dyDescent="0.2">
      <c r="C970">
        <v>0</v>
      </c>
      <c r="D970">
        <v>0</v>
      </c>
    </row>
    <row r="971" spans="3:4" x14ac:dyDescent="0.2">
      <c r="C971" t="s">
        <v>3277</v>
      </c>
      <c r="D971" t="s">
        <v>4729</v>
      </c>
    </row>
    <row r="972" spans="3:4" x14ac:dyDescent="0.2">
      <c r="C972" t="s">
        <v>3278</v>
      </c>
      <c r="D972" t="s">
        <v>4730</v>
      </c>
    </row>
    <row r="973" spans="3:4" x14ac:dyDescent="0.2">
      <c r="C973">
        <v>0</v>
      </c>
      <c r="D973">
        <v>0</v>
      </c>
    </row>
    <row r="974" spans="3:4" x14ac:dyDescent="0.2">
      <c r="C974" t="s">
        <v>3279</v>
      </c>
      <c r="D974" t="s">
        <v>4731</v>
      </c>
    </row>
    <row r="975" spans="3:4" x14ac:dyDescent="0.2">
      <c r="C975" t="s">
        <v>3280</v>
      </c>
      <c r="D975" t="s">
        <v>4732</v>
      </c>
    </row>
    <row r="976" spans="3:4" x14ac:dyDescent="0.2">
      <c r="C976">
        <v>0</v>
      </c>
      <c r="D976">
        <v>2000</v>
      </c>
    </row>
    <row r="977" spans="3:4" x14ac:dyDescent="0.2">
      <c r="C977" t="s">
        <v>3281</v>
      </c>
      <c r="D977" t="s">
        <v>4733</v>
      </c>
    </row>
    <row r="978" spans="3:4" x14ac:dyDescent="0.2">
      <c r="C978" t="s">
        <v>3282</v>
      </c>
      <c r="D978" t="s">
        <v>2601</v>
      </c>
    </row>
    <row r="979" spans="3:4" x14ac:dyDescent="0.2">
      <c r="C979">
        <v>0</v>
      </c>
      <c r="D979">
        <v>0</v>
      </c>
    </row>
    <row r="980" spans="3:4" x14ac:dyDescent="0.2">
      <c r="C980" t="s">
        <v>3283</v>
      </c>
      <c r="D980" t="s">
        <v>4734</v>
      </c>
    </row>
    <row r="981" spans="3:4" x14ac:dyDescent="0.2">
      <c r="C981" t="s">
        <v>3284</v>
      </c>
      <c r="D981" t="s">
        <v>2603</v>
      </c>
    </row>
    <row r="982" spans="3:4" x14ac:dyDescent="0.2">
      <c r="C982">
        <v>0</v>
      </c>
      <c r="D982">
        <v>0</v>
      </c>
    </row>
    <row r="983" spans="3:4" x14ac:dyDescent="0.2">
      <c r="C983" t="s">
        <v>3285</v>
      </c>
      <c r="D983" t="s">
        <v>4735</v>
      </c>
    </row>
    <row r="984" spans="3:4" x14ac:dyDescent="0.2">
      <c r="C984" t="s">
        <v>3286</v>
      </c>
      <c r="D984" t="s">
        <v>4736</v>
      </c>
    </row>
    <row r="985" spans="3:4" x14ac:dyDescent="0.2">
      <c r="C985">
        <v>0</v>
      </c>
      <c r="D985">
        <v>89989</v>
      </c>
    </row>
    <row r="986" spans="3:4" x14ac:dyDescent="0.2">
      <c r="C986" t="s">
        <v>3287</v>
      </c>
      <c r="D986" t="s">
        <v>4737</v>
      </c>
    </row>
    <row r="987" spans="3:4" x14ac:dyDescent="0.2">
      <c r="C987" t="s">
        <v>3288</v>
      </c>
      <c r="D987" t="s">
        <v>4738</v>
      </c>
    </row>
    <row r="988" spans="3:4" x14ac:dyDescent="0.2">
      <c r="C988">
        <v>0</v>
      </c>
      <c r="D988">
        <v>0</v>
      </c>
    </row>
    <row r="989" spans="3:4" x14ac:dyDescent="0.2">
      <c r="C989" t="s">
        <v>3289</v>
      </c>
      <c r="D989" t="s">
        <v>4739</v>
      </c>
    </row>
    <row r="990" spans="3:4" x14ac:dyDescent="0.2">
      <c r="C990" t="s">
        <v>3290</v>
      </c>
      <c r="D990" t="s">
        <v>4740</v>
      </c>
    </row>
    <row r="991" spans="3:4" x14ac:dyDescent="0.2">
      <c r="C991">
        <v>0</v>
      </c>
      <c r="D991">
        <v>0</v>
      </c>
    </row>
    <row r="992" spans="3:4" x14ac:dyDescent="0.2">
      <c r="C992" t="s">
        <v>3291</v>
      </c>
      <c r="D992" t="s">
        <v>4741</v>
      </c>
    </row>
    <row r="993" spans="3:4" x14ac:dyDescent="0.2">
      <c r="C993" t="s">
        <v>3292</v>
      </c>
      <c r="D993" t="s">
        <v>4742</v>
      </c>
    </row>
    <row r="994" spans="3:4" x14ac:dyDescent="0.2">
      <c r="C994">
        <v>0</v>
      </c>
      <c r="D994">
        <v>0</v>
      </c>
    </row>
    <row r="995" spans="3:4" x14ac:dyDescent="0.2">
      <c r="C995" t="s">
        <v>3293</v>
      </c>
      <c r="D995" t="s">
        <v>4743</v>
      </c>
    </row>
    <row r="996" spans="3:4" x14ac:dyDescent="0.2">
      <c r="C996" t="s">
        <v>3294</v>
      </c>
      <c r="D996" t="s">
        <v>4744</v>
      </c>
    </row>
    <row r="997" spans="3:4" x14ac:dyDescent="0.2">
      <c r="C997">
        <v>0</v>
      </c>
      <c r="D997">
        <v>0</v>
      </c>
    </row>
    <row r="998" spans="3:4" x14ac:dyDescent="0.2">
      <c r="C998" t="s">
        <v>3295</v>
      </c>
      <c r="D998" t="s">
        <v>4745</v>
      </c>
    </row>
    <row r="999" spans="3:4" x14ac:dyDescent="0.2">
      <c r="C999" t="s">
        <v>3296</v>
      </c>
      <c r="D999" t="s">
        <v>4746</v>
      </c>
    </row>
    <row r="1000" spans="3:4" x14ac:dyDescent="0.2">
      <c r="C1000">
        <v>0</v>
      </c>
      <c r="D1000">
        <v>0</v>
      </c>
    </row>
    <row r="1001" spans="3:4" x14ac:dyDescent="0.2">
      <c r="C1001" t="s">
        <v>3297</v>
      </c>
      <c r="D1001" t="s">
        <v>4747</v>
      </c>
    </row>
    <row r="1002" spans="3:4" x14ac:dyDescent="0.2">
      <c r="C1002" t="s">
        <v>3298</v>
      </c>
      <c r="D1002" t="s">
        <v>4748</v>
      </c>
    </row>
    <row r="1003" spans="3:4" x14ac:dyDescent="0.2">
      <c r="C1003">
        <v>0</v>
      </c>
      <c r="D1003">
        <v>111595</v>
      </c>
    </row>
    <row r="1004" spans="3:4" x14ac:dyDescent="0.2">
      <c r="C1004" t="s">
        <v>3299</v>
      </c>
      <c r="D1004" t="s">
        <v>4749</v>
      </c>
    </row>
    <row r="1005" spans="3:4" x14ac:dyDescent="0.2">
      <c r="C1005" t="s">
        <v>3300</v>
      </c>
      <c r="D1005" t="s">
        <v>2605</v>
      </c>
    </row>
    <row r="1006" spans="3:4" x14ac:dyDescent="0.2">
      <c r="C1006">
        <v>0</v>
      </c>
      <c r="D1006">
        <v>0</v>
      </c>
    </row>
    <row r="1007" spans="3:4" x14ac:dyDescent="0.2">
      <c r="C1007" t="s">
        <v>3301</v>
      </c>
      <c r="D1007" t="s">
        <v>4750</v>
      </c>
    </row>
    <row r="1008" spans="3:4" x14ac:dyDescent="0.2">
      <c r="C1008" t="s">
        <v>3302</v>
      </c>
      <c r="D1008" t="s">
        <v>2607</v>
      </c>
    </row>
    <row r="1009" spans="3:4" x14ac:dyDescent="0.2">
      <c r="C1009">
        <v>0</v>
      </c>
      <c r="D1009">
        <v>0</v>
      </c>
    </row>
    <row r="1010" spans="3:4" x14ac:dyDescent="0.2">
      <c r="C1010" t="s">
        <v>3303</v>
      </c>
      <c r="D1010" t="s">
        <v>4751</v>
      </c>
    </row>
    <row r="1011" spans="3:4" x14ac:dyDescent="0.2">
      <c r="C1011" t="s">
        <v>3304</v>
      </c>
      <c r="D1011" t="s">
        <v>4752</v>
      </c>
    </row>
    <row r="1012" spans="3:4" x14ac:dyDescent="0.2">
      <c r="C1012">
        <v>0</v>
      </c>
      <c r="D1012">
        <v>0</v>
      </c>
    </row>
    <row r="1013" spans="3:4" x14ac:dyDescent="0.2">
      <c r="C1013" t="s">
        <v>3305</v>
      </c>
      <c r="D1013" t="s">
        <v>4753</v>
      </c>
    </row>
    <row r="1014" spans="3:4" x14ac:dyDescent="0.2">
      <c r="C1014" t="s">
        <v>3306</v>
      </c>
      <c r="D1014" t="s">
        <v>4754</v>
      </c>
    </row>
    <row r="1015" spans="3:4" x14ac:dyDescent="0.2">
      <c r="C1015">
        <v>0</v>
      </c>
      <c r="D1015">
        <v>0</v>
      </c>
    </row>
    <row r="1016" spans="3:4" x14ac:dyDescent="0.2">
      <c r="C1016" t="s">
        <v>3307</v>
      </c>
      <c r="D1016" t="s">
        <v>4755</v>
      </c>
    </row>
    <row r="1017" spans="3:4" x14ac:dyDescent="0.2">
      <c r="C1017" t="s">
        <v>3308</v>
      </c>
      <c r="D1017" t="s">
        <v>4756</v>
      </c>
    </row>
    <row r="1018" spans="3:4" x14ac:dyDescent="0.2">
      <c r="C1018">
        <v>0</v>
      </c>
      <c r="D1018">
        <v>0</v>
      </c>
    </row>
    <row r="1019" spans="3:4" x14ac:dyDescent="0.2">
      <c r="C1019" t="s">
        <v>3309</v>
      </c>
      <c r="D1019" t="s">
        <v>4757</v>
      </c>
    </row>
    <row r="1020" spans="3:4" x14ac:dyDescent="0.2">
      <c r="C1020" t="s">
        <v>3310</v>
      </c>
      <c r="D1020" t="s">
        <v>4758</v>
      </c>
    </row>
    <row r="1021" spans="3:4" x14ac:dyDescent="0.2">
      <c r="C1021">
        <v>0</v>
      </c>
      <c r="D1021">
        <v>0</v>
      </c>
    </row>
    <row r="1022" spans="3:4" x14ac:dyDescent="0.2">
      <c r="C1022" t="s">
        <v>3311</v>
      </c>
      <c r="D1022" t="s">
        <v>4759</v>
      </c>
    </row>
    <row r="1023" spans="3:4" x14ac:dyDescent="0.2">
      <c r="C1023" t="s">
        <v>3312</v>
      </c>
      <c r="D1023" t="s">
        <v>4760</v>
      </c>
    </row>
    <row r="1024" spans="3:4" x14ac:dyDescent="0.2">
      <c r="C1024">
        <v>0</v>
      </c>
      <c r="D1024">
        <v>0</v>
      </c>
    </row>
    <row r="1025" spans="3:4" x14ac:dyDescent="0.2">
      <c r="C1025" t="s">
        <v>3313</v>
      </c>
      <c r="D1025" t="s">
        <v>4761</v>
      </c>
    </row>
    <row r="1026" spans="3:4" x14ac:dyDescent="0.2">
      <c r="C1026" t="s">
        <v>3314</v>
      </c>
      <c r="D1026" t="s">
        <v>4762</v>
      </c>
    </row>
    <row r="1027" spans="3:4" x14ac:dyDescent="0.2">
      <c r="C1027">
        <v>0</v>
      </c>
      <c r="D1027">
        <v>0</v>
      </c>
    </row>
    <row r="1028" spans="3:4" x14ac:dyDescent="0.2">
      <c r="C1028" t="s">
        <v>3315</v>
      </c>
      <c r="D1028" t="s">
        <v>4763</v>
      </c>
    </row>
    <row r="1029" spans="3:4" x14ac:dyDescent="0.2">
      <c r="C1029" t="s">
        <v>3316</v>
      </c>
      <c r="D1029" t="s">
        <v>4764</v>
      </c>
    </row>
    <row r="1030" spans="3:4" x14ac:dyDescent="0.2">
      <c r="C1030">
        <v>0</v>
      </c>
      <c r="D1030">
        <v>0</v>
      </c>
    </row>
    <row r="1031" spans="3:4" x14ac:dyDescent="0.2">
      <c r="C1031" t="s">
        <v>3317</v>
      </c>
      <c r="D1031" t="s">
        <v>4765</v>
      </c>
    </row>
    <row r="1032" spans="3:4" x14ac:dyDescent="0.2">
      <c r="C1032" t="s">
        <v>3318</v>
      </c>
      <c r="D1032" t="s">
        <v>2617</v>
      </c>
    </row>
    <row r="1033" spans="3:4" x14ac:dyDescent="0.2">
      <c r="C1033">
        <v>0</v>
      </c>
      <c r="D1033">
        <v>0</v>
      </c>
    </row>
    <row r="1034" spans="3:4" x14ac:dyDescent="0.2">
      <c r="C1034" t="s">
        <v>3319</v>
      </c>
      <c r="D1034" t="s">
        <v>4766</v>
      </c>
    </row>
    <row r="1035" spans="3:4" x14ac:dyDescent="0.2">
      <c r="C1035" t="s">
        <v>3320</v>
      </c>
      <c r="D1035" t="s">
        <v>2619</v>
      </c>
    </row>
    <row r="1036" spans="3:4" x14ac:dyDescent="0.2">
      <c r="C1036">
        <v>0</v>
      </c>
      <c r="D1036">
        <v>0</v>
      </c>
    </row>
    <row r="1037" spans="3:4" x14ac:dyDescent="0.2">
      <c r="C1037" t="s">
        <v>3321</v>
      </c>
      <c r="D1037" t="s">
        <v>4678</v>
      </c>
    </row>
    <row r="1038" spans="3:4" x14ac:dyDescent="0.2">
      <c r="C1038" t="s">
        <v>3322</v>
      </c>
      <c r="D1038" t="s">
        <v>4767</v>
      </c>
    </row>
    <row r="1039" spans="3:4" x14ac:dyDescent="0.2">
      <c r="C1039">
        <v>39598</v>
      </c>
      <c r="D1039">
        <v>0</v>
      </c>
    </row>
    <row r="1040" spans="3:4" x14ac:dyDescent="0.2">
      <c r="C1040" t="s">
        <v>3323</v>
      </c>
      <c r="D1040" t="s">
        <v>4768</v>
      </c>
    </row>
    <row r="1041" spans="3:4" x14ac:dyDescent="0.2">
      <c r="C1041" t="s">
        <v>3324</v>
      </c>
      <c r="D1041" t="s">
        <v>4769</v>
      </c>
    </row>
    <row r="1042" spans="3:4" x14ac:dyDescent="0.2">
      <c r="C1042">
        <v>0</v>
      </c>
      <c r="D1042">
        <v>0</v>
      </c>
    </row>
    <row r="1043" spans="3:4" x14ac:dyDescent="0.2">
      <c r="C1043" t="s">
        <v>3325</v>
      </c>
      <c r="D1043" t="s">
        <v>4770</v>
      </c>
    </row>
    <row r="1044" spans="3:4" x14ac:dyDescent="0.2">
      <c r="C1044" t="s">
        <v>3326</v>
      </c>
      <c r="D1044" t="s">
        <v>4771</v>
      </c>
    </row>
    <row r="1045" spans="3:4" x14ac:dyDescent="0.2">
      <c r="C1045">
        <v>0</v>
      </c>
      <c r="D1045">
        <v>0</v>
      </c>
    </row>
    <row r="1046" spans="3:4" x14ac:dyDescent="0.2">
      <c r="C1046" t="s">
        <v>3319</v>
      </c>
      <c r="D1046" t="s">
        <v>4772</v>
      </c>
    </row>
    <row r="1047" spans="3:4" x14ac:dyDescent="0.2">
      <c r="C1047" t="s">
        <v>3327</v>
      </c>
      <c r="D1047" t="s">
        <v>4773</v>
      </c>
    </row>
    <row r="1048" spans="3:4" x14ac:dyDescent="0.2">
      <c r="C1048">
        <v>0</v>
      </c>
      <c r="D1048">
        <v>0</v>
      </c>
    </row>
    <row r="1049" spans="3:4" x14ac:dyDescent="0.2">
      <c r="C1049" t="s">
        <v>3328</v>
      </c>
      <c r="D1049" t="s">
        <v>4774</v>
      </c>
    </row>
    <row r="1050" spans="3:4" x14ac:dyDescent="0.2">
      <c r="C1050" t="s">
        <v>3329</v>
      </c>
      <c r="D1050" t="s">
        <v>4775</v>
      </c>
    </row>
    <row r="1051" spans="3:4" x14ac:dyDescent="0.2">
      <c r="C1051">
        <v>42940</v>
      </c>
      <c r="D1051">
        <v>0</v>
      </c>
    </row>
    <row r="1052" spans="3:4" x14ac:dyDescent="0.2">
      <c r="C1052" t="s">
        <v>3330</v>
      </c>
      <c r="D1052" t="s">
        <v>4776</v>
      </c>
    </row>
    <row r="1053" spans="3:4" x14ac:dyDescent="0.2">
      <c r="C1053" t="s">
        <v>3331</v>
      </c>
      <c r="D1053" t="s">
        <v>4777</v>
      </c>
    </row>
    <row r="1054" spans="3:4" x14ac:dyDescent="0.2">
      <c r="C1054">
        <v>0</v>
      </c>
      <c r="D1054">
        <v>0</v>
      </c>
    </row>
    <row r="1055" spans="3:4" x14ac:dyDescent="0.2">
      <c r="C1055" t="s">
        <v>3332</v>
      </c>
      <c r="D1055" t="s">
        <v>4778</v>
      </c>
    </row>
    <row r="1056" spans="3:4" x14ac:dyDescent="0.2">
      <c r="C1056" t="s">
        <v>3333</v>
      </c>
      <c r="D1056" t="s">
        <v>4779</v>
      </c>
    </row>
    <row r="1057" spans="3:4" x14ac:dyDescent="0.2">
      <c r="C1057">
        <v>0</v>
      </c>
      <c r="D1057">
        <v>0</v>
      </c>
    </row>
    <row r="1058" spans="3:4" x14ac:dyDescent="0.2">
      <c r="C1058" t="s">
        <v>3334</v>
      </c>
      <c r="D1058" t="s">
        <v>4780</v>
      </c>
    </row>
    <row r="1059" spans="3:4" x14ac:dyDescent="0.2">
      <c r="C1059" t="s">
        <v>3335</v>
      </c>
      <c r="D1059" t="s">
        <v>2621</v>
      </c>
    </row>
    <row r="1060" spans="3:4" x14ac:dyDescent="0.2">
      <c r="C1060">
        <v>0</v>
      </c>
      <c r="D1060">
        <v>0</v>
      </c>
    </row>
    <row r="1061" spans="3:4" x14ac:dyDescent="0.2">
      <c r="C1061" t="s">
        <v>3336</v>
      </c>
      <c r="D1061" t="s">
        <v>4781</v>
      </c>
    </row>
    <row r="1062" spans="3:4" x14ac:dyDescent="0.2">
      <c r="C1062" t="s">
        <v>3337</v>
      </c>
      <c r="D1062" t="s">
        <v>2623</v>
      </c>
    </row>
    <row r="1063" spans="3:4" x14ac:dyDescent="0.2">
      <c r="C1063">
        <v>0</v>
      </c>
      <c r="D1063">
        <v>0</v>
      </c>
    </row>
    <row r="1064" spans="3:4" x14ac:dyDescent="0.2">
      <c r="C1064" t="s">
        <v>3338</v>
      </c>
      <c r="D1064" t="s">
        <v>4782</v>
      </c>
    </row>
    <row r="1065" spans="3:4" x14ac:dyDescent="0.2">
      <c r="C1065" t="s">
        <v>3339</v>
      </c>
      <c r="D1065" t="s">
        <v>4783</v>
      </c>
    </row>
    <row r="1066" spans="3:4" x14ac:dyDescent="0.2">
      <c r="C1066">
        <v>0</v>
      </c>
      <c r="D1066">
        <v>0</v>
      </c>
    </row>
    <row r="1067" spans="3:4" x14ac:dyDescent="0.2">
      <c r="C1067" t="s">
        <v>3340</v>
      </c>
      <c r="D1067" t="s">
        <v>4784</v>
      </c>
    </row>
    <row r="1068" spans="3:4" x14ac:dyDescent="0.2">
      <c r="C1068" t="s">
        <v>3341</v>
      </c>
      <c r="D1068" t="s">
        <v>4785</v>
      </c>
    </row>
    <row r="1069" spans="3:4" x14ac:dyDescent="0.2">
      <c r="C1069">
        <v>0</v>
      </c>
      <c r="D1069">
        <v>0</v>
      </c>
    </row>
    <row r="1070" spans="3:4" x14ac:dyDescent="0.2">
      <c r="C1070" t="s">
        <v>3342</v>
      </c>
      <c r="D1070" t="s">
        <v>4786</v>
      </c>
    </row>
    <row r="1071" spans="3:4" x14ac:dyDescent="0.2">
      <c r="C1071" t="s">
        <v>3343</v>
      </c>
      <c r="D1071" t="s">
        <v>4787</v>
      </c>
    </row>
    <row r="1072" spans="3:4" x14ac:dyDescent="0.2">
      <c r="C1072">
        <v>0</v>
      </c>
      <c r="D1072">
        <v>0</v>
      </c>
    </row>
    <row r="1073" spans="3:4" x14ac:dyDescent="0.2">
      <c r="C1073" t="s">
        <v>3344</v>
      </c>
      <c r="D1073" t="s">
        <v>4788</v>
      </c>
    </row>
    <row r="1074" spans="3:4" x14ac:dyDescent="0.2">
      <c r="C1074" t="s">
        <v>3345</v>
      </c>
      <c r="D1074" t="s">
        <v>4789</v>
      </c>
    </row>
    <row r="1075" spans="3:4" x14ac:dyDescent="0.2">
      <c r="C1075">
        <v>0</v>
      </c>
      <c r="D1075">
        <v>0</v>
      </c>
    </row>
    <row r="1076" spans="3:4" x14ac:dyDescent="0.2">
      <c r="C1076" t="s">
        <v>3344</v>
      </c>
      <c r="D1076" t="s">
        <v>4790</v>
      </c>
    </row>
    <row r="1077" spans="3:4" x14ac:dyDescent="0.2">
      <c r="C1077" t="s">
        <v>3346</v>
      </c>
      <c r="D1077" t="s">
        <v>4791</v>
      </c>
    </row>
    <row r="1078" spans="3:4" x14ac:dyDescent="0.2">
      <c r="C1078">
        <v>0</v>
      </c>
      <c r="D1078">
        <v>0</v>
      </c>
    </row>
    <row r="1079" spans="3:4" x14ac:dyDescent="0.2">
      <c r="C1079" t="s">
        <v>3347</v>
      </c>
      <c r="D1079" t="s">
        <v>4792</v>
      </c>
    </row>
    <row r="1080" spans="3:4" x14ac:dyDescent="0.2">
      <c r="C1080" t="s">
        <v>3348</v>
      </c>
      <c r="D1080" t="s">
        <v>4793</v>
      </c>
    </row>
    <row r="1081" spans="3:4" x14ac:dyDescent="0.2">
      <c r="C1081">
        <v>0</v>
      </c>
      <c r="D1081">
        <v>0</v>
      </c>
    </row>
    <row r="1082" spans="3:4" x14ac:dyDescent="0.2">
      <c r="C1082" t="s">
        <v>3349</v>
      </c>
      <c r="D1082" t="s">
        <v>4794</v>
      </c>
    </row>
    <row r="1083" spans="3:4" x14ac:dyDescent="0.2">
      <c r="C1083" t="s">
        <v>3350</v>
      </c>
      <c r="D1083" t="s">
        <v>4795</v>
      </c>
    </row>
    <row r="1084" spans="3:4" x14ac:dyDescent="0.2">
      <c r="C1084">
        <v>0</v>
      </c>
      <c r="D1084">
        <v>0</v>
      </c>
    </row>
    <row r="1085" spans="3:4" x14ac:dyDescent="0.2">
      <c r="C1085" t="s">
        <v>3351</v>
      </c>
      <c r="D1085" t="s">
        <v>4796</v>
      </c>
    </row>
    <row r="1086" spans="3:4" x14ac:dyDescent="0.2">
      <c r="C1086" t="s">
        <v>3352</v>
      </c>
      <c r="D1086" t="s">
        <v>2625</v>
      </c>
    </row>
    <row r="1087" spans="3:4" x14ac:dyDescent="0.2">
      <c r="C1087">
        <v>0</v>
      </c>
      <c r="D1087">
        <v>0</v>
      </c>
    </row>
    <row r="1088" spans="3:4" x14ac:dyDescent="0.2">
      <c r="C1088" t="s">
        <v>3353</v>
      </c>
      <c r="D1088" t="s">
        <v>4797</v>
      </c>
    </row>
    <row r="1089" spans="3:4" x14ac:dyDescent="0.2">
      <c r="C1089" t="s">
        <v>3354</v>
      </c>
      <c r="D1089" t="s">
        <v>2627</v>
      </c>
    </row>
    <row r="1090" spans="3:4" x14ac:dyDescent="0.2">
      <c r="C1090">
        <v>0</v>
      </c>
      <c r="D1090">
        <v>0</v>
      </c>
    </row>
    <row r="1091" spans="3:4" x14ac:dyDescent="0.2">
      <c r="C1091" t="s">
        <v>3355</v>
      </c>
      <c r="D1091" t="s">
        <v>4798</v>
      </c>
    </row>
    <row r="1092" spans="3:4" x14ac:dyDescent="0.2">
      <c r="C1092" t="s">
        <v>3356</v>
      </c>
      <c r="D1092" t="s">
        <v>4799</v>
      </c>
    </row>
    <row r="1093" spans="3:4" x14ac:dyDescent="0.2">
      <c r="C1093">
        <v>106435</v>
      </c>
      <c r="D1093">
        <v>0</v>
      </c>
    </row>
    <row r="1094" spans="3:4" x14ac:dyDescent="0.2">
      <c r="C1094" t="s">
        <v>3357</v>
      </c>
      <c r="D1094" t="s">
        <v>4800</v>
      </c>
    </row>
    <row r="1095" spans="3:4" x14ac:dyDescent="0.2">
      <c r="C1095" t="s">
        <v>3358</v>
      </c>
      <c r="D1095" t="s">
        <v>4801</v>
      </c>
    </row>
    <row r="1096" spans="3:4" x14ac:dyDescent="0.2">
      <c r="C1096">
        <v>0</v>
      </c>
      <c r="D1096">
        <v>0</v>
      </c>
    </row>
    <row r="1097" spans="3:4" x14ac:dyDescent="0.2">
      <c r="C1097" t="s">
        <v>3359</v>
      </c>
      <c r="D1097" t="s">
        <v>4802</v>
      </c>
    </row>
    <row r="1098" spans="3:4" x14ac:dyDescent="0.2">
      <c r="C1098" t="s">
        <v>3360</v>
      </c>
      <c r="D1098" t="s">
        <v>4803</v>
      </c>
    </row>
    <row r="1099" spans="3:4" x14ac:dyDescent="0.2">
      <c r="C1099">
        <v>0</v>
      </c>
      <c r="D1099">
        <v>0</v>
      </c>
    </row>
    <row r="1100" spans="3:4" x14ac:dyDescent="0.2">
      <c r="C1100" t="s">
        <v>3361</v>
      </c>
      <c r="D1100" t="s">
        <v>4804</v>
      </c>
    </row>
    <row r="1101" spans="3:4" x14ac:dyDescent="0.2">
      <c r="C1101" t="s">
        <v>3362</v>
      </c>
      <c r="D1101" t="s">
        <v>4805</v>
      </c>
    </row>
    <row r="1102" spans="3:4" x14ac:dyDescent="0.2">
      <c r="C1102">
        <v>0</v>
      </c>
      <c r="D1102">
        <v>0</v>
      </c>
    </row>
    <row r="1103" spans="3:4" x14ac:dyDescent="0.2">
      <c r="C1103" t="s">
        <v>3363</v>
      </c>
      <c r="D1103" t="s">
        <v>4806</v>
      </c>
    </row>
    <row r="1104" spans="3:4" x14ac:dyDescent="0.2">
      <c r="C1104" t="s">
        <v>3364</v>
      </c>
      <c r="D1104" t="s">
        <v>4807</v>
      </c>
    </row>
    <row r="1105" spans="3:4" x14ac:dyDescent="0.2">
      <c r="C1105">
        <v>0</v>
      </c>
      <c r="D1105">
        <v>0</v>
      </c>
    </row>
    <row r="1106" spans="3:4" x14ac:dyDescent="0.2">
      <c r="C1106" t="s">
        <v>3365</v>
      </c>
      <c r="D1106" t="s">
        <v>4808</v>
      </c>
    </row>
    <row r="1107" spans="3:4" x14ac:dyDescent="0.2">
      <c r="C1107" t="s">
        <v>3366</v>
      </c>
      <c r="D1107" t="s">
        <v>4809</v>
      </c>
    </row>
    <row r="1108" spans="3:4" x14ac:dyDescent="0.2">
      <c r="C1108">
        <v>0</v>
      </c>
      <c r="D1108">
        <v>0</v>
      </c>
    </row>
    <row r="1109" spans="3:4" x14ac:dyDescent="0.2">
      <c r="C1109" t="s">
        <v>3367</v>
      </c>
      <c r="D1109" t="s">
        <v>4810</v>
      </c>
    </row>
    <row r="1110" spans="3:4" x14ac:dyDescent="0.2">
      <c r="C1110" t="s">
        <v>3368</v>
      </c>
      <c r="D1110" t="s">
        <v>4811</v>
      </c>
    </row>
    <row r="1111" spans="3:4" x14ac:dyDescent="0.2">
      <c r="C1111">
        <v>0</v>
      </c>
      <c r="D1111">
        <v>0</v>
      </c>
    </row>
    <row r="1112" spans="3:4" x14ac:dyDescent="0.2">
      <c r="C1112" t="s">
        <v>3369</v>
      </c>
      <c r="D1112" t="s">
        <v>4812</v>
      </c>
    </row>
    <row r="1113" spans="3:4" x14ac:dyDescent="0.2">
      <c r="C1113" t="s">
        <v>3370</v>
      </c>
      <c r="D1113" t="s">
        <v>2629</v>
      </c>
    </row>
    <row r="1114" spans="3:4" x14ac:dyDescent="0.2">
      <c r="C1114">
        <v>0</v>
      </c>
      <c r="D1114">
        <v>0</v>
      </c>
    </row>
    <row r="1115" spans="3:4" x14ac:dyDescent="0.2">
      <c r="C1115" t="s">
        <v>3371</v>
      </c>
      <c r="D1115" t="s">
        <v>4813</v>
      </c>
    </row>
    <row r="1116" spans="3:4" x14ac:dyDescent="0.2">
      <c r="C1116" t="s">
        <v>3372</v>
      </c>
      <c r="D1116" t="s">
        <v>2631</v>
      </c>
    </row>
    <row r="1117" spans="3:4" x14ac:dyDescent="0.2">
      <c r="C1117">
        <v>0</v>
      </c>
      <c r="D1117">
        <v>0</v>
      </c>
    </row>
    <row r="1118" spans="3:4" x14ac:dyDescent="0.2">
      <c r="C1118" t="s">
        <v>3373</v>
      </c>
      <c r="D1118" t="s">
        <v>4814</v>
      </c>
    </row>
    <row r="1119" spans="3:4" x14ac:dyDescent="0.2">
      <c r="C1119" t="s">
        <v>3374</v>
      </c>
      <c r="D1119" t="s">
        <v>4815</v>
      </c>
    </row>
    <row r="1120" spans="3:4" x14ac:dyDescent="0.2">
      <c r="C1120">
        <v>0</v>
      </c>
      <c r="D1120">
        <v>0</v>
      </c>
    </row>
    <row r="1121" spans="3:4" x14ac:dyDescent="0.2">
      <c r="C1121" t="s">
        <v>3375</v>
      </c>
      <c r="D1121" t="s">
        <v>4816</v>
      </c>
    </row>
    <row r="1122" spans="3:4" x14ac:dyDescent="0.2">
      <c r="C1122" t="s">
        <v>3376</v>
      </c>
      <c r="D1122" t="s">
        <v>4817</v>
      </c>
    </row>
    <row r="1123" spans="3:4" x14ac:dyDescent="0.2">
      <c r="C1123">
        <v>0</v>
      </c>
      <c r="D1123">
        <v>0</v>
      </c>
    </row>
    <row r="1124" spans="3:4" x14ac:dyDescent="0.2">
      <c r="C1124" t="s">
        <v>3377</v>
      </c>
      <c r="D1124" t="s">
        <v>4818</v>
      </c>
    </row>
    <row r="1125" spans="3:4" x14ac:dyDescent="0.2">
      <c r="C1125" t="s">
        <v>3378</v>
      </c>
      <c r="D1125" t="s">
        <v>4819</v>
      </c>
    </row>
    <row r="1126" spans="3:4" x14ac:dyDescent="0.2">
      <c r="C1126">
        <v>0</v>
      </c>
      <c r="D1126">
        <v>0</v>
      </c>
    </row>
    <row r="1127" spans="3:4" x14ac:dyDescent="0.2">
      <c r="C1127" t="s">
        <v>3379</v>
      </c>
      <c r="D1127" t="s">
        <v>4820</v>
      </c>
    </row>
    <row r="1128" spans="3:4" x14ac:dyDescent="0.2">
      <c r="C1128" t="s">
        <v>3380</v>
      </c>
      <c r="D1128" t="s">
        <v>4821</v>
      </c>
    </row>
    <row r="1129" spans="3:4" x14ac:dyDescent="0.2">
      <c r="C1129">
        <v>0</v>
      </c>
      <c r="D1129">
        <v>0</v>
      </c>
    </row>
    <row r="1130" spans="3:4" x14ac:dyDescent="0.2">
      <c r="C1130" t="s">
        <v>3381</v>
      </c>
      <c r="D1130" t="s">
        <v>4822</v>
      </c>
    </row>
    <row r="1131" spans="3:4" x14ac:dyDescent="0.2">
      <c r="C1131" t="s">
        <v>3382</v>
      </c>
      <c r="D1131" t="s">
        <v>4823</v>
      </c>
    </row>
    <row r="1132" spans="3:4" x14ac:dyDescent="0.2">
      <c r="C1132">
        <v>0</v>
      </c>
      <c r="D1132">
        <v>0</v>
      </c>
    </row>
    <row r="1133" spans="3:4" x14ac:dyDescent="0.2">
      <c r="C1133" t="s">
        <v>3383</v>
      </c>
      <c r="D1133" t="s">
        <v>4824</v>
      </c>
    </row>
    <row r="1134" spans="3:4" x14ac:dyDescent="0.2">
      <c r="C1134" t="s">
        <v>3384</v>
      </c>
      <c r="D1134" t="s">
        <v>4825</v>
      </c>
    </row>
    <row r="1135" spans="3:4" x14ac:dyDescent="0.2">
      <c r="C1135">
        <v>0</v>
      </c>
      <c r="D1135">
        <v>0</v>
      </c>
    </row>
    <row r="1136" spans="3:4" x14ac:dyDescent="0.2">
      <c r="C1136" t="s">
        <v>3385</v>
      </c>
      <c r="D1136" t="s">
        <v>4826</v>
      </c>
    </row>
    <row r="1137" spans="3:4" x14ac:dyDescent="0.2">
      <c r="C1137" t="s">
        <v>3386</v>
      </c>
      <c r="D1137" t="s">
        <v>4827</v>
      </c>
    </row>
    <row r="1138" spans="3:4" x14ac:dyDescent="0.2">
      <c r="C1138">
        <v>0</v>
      </c>
      <c r="D1138">
        <v>0</v>
      </c>
    </row>
    <row r="1139" spans="3:4" x14ac:dyDescent="0.2">
      <c r="C1139" t="s">
        <v>3387</v>
      </c>
      <c r="D1139" t="s">
        <v>4828</v>
      </c>
    </row>
    <row r="1140" spans="3:4" x14ac:dyDescent="0.2">
      <c r="C1140" t="s">
        <v>3388</v>
      </c>
      <c r="D1140" t="s">
        <v>2633</v>
      </c>
    </row>
    <row r="1141" spans="3:4" x14ac:dyDescent="0.2">
      <c r="C1141">
        <v>0</v>
      </c>
      <c r="D1141">
        <v>0</v>
      </c>
    </row>
    <row r="1142" spans="3:4" x14ac:dyDescent="0.2">
      <c r="C1142" t="s">
        <v>3389</v>
      </c>
      <c r="D1142" t="s">
        <v>4829</v>
      </c>
    </row>
    <row r="1143" spans="3:4" x14ac:dyDescent="0.2">
      <c r="C1143" t="s">
        <v>3390</v>
      </c>
      <c r="D1143" t="s">
        <v>2635</v>
      </c>
    </row>
    <row r="1144" spans="3:4" x14ac:dyDescent="0.2">
      <c r="C1144">
        <v>0</v>
      </c>
      <c r="D1144">
        <v>0</v>
      </c>
    </row>
    <row r="1145" spans="3:4" x14ac:dyDescent="0.2">
      <c r="C1145" t="s">
        <v>3391</v>
      </c>
      <c r="D1145" t="s">
        <v>4830</v>
      </c>
    </row>
    <row r="1146" spans="3:4" x14ac:dyDescent="0.2">
      <c r="C1146" t="s">
        <v>3392</v>
      </c>
      <c r="D1146" t="s">
        <v>4831</v>
      </c>
    </row>
    <row r="1147" spans="3:4" x14ac:dyDescent="0.2">
      <c r="C1147">
        <v>0</v>
      </c>
      <c r="D1147">
        <v>0</v>
      </c>
    </row>
    <row r="1148" spans="3:4" x14ac:dyDescent="0.2">
      <c r="C1148" t="s">
        <v>3393</v>
      </c>
      <c r="D1148" t="s">
        <v>4832</v>
      </c>
    </row>
    <row r="1149" spans="3:4" x14ac:dyDescent="0.2">
      <c r="C1149" t="s">
        <v>3394</v>
      </c>
      <c r="D1149" t="s">
        <v>4833</v>
      </c>
    </row>
    <row r="1150" spans="3:4" x14ac:dyDescent="0.2">
      <c r="C1150">
        <v>0</v>
      </c>
      <c r="D1150">
        <v>0</v>
      </c>
    </row>
    <row r="1151" spans="3:4" x14ac:dyDescent="0.2">
      <c r="C1151" t="s">
        <v>3395</v>
      </c>
      <c r="D1151" t="s">
        <v>4834</v>
      </c>
    </row>
    <row r="1152" spans="3:4" x14ac:dyDescent="0.2">
      <c r="C1152" t="s">
        <v>3396</v>
      </c>
      <c r="D1152" t="s">
        <v>4835</v>
      </c>
    </row>
    <row r="1153" spans="3:4" x14ac:dyDescent="0.2">
      <c r="C1153">
        <v>0</v>
      </c>
      <c r="D1153">
        <v>0</v>
      </c>
    </row>
    <row r="1154" spans="3:4" x14ac:dyDescent="0.2">
      <c r="C1154" t="s">
        <v>3397</v>
      </c>
      <c r="D1154" t="s">
        <v>4836</v>
      </c>
    </row>
    <row r="1155" spans="3:4" x14ac:dyDescent="0.2">
      <c r="C1155" t="s">
        <v>3398</v>
      </c>
      <c r="D1155" t="s">
        <v>4837</v>
      </c>
    </row>
    <row r="1156" spans="3:4" x14ac:dyDescent="0.2">
      <c r="C1156">
        <v>0</v>
      </c>
      <c r="D1156">
        <v>0</v>
      </c>
    </row>
    <row r="1157" spans="3:4" x14ac:dyDescent="0.2">
      <c r="C1157" t="s">
        <v>3399</v>
      </c>
      <c r="D1157" t="s">
        <v>4838</v>
      </c>
    </row>
    <row r="1158" spans="3:4" x14ac:dyDescent="0.2">
      <c r="C1158" t="s">
        <v>3400</v>
      </c>
      <c r="D1158" t="s">
        <v>4839</v>
      </c>
    </row>
    <row r="1159" spans="3:4" x14ac:dyDescent="0.2">
      <c r="C1159">
        <v>0</v>
      </c>
      <c r="D1159">
        <v>0</v>
      </c>
    </row>
    <row r="1160" spans="3:4" x14ac:dyDescent="0.2">
      <c r="C1160" t="s">
        <v>3401</v>
      </c>
      <c r="D1160" t="s">
        <v>4840</v>
      </c>
    </row>
    <row r="1161" spans="3:4" x14ac:dyDescent="0.2">
      <c r="C1161" t="s">
        <v>3402</v>
      </c>
      <c r="D1161" t="s">
        <v>4841</v>
      </c>
    </row>
    <row r="1162" spans="3:4" x14ac:dyDescent="0.2">
      <c r="C1162">
        <v>0</v>
      </c>
      <c r="D1162">
        <v>0</v>
      </c>
    </row>
    <row r="1163" spans="3:4" x14ac:dyDescent="0.2">
      <c r="C1163" t="s">
        <v>3403</v>
      </c>
      <c r="D1163" t="s">
        <v>4842</v>
      </c>
    </row>
    <row r="1164" spans="3:4" x14ac:dyDescent="0.2">
      <c r="C1164" t="s">
        <v>3404</v>
      </c>
      <c r="D1164" t="s">
        <v>4843</v>
      </c>
    </row>
    <row r="1165" spans="3:4" x14ac:dyDescent="0.2">
      <c r="C1165">
        <v>0</v>
      </c>
      <c r="D1165">
        <v>0</v>
      </c>
    </row>
    <row r="1166" spans="3:4" x14ac:dyDescent="0.2">
      <c r="C1166" t="s">
        <v>3405</v>
      </c>
      <c r="D1166" t="s">
        <v>4844</v>
      </c>
    </row>
    <row r="1167" spans="3:4" x14ac:dyDescent="0.2">
      <c r="C1167" t="s">
        <v>3406</v>
      </c>
      <c r="D1167" t="s">
        <v>2641</v>
      </c>
    </row>
    <row r="1168" spans="3:4" x14ac:dyDescent="0.2">
      <c r="C1168">
        <v>0</v>
      </c>
      <c r="D1168">
        <v>0</v>
      </c>
    </row>
    <row r="1169" spans="3:4" x14ac:dyDescent="0.2">
      <c r="C1169" t="s">
        <v>3407</v>
      </c>
      <c r="D1169" t="s">
        <v>4845</v>
      </c>
    </row>
    <row r="1170" spans="3:4" x14ac:dyDescent="0.2">
      <c r="C1170" t="s">
        <v>3408</v>
      </c>
      <c r="D1170" t="s">
        <v>2643</v>
      </c>
    </row>
    <row r="1171" spans="3:4" x14ac:dyDescent="0.2">
      <c r="C1171">
        <v>0</v>
      </c>
      <c r="D1171">
        <v>0</v>
      </c>
    </row>
    <row r="1172" spans="3:4" x14ac:dyDescent="0.2">
      <c r="C1172" t="s">
        <v>3409</v>
      </c>
      <c r="D1172" t="s">
        <v>4846</v>
      </c>
    </row>
    <row r="1173" spans="3:4" x14ac:dyDescent="0.2">
      <c r="C1173" t="s">
        <v>3410</v>
      </c>
      <c r="D1173" t="s">
        <v>4847</v>
      </c>
    </row>
    <row r="1174" spans="3:4" x14ac:dyDescent="0.2">
      <c r="C1174">
        <v>0</v>
      </c>
      <c r="D1174">
        <v>0</v>
      </c>
    </row>
    <row r="1175" spans="3:4" x14ac:dyDescent="0.2">
      <c r="C1175" t="s">
        <v>3411</v>
      </c>
      <c r="D1175" t="s">
        <v>4848</v>
      </c>
    </row>
    <row r="1176" spans="3:4" x14ac:dyDescent="0.2">
      <c r="C1176" t="s">
        <v>3412</v>
      </c>
      <c r="D1176" t="s">
        <v>4849</v>
      </c>
    </row>
    <row r="1177" spans="3:4" x14ac:dyDescent="0.2">
      <c r="C1177">
        <v>0</v>
      </c>
      <c r="D1177">
        <v>0</v>
      </c>
    </row>
    <row r="1178" spans="3:4" x14ac:dyDescent="0.2">
      <c r="C1178" t="s">
        <v>3413</v>
      </c>
      <c r="D1178" t="s">
        <v>4850</v>
      </c>
    </row>
    <row r="1179" spans="3:4" x14ac:dyDescent="0.2">
      <c r="C1179" t="s">
        <v>3414</v>
      </c>
      <c r="D1179" t="s">
        <v>4851</v>
      </c>
    </row>
    <row r="1180" spans="3:4" x14ac:dyDescent="0.2">
      <c r="C1180">
        <v>0</v>
      </c>
      <c r="D1180">
        <v>0</v>
      </c>
    </row>
    <row r="1181" spans="3:4" x14ac:dyDescent="0.2">
      <c r="C1181" t="s">
        <v>3415</v>
      </c>
      <c r="D1181" t="s">
        <v>4852</v>
      </c>
    </row>
    <row r="1182" spans="3:4" x14ac:dyDescent="0.2">
      <c r="C1182" t="s">
        <v>3416</v>
      </c>
      <c r="D1182" t="s">
        <v>4853</v>
      </c>
    </row>
    <row r="1183" spans="3:4" x14ac:dyDescent="0.2">
      <c r="C1183">
        <v>0</v>
      </c>
      <c r="D1183">
        <v>0</v>
      </c>
    </row>
    <row r="1184" spans="3:4" x14ac:dyDescent="0.2">
      <c r="C1184" t="s">
        <v>3417</v>
      </c>
      <c r="D1184" t="s">
        <v>4854</v>
      </c>
    </row>
    <row r="1185" spans="3:4" x14ac:dyDescent="0.2">
      <c r="C1185" t="s">
        <v>3418</v>
      </c>
      <c r="D1185" t="s">
        <v>4855</v>
      </c>
    </row>
    <row r="1186" spans="3:4" x14ac:dyDescent="0.2">
      <c r="C1186">
        <v>0</v>
      </c>
      <c r="D1186">
        <v>0</v>
      </c>
    </row>
    <row r="1187" spans="3:4" x14ac:dyDescent="0.2">
      <c r="C1187" t="s">
        <v>3419</v>
      </c>
      <c r="D1187" t="s">
        <v>4856</v>
      </c>
    </row>
    <row r="1188" spans="3:4" x14ac:dyDescent="0.2">
      <c r="C1188" t="s">
        <v>3420</v>
      </c>
      <c r="D1188" t="s">
        <v>4857</v>
      </c>
    </row>
    <row r="1189" spans="3:4" x14ac:dyDescent="0.2">
      <c r="C1189">
        <v>0</v>
      </c>
      <c r="D1189">
        <v>0</v>
      </c>
    </row>
    <row r="1190" spans="3:4" x14ac:dyDescent="0.2">
      <c r="C1190" t="s">
        <v>3421</v>
      </c>
      <c r="D1190" t="s">
        <v>4858</v>
      </c>
    </row>
    <row r="1191" spans="3:4" x14ac:dyDescent="0.2">
      <c r="C1191" t="s">
        <v>3422</v>
      </c>
      <c r="D1191" t="s">
        <v>4859</v>
      </c>
    </row>
    <row r="1192" spans="3:4" x14ac:dyDescent="0.2">
      <c r="C1192">
        <v>0</v>
      </c>
      <c r="D1192">
        <v>0</v>
      </c>
    </row>
    <row r="1193" spans="3:4" x14ac:dyDescent="0.2">
      <c r="C1193" t="s">
        <v>3423</v>
      </c>
      <c r="D1193" t="s">
        <v>4860</v>
      </c>
    </row>
    <row r="1194" spans="3:4" x14ac:dyDescent="0.2">
      <c r="C1194" t="s">
        <v>3424</v>
      </c>
      <c r="D1194" t="s">
        <v>2657</v>
      </c>
    </row>
    <row r="1195" spans="3:4" x14ac:dyDescent="0.2">
      <c r="C1195">
        <v>0</v>
      </c>
      <c r="D1195">
        <v>0</v>
      </c>
    </row>
    <row r="1196" spans="3:4" x14ac:dyDescent="0.2">
      <c r="C1196" t="s">
        <v>3425</v>
      </c>
      <c r="D1196" t="s">
        <v>4861</v>
      </c>
    </row>
    <row r="1197" spans="3:4" x14ac:dyDescent="0.2">
      <c r="C1197" t="s">
        <v>3426</v>
      </c>
      <c r="D1197" t="s">
        <v>2659</v>
      </c>
    </row>
    <row r="1198" spans="3:4" x14ac:dyDescent="0.2">
      <c r="C1198">
        <v>0</v>
      </c>
      <c r="D1198">
        <v>0</v>
      </c>
    </row>
    <row r="1199" spans="3:4" x14ac:dyDescent="0.2">
      <c r="C1199" t="s">
        <v>3427</v>
      </c>
      <c r="D1199" t="s">
        <v>4862</v>
      </c>
    </row>
    <row r="1200" spans="3:4" x14ac:dyDescent="0.2">
      <c r="C1200" t="s">
        <v>3428</v>
      </c>
      <c r="D1200" t="s">
        <v>2661</v>
      </c>
    </row>
    <row r="1201" spans="3:4" x14ac:dyDescent="0.2">
      <c r="C1201">
        <v>0</v>
      </c>
      <c r="D1201">
        <v>3690</v>
      </c>
    </row>
    <row r="1202" spans="3:4" x14ac:dyDescent="0.2">
      <c r="C1202" t="s">
        <v>3429</v>
      </c>
      <c r="D1202" t="s">
        <v>4863</v>
      </c>
    </row>
    <row r="1203" spans="3:4" x14ac:dyDescent="0.2">
      <c r="C1203" t="s">
        <v>3430</v>
      </c>
      <c r="D1203" t="s">
        <v>2663</v>
      </c>
    </row>
    <row r="1204" spans="3:4" x14ac:dyDescent="0.2">
      <c r="C1204">
        <v>0</v>
      </c>
      <c r="D1204">
        <v>0</v>
      </c>
    </row>
    <row r="1205" spans="3:4" x14ac:dyDescent="0.2">
      <c r="C1205" t="s">
        <v>3431</v>
      </c>
      <c r="D1205" t="s">
        <v>4864</v>
      </c>
    </row>
    <row r="1206" spans="3:4" x14ac:dyDescent="0.2">
      <c r="C1206" t="s">
        <v>3432</v>
      </c>
      <c r="D1206" t="s">
        <v>2665</v>
      </c>
    </row>
    <row r="1207" spans="3:4" x14ac:dyDescent="0.2">
      <c r="C1207">
        <v>0</v>
      </c>
      <c r="D1207">
        <v>0</v>
      </c>
    </row>
    <row r="1208" spans="3:4" x14ac:dyDescent="0.2">
      <c r="C1208" t="s">
        <v>3433</v>
      </c>
      <c r="D1208" t="s">
        <v>4865</v>
      </c>
    </row>
    <row r="1209" spans="3:4" x14ac:dyDescent="0.2">
      <c r="C1209" t="s">
        <v>3434</v>
      </c>
      <c r="D1209" t="s">
        <v>2667</v>
      </c>
    </row>
    <row r="1210" spans="3:4" x14ac:dyDescent="0.2">
      <c r="C1210">
        <v>0</v>
      </c>
      <c r="D1210">
        <v>0</v>
      </c>
    </row>
    <row r="1211" spans="3:4" x14ac:dyDescent="0.2">
      <c r="C1211" t="s">
        <v>3435</v>
      </c>
      <c r="D1211" t="s">
        <v>4866</v>
      </c>
    </row>
    <row r="1212" spans="3:4" x14ac:dyDescent="0.2">
      <c r="C1212" t="s">
        <v>3436</v>
      </c>
      <c r="D1212" t="s">
        <v>2669</v>
      </c>
    </row>
    <row r="1213" spans="3:4" x14ac:dyDescent="0.2">
      <c r="C1213">
        <v>0</v>
      </c>
      <c r="D1213">
        <v>0</v>
      </c>
    </row>
    <row r="1214" spans="3:4" x14ac:dyDescent="0.2">
      <c r="C1214" t="s">
        <v>3437</v>
      </c>
      <c r="D1214" t="s">
        <v>4867</v>
      </c>
    </row>
    <row r="1215" spans="3:4" x14ac:dyDescent="0.2">
      <c r="C1215" t="s">
        <v>3438</v>
      </c>
      <c r="D1215" t="s">
        <v>2671</v>
      </c>
    </row>
    <row r="1216" spans="3:4" x14ac:dyDescent="0.2">
      <c r="C1216">
        <v>0</v>
      </c>
      <c r="D1216">
        <v>0</v>
      </c>
    </row>
    <row r="1217" spans="3:4" x14ac:dyDescent="0.2">
      <c r="C1217" t="s">
        <v>3439</v>
      </c>
      <c r="D1217" t="s">
        <v>4868</v>
      </c>
    </row>
    <row r="1218" spans="3:4" x14ac:dyDescent="0.2">
      <c r="C1218" t="s">
        <v>3440</v>
      </c>
      <c r="D1218" t="s">
        <v>4869</v>
      </c>
    </row>
    <row r="1219" spans="3:4" x14ac:dyDescent="0.2">
      <c r="C1219">
        <v>0</v>
      </c>
      <c r="D1219">
        <v>14161</v>
      </c>
    </row>
    <row r="1220" spans="3:4" x14ac:dyDescent="0.2">
      <c r="C1220" t="s">
        <v>3441</v>
      </c>
      <c r="D1220" t="s">
        <v>4870</v>
      </c>
    </row>
    <row r="1221" spans="3:4" x14ac:dyDescent="0.2">
      <c r="C1221" t="s">
        <v>3442</v>
      </c>
      <c r="D1221" t="s">
        <v>4871</v>
      </c>
    </row>
    <row r="1222" spans="3:4" x14ac:dyDescent="0.2">
      <c r="C1222">
        <v>0</v>
      </c>
      <c r="D1222">
        <v>0</v>
      </c>
    </row>
    <row r="1223" spans="3:4" x14ac:dyDescent="0.2">
      <c r="C1223" t="s">
        <v>3443</v>
      </c>
      <c r="D1223" t="s">
        <v>4872</v>
      </c>
    </row>
    <row r="1224" spans="3:4" x14ac:dyDescent="0.2">
      <c r="C1224" t="s">
        <v>3444</v>
      </c>
      <c r="D1224" t="s">
        <v>4873</v>
      </c>
    </row>
    <row r="1225" spans="3:4" x14ac:dyDescent="0.2">
      <c r="C1225">
        <v>0</v>
      </c>
      <c r="D1225">
        <v>0</v>
      </c>
    </row>
    <row r="1226" spans="3:4" x14ac:dyDescent="0.2">
      <c r="C1226" t="s">
        <v>3445</v>
      </c>
      <c r="D1226" t="s">
        <v>4874</v>
      </c>
    </row>
    <row r="1227" spans="3:4" x14ac:dyDescent="0.2">
      <c r="C1227" t="s">
        <v>3446</v>
      </c>
      <c r="D1227" t="s">
        <v>4875</v>
      </c>
    </row>
    <row r="1228" spans="3:4" x14ac:dyDescent="0.2">
      <c r="C1228">
        <v>0</v>
      </c>
      <c r="D1228">
        <v>962</v>
      </c>
    </row>
    <row r="1229" spans="3:4" x14ac:dyDescent="0.2">
      <c r="C1229" t="s">
        <v>3447</v>
      </c>
      <c r="D1229" t="s">
        <v>4876</v>
      </c>
    </row>
    <row r="1230" spans="3:4" x14ac:dyDescent="0.2">
      <c r="C1230" t="s">
        <v>3448</v>
      </c>
      <c r="D1230" t="s">
        <v>2679</v>
      </c>
    </row>
    <row r="1231" spans="3:4" x14ac:dyDescent="0.2">
      <c r="C1231">
        <v>0</v>
      </c>
      <c r="D1231">
        <v>0</v>
      </c>
    </row>
    <row r="1232" spans="3:4" x14ac:dyDescent="0.2">
      <c r="C1232" t="s">
        <v>3449</v>
      </c>
      <c r="D1232" t="s">
        <v>4877</v>
      </c>
    </row>
    <row r="1233" spans="3:4" x14ac:dyDescent="0.2">
      <c r="C1233" t="s">
        <v>3450</v>
      </c>
      <c r="D1233" t="s">
        <v>2685</v>
      </c>
    </row>
    <row r="1234" spans="3:4" x14ac:dyDescent="0.2">
      <c r="C1234">
        <v>0</v>
      </c>
      <c r="D1234">
        <v>338256</v>
      </c>
    </row>
    <row r="1235" spans="3:4" x14ac:dyDescent="0.2">
      <c r="C1235" t="s">
        <v>3451</v>
      </c>
      <c r="D1235" t="s">
        <v>4878</v>
      </c>
    </row>
    <row r="1236" spans="3:4" x14ac:dyDescent="0.2">
      <c r="C1236" t="s">
        <v>3452</v>
      </c>
      <c r="D1236" t="s">
        <v>4879</v>
      </c>
    </row>
    <row r="1237" spans="3:4" x14ac:dyDescent="0.2">
      <c r="C1237">
        <v>0</v>
      </c>
      <c r="D1237">
        <v>270000</v>
      </c>
    </row>
    <row r="1238" spans="3:4" x14ac:dyDescent="0.2">
      <c r="C1238" t="s">
        <v>3453</v>
      </c>
      <c r="D1238" t="s">
        <v>4880</v>
      </c>
    </row>
    <row r="1239" spans="3:4" x14ac:dyDescent="0.2">
      <c r="C1239" t="s">
        <v>3454</v>
      </c>
      <c r="D1239" t="s">
        <v>4881</v>
      </c>
    </row>
    <row r="1240" spans="3:4" x14ac:dyDescent="0.2">
      <c r="C1240">
        <v>0</v>
      </c>
      <c r="D1240">
        <v>0</v>
      </c>
    </row>
    <row r="1241" spans="3:4" x14ac:dyDescent="0.2">
      <c r="C1241" t="s">
        <v>3455</v>
      </c>
      <c r="D1241" t="s">
        <v>4882</v>
      </c>
    </row>
    <row r="1242" spans="3:4" x14ac:dyDescent="0.2">
      <c r="C1242" t="s">
        <v>3456</v>
      </c>
      <c r="D1242" t="s">
        <v>4883</v>
      </c>
    </row>
    <row r="1243" spans="3:4" x14ac:dyDescent="0.2">
      <c r="C1243">
        <v>0</v>
      </c>
      <c r="D1243">
        <v>0</v>
      </c>
    </row>
    <row r="1244" spans="3:4" x14ac:dyDescent="0.2">
      <c r="C1244" t="s">
        <v>3457</v>
      </c>
      <c r="D1244" t="s">
        <v>4884</v>
      </c>
    </row>
    <row r="1245" spans="3:4" x14ac:dyDescent="0.2">
      <c r="C1245" t="s">
        <v>3458</v>
      </c>
      <c r="D1245" t="s">
        <v>4885</v>
      </c>
    </row>
    <row r="1246" spans="3:4" x14ac:dyDescent="0.2">
      <c r="C1246">
        <v>0</v>
      </c>
      <c r="D1246">
        <v>0</v>
      </c>
    </row>
    <row r="1247" spans="3:4" x14ac:dyDescent="0.2">
      <c r="C1247" t="s">
        <v>3459</v>
      </c>
      <c r="D1247" t="s">
        <v>4886</v>
      </c>
    </row>
    <row r="1248" spans="3:4" x14ac:dyDescent="0.2">
      <c r="C1248" t="s">
        <v>3460</v>
      </c>
      <c r="D1248" t="s">
        <v>4887</v>
      </c>
    </row>
    <row r="1249" spans="3:4" x14ac:dyDescent="0.2">
      <c r="C1249">
        <v>0</v>
      </c>
      <c r="D1249">
        <v>0</v>
      </c>
    </row>
    <row r="1250" spans="3:4" x14ac:dyDescent="0.2">
      <c r="C1250" t="s">
        <v>3461</v>
      </c>
      <c r="D1250" t="s">
        <v>4888</v>
      </c>
    </row>
    <row r="1251" spans="3:4" x14ac:dyDescent="0.2">
      <c r="C1251" t="s">
        <v>3462</v>
      </c>
      <c r="D1251" t="s">
        <v>4889</v>
      </c>
    </row>
    <row r="1252" spans="3:4" x14ac:dyDescent="0.2">
      <c r="C1252">
        <v>0</v>
      </c>
      <c r="D1252">
        <v>0</v>
      </c>
    </row>
    <row r="1253" spans="3:4" x14ac:dyDescent="0.2">
      <c r="C1253" t="s">
        <v>3463</v>
      </c>
      <c r="D1253" t="s">
        <v>4890</v>
      </c>
    </row>
    <row r="1254" spans="3:4" x14ac:dyDescent="0.2">
      <c r="C1254" t="s">
        <v>3464</v>
      </c>
      <c r="D1254" t="s">
        <v>4891</v>
      </c>
    </row>
    <row r="1255" spans="3:4" x14ac:dyDescent="0.2">
      <c r="C1255">
        <v>0</v>
      </c>
      <c r="D1255">
        <v>0</v>
      </c>
    </row>
    <row r="1256" spans="3:4" x14ac:dyDescent="0.2">
      <c r="C1256" t="s">
        <v>3465</v>
      </c>
      <c r="D1256" t="s">
        <v>4892</v>
      </c>
    </row>
    <row r="1257" spans="3:4" x14ac:dyDescent="0.2">
      <c r="C1257" t="s">
        <v>3466</v>
      </c>
      <c r="D1257" t="s">
        <v>4893</v>
      </c>
    </row>
    <row r="1258" spans="3:4" x14ac:dyDescent="0.2">
      <c r="C1258">
        <v>0</v>
      </c>
      <c r="D1258">
        <v>0</v>
      </c>
    </row>
    <row r="1259" spans="3:4" x14ac:dyDescent="0.2">
      <c r="C1259" t="s">
        <v>3467</v>
      </c>
      <c r="D1259" t="s">
        <v>4894</v>
      </c>
    </row>
    <row r="1260" spans="3:4" x14ac:dyDescent="0.2">
      <c r="C1260" t="s">
        <v>3468</v>
      </c>
      <c r="D1260" t="s">
        <v>4895</v>
      </c>
    </row>
    <row r="1261" spans="3:4" x14ac:dyDescent="0.2">
      <c r="C1261">
        <v>0</v>
      </c>
      <c r="D1261">
        <v>0</v>
      </c>
    </row>
    <row r="1262" spans="3:4" x14ac:dyDescent="0.2">
      <c r="C1262" t="s">
        <v>3469</v>
      </c>
      <c r="D1262" t="s">
        <v>4896</v>
      </c>
    </row>
    <row r="1263" spans="3:4" x14ac:dyDescent="0.2">
      <c r="C1263" t="s">
        <v>3470</v>
      </c>
      <c r="D1263" t="s">
        <v>4897</v>
      </c>
    </row>
    <row r="1264" spans="3:4" x14ac:dyDescent="0.2">
      <c r="C1264">
        <v>0</v>
      </c>
      <c r="D1264">
        <v>0</v>
      </c>
    </row>
    <row r="1265" spans="3:4" x14ac:dyDescent="0.2">
      <c r="C1265" t="s">
        <v>3471</v>
      </c>
      <c r="D1265" t="s">
        <v>4898</v>
      </c>
    </row>
    <row r="1266" spans="3:4" x14ac:dyDescent="0.2">
      <c r="C1266" t="s">
        <v>3472</v>
      </c>
      <c r="D1266" t="s">
        <v>4899</v>
      </c>
    </row>
    <row r="1267" spans="3:4" x14ac:dyDescent="0.2">
      <c r="C1267">
        <v>0</v>
      </c>
      <c r="D1267">
        <v>0</v>
      </c>
    </row>
    <row r="1268" spans="3:4" x14ac:dyDescent="0.2">
      <c r="C1268" t="s">
        <v>3473</v>
      </c>
      <c r="D1268" t="s">
        <v>4900</v>
      </c>
    </row>
    <row r="1269" spans="3:4" x14ac:dyDescent="0.2">
      <c r="C1269" t="s">
        <v>3474</v>
      </c>
      <c r="D1269" t="s">
        <v>4901</v>
      </c>
    </row>
    <row r="1270" spans="3:4" x14ac:dyDescent="0.2">
      <c r="C1270">
        <v>0</v>
      </c>
      <c r="D1270">
        <v>6432</v>
      </c>
    </row>
    <row r="1271" spans="3:4" x14ac:dyDescent="0.2">
      <c r="C1271" t="s">
        <v>3475</v>
      </c>
      <c r="D1271" t="s">
        <v>4902</v>
      </c>
    </row>
    <row r="1272" spans="3:4" x14ac:dyDescent="0.2">
      <c r="C1272" t="s">
        <v>3476</v>
      </c>
      <c r="D1272" t="s">
        <v>4903</v>
      </c>
    </row>
    <row r="1273" spans="3:4" x14ac:dyDescent="0.2">
      <c r="C1273">
        <v>0</v>
      </c>
      <c r="D1273">
        <v>5000</v>
      </c>
    </row>
    <row r="1274" spans="3:4" x14ac:dyDescent="0.2">
      <c r="C1274" t="s">
        <v>3477</v>
      </c>
      <c r="D1274" t="s">
        <v>4904</v>
      </c>
    </row>
    <row r="1275" spans="3:4" x14ac:dyDescent="0.2">
      <c r="C1275" t="s">
        <v>3478</v>
      </c>
      <c r="D1275" t="s">
        <v>4905</v>
      </c>
    </row>
    <row r="1276" spans="3:4" x14ac:dyDescent="0.2">
      <c r="C1276">
        <v>0</v>
      </c>
      <c r="D1276">
        <v>0</v>
      </c>
    </row>
    <row r="1277" spans="3:4" x14ac:dyDescent="0.2">
      <c r="C1277" t="s">
        <v>3479</v>
      </c>
      <c r="D1277" t="s">
        <v>4906</v>
      </c>
    </row>
    <row r="1278" spans="3:4" x14ac:dyDescent="0.2">
      <c r="C1278" t="s">
        <v>3480</v>
      </c>
      <c r="D1278" t="s">
        <v>4907</v>
      </c>
    </row>
    <row r="1279" spans="3:4" x14ac:dyDescent="0.2">
      <c r="C1279">
        <v>0</v>
      </c>
      <c r="D1279">
        <v>0</v>
      </c>
    </row>
    <row r="1280" spans="3:4" x14ac:dyDescent="0.2">
      <c r="C1280" t="s">
        <v>3481</v>
      </c>
      <c r="D1280" t="s">
        <v>4908</v>
      </c>
    </row>
    <row r="1281" spans="3:4" x14ac:dyDescent="0.2">
      <c r="C1281" t="s">
        <v>3482</v>
      </c>
      <c r="D1281" t="s">
        <v>4909</v>
      </c>
    </row>
    <row r="1282" spans="3:4" x14ac:dyDescent="0.2">
      <c r="C1282">
        <v>0</v>
      </c>
      <c r="D1282">
        <v>0</v>
      </c>
    </row>
    <row r="1283" spans="3:4" x14ac:dyDescent="0.2">
      <c r="C1283" t="s">
        <v>3483</v>
      </c>
      <c r="D1283" t="s">
        <v>4910</v>
      </c>
    </row>
    <row r="1284" spans="3:4" x14ac:dyDescent="0.2">
      <c r="C1284" t="s">
        <v>3484</v>
      </c>
      <c r="D1284" t="s">
        <v>4911</v>
      </c>
    </row>
    <row r="1285" spans="3:4" x14ac:dyDescent="0.2">
      <c r="C1285">
        <v>0</v>
      </c>
      <c r="D1285">
        <v>0</v>
      </c>
    </row>
    <row r="1286" spans="3:4" x14ac:dyDescent="0.2">
      <c r="C1286" t="s">
        <v>3485</v>
      </c>
      <c r="D1286" t="s">
        <v>4912</v>
      </c>
    </row>
    <row r="1287" spans="3:4" x14ac:dyDescent="0.2">
      <c r="C1287" t="s">
        <v>3486</v>
      </c>
      <c r="D1287" t="s">
        <v>4913</v>
      </c>
    </row>
    <row r="1288" spans="3:4" x14ac:dyDescent="0.2">
      <c r="C1288">
        <v>0</v>
      </c>
      <c r="D1288">
        <v>0</v>
      </c>
    </row>
    <row r="1289" spans="3:4" x14ac:dyDescent="0.2">
      <c r="C1289" t="s">
        <v>3487</v>
      </c>
      <c r="D1289" t="s">
        <v>4914</v>
      </c>
    </row>
    <row r="1290" spans="3:4" x14ac:dyDescent="0.2">
      <c r="C1290" t="s">
        <v>3488</v>
      </c>
      <c r="D1290" t="s">
        <v>4915</v>
      </c>
    </row>
    <row r="1291" spans="3:4" x14ac:dyDescent="0.2">
      <c r="C1291">
        <v>0</v>
      </c>
      <c r="D1291">
        <v>0</v>
      </c>
    </row>
    <row r="1292" spans="3:4" x14ac:dyDescent="0.2">
      <c r="C1292" t="s">
        <v>3489</v>
      </c>
      <c r="D1292" t="s">
        <v>4916</v>
      </c>
    </row>
    <row r="1293" spans="3:4" x14ac:dyDescent="0.2">
      <c r="C1293" t="s">
        <v>3490</v>
      </c>
      <c r="D1293" t="s">
        <v>4917</v>
      </c>
    </row>
    <row r="1294" spans="3:4" x14ac:dyDescent="0.2">
      <c r="C1294">
        <v>0</v>
      </c>
      <c r="D1294">
        <v>0</v>
      </c>
    </row>
    <row r="1295" spans="3:4" x14ac:dyDescent="0.2">
      <c r="C1295" t="s">
        <v>3491</v>
      </c>
      <c r="D1295" t="s">
        <v>4918</v>
      </c>
    </row>
    <row r="1296" spans="3:4" x14ac:dyDescent="0.2">
      <c r="C1296" t="s">
        <v>3492</v>
      </c>
      <c r="D1296" t="s">
        <v>4919</v>
      </c>
    </row>
    <row r="1297" spans="3:4" x14ac:dyDescent="0.2">
      <c r="C1297">
        <v>0</v>
      </c>
      <c r="D1297">
        <v>0</v>
      </c>
    </row>
    <row r="1298" spans="3:4" x14ac:dyDescent="0.2">
      <c r="C1298" t="s">
        <v>3493</v>
      </c>
      <c r="D1298" t="s">
        <v>4920</v>
      </c>
    </row>
    <row r="1299" spans="3:4" x14ac:dyDescent="0.2">
      <c r="C1299" t="s">
        <v>3494</v>
      </c>
      <c r="D1299" t="s">
        <v>4921</v>
      </c>
    </row>
    <row r="1300" spans="3:4" x14ac:dyDescent="0.2">
      <c r="C1300">
        <v>0</v>
      </c>
      <c r="D1300">
        <v>0</v>
      </c>
    </row>
    <row r="1301" spans="3:4" x14ac:dyDescent="0.2">
      <c r="C1301" t="s">
        <v>3495</v>
      </c>
      <c r="D1301" t="s">
        <v>4922</v>
      </c>
    </row>
    <row r="1302" spans="3:4" x14ac:dyDescent="0.2">
      <c r="C1302" t="s">
        <v>3496</v>
      </c>
      <c r="D1302" t="s">
        <v>4923</v>
      </c>
    </row>
    <row r="1303" spans="3:4" x14ac:dyDescent="0.2">
      <c r="C1303">
        <v>0</v>
      </c>
      <c r="D1303">
        <v>0</v>
      </c>
    </row>
    <row r="1304" spans="3:4" x14ac:dyDescent="0.2">
      <c r="C1304" t="s">
        <v>3497</v>
      </c>
      <c r="D1304" t="s">
        <v>4924</v>
      </c>
    </row>
    <row r="1305" spans="3:4" x14ac:dyDescent="0.2">
      <c r="C1305" t="s">
        <v>3498</v>
      </c>
      <c r="D1305" t="s">
        <v>4925</v>
      </c>
    </row>
    <row r="1306" spans="3:4" x14ac:dyDescent="0.2">
      <c r="C1306">
        <v>0</v>
      </c>
      <c r="D1306">
        <v>0</v>
      </c>
    </row>
    <row r="1307" spans="3:4" x14ac:dyDescent="0.2">
      <c r="C1307" t="s">
        <v>3499</v>
      </c>
      <c r="D1307" t="s">
        <v>4926</v>
      </c>
    </row>
    <row r="1308" spans="3:4" x14ac:dyDescent="0.2">
      <c r="C1308" t="s">
        <v>3500</v>
      </c>
      <c r="D1308" t="s">
        <v>4927</v>
      </c>
    </row>
    <row r="1309" spans="3:4" x14ac:dyDescent="0.2">
      <c r="C1309">
        <v>0</v>
      </c>
      <c r="D1309">
        <v>0</v>
      </c>
    </row>
    <row r="1310" spans="3:4" x14ac:dyDescent="0.2">
      <c r="C1310" t="s">
        <v>3501</v>
      </c>
      <c r="D1310" t="s">
        <v>4928</v>
      </c>
    </row>
    <row r="1311" spans="3:4" x14ac:dyDescent="0.2">
      <c r="C1311" t="s">
        <v>3502</v>
      </c>
      <c r="D1311" t="s">
        <v>4929</v>
      </c>
    </row>
    <row r="1312" spans="3:4" x14ac:dyDescent="0.2">
      <c r="C1312">
        <v>0</v>
      </c>
      <c r="D1312">
        <v>0</v>
      </c>
    </row>
    <row r="1313" spans="3:4" x14ac:dyDescent="0.2">
      <c r="C1313" t="s">
        <v>3503</v>
      </c>
      <c r="D1313" t="s">
        <v>4930</v>
      </c>
    </row>
    <row r="1314" spans="3:4" x14ac:dyDescent="0.2">
      <c r="C1314" t="s">
        <v>3504</v>
      </c>
      <c r="D1314" t="s">
        <v>4931</v>
      </c>
    </row>
    <row r="1315" spans="3:4" x14ac:dyDescent="0.2">
      <c r="C1315">
        <v>0</v>
      </c>
      <c r="D1315">
        <v>0</v>
      </c>
    </row>
    <row r="1316" spans="3:4" x14ac:dyDescent="0.2">
      <c r="C1316" t="s">
        <v>3505</v>
      </c>
      <c r="D1316" t="s">
        <v>4932</v>
      </c>
    </row>
    <row r="1317" spans="3:4" x14ac:dyDescent="0.2">
      <c r="C1317" t="s">
        <v>3506</v>
      </c>
      <c r="D1317" t="s">
        <v>4933</v>
      </c>
    </row>
    <row r="1318" spans="3:4" x14ac:dyDescent="0.2">
      <c r="C1318">
        <v>0</v>
      </c>
      <c r="D1318">
        <v>0</v>
      </c>
    </row>
    <row r="1319" spans="3:4" x14ac:dyDescent="0.2">
      <c r="C1319" t="s">
        <v>3507</v>
      </c>
      <c r="D1319" t="s">
        <v>4934</v>
      </c>
    </row>
    <row r="1320" spans="3:4" x14ac:dyDescent="0.2">
      <c r="C1320" t="s">
        <v>3508</v>
      </c>
      <c r="D1320" t="s">
        <v>4935</v>
      </c>
    </row>
    <row r="1321" spans="3:4" x14ac:dyDescent="0.2">
      <c r="C1321">
        <v>0</v>
      </c>
      <c r="D1321">
        <v>0</v>
      </c>
    </row>
    <row r="1322" spans="3:4" x14ac:dyDescent="0.2">
      <c r="C1322" t="s">
        <v>3509</v>
      </c>
      <c r="D1322" t="s">
        <v>4936</v>
      </c>
    </row>
    <row r="1323" spans="3:4" x14ac:dyDescent="0.2">
      <c r="C1323" t="s">
        <v>3510</v>
      </c>
      <c r="D1323" t="s">
        <v>4937</v>
      </c>
    </row>
    <row r="1324" spans="3:4" x14ac:dyDescent="0.2">
      <c r="C1324">
        <v>0</v>
      </c>
      <c r="D1324">
        <v>0</v>
      </c>
    </row>
    <row r="1325" spans="3:4" x14ac:dyDescent="0.2">
      <c r="C1325" t="s">
        <v>3511</v>
      </c>
      <c r="D1325" t="s">
        <v>4938</v>
      </c>
    </row>
    <row r="1326" spans="3:4" x14ac:dyDescent="0.2">
      <c r="C1326" t="s">
        <v>3512</v>
      </c>
      <c r="D1326" t="s">
        <v>4939</v>
      </c>
    </row>
    <row r="1327" spans="3:4" x14ac:dyDescent="0.2">
      <c r="C1327">
        <v>0</v>
      </c>
      <c r="D1327">
        <v>0</v>
      </c>
    </row>
    <row r="1328" spans="3:4" x14ac:dyDescent="0.2">
      <c r="C1328" t="s">
        <v>3513</v>
      </c>
      <c r="D1328" t="s">
        <v>4940</v>
      </c>
    </row>
    <row r="1329" spans="3:4" x14ac:dyDescent="0.2">
      <c r="C1329" t="s">
        <v>3514</v>
      </c>
      <c r="D1329" t="s">
        <v>4941</v>
      </c>
    </row>
    <row r="1330" spans="3:4" x14ac:dyDescent="0.2">
      <c r="C1330">
        <v>0</v>
      </c>
      <c r="D1330">
        <v>0</v>
      </c>
    </row>
    <row r="1331" spans="3:4" x14ac:dyDescent="0.2">
      <c r="C1331" t="s">
        <v>3515</v>
      </c>
      <c r="D1331" t="s">
        <v>4942</v>
      </c>
    </row>
    <row r="1332" spans="3:4" x14ac:dyDescent="0.2">
      <c r="C1332" t="s">
        <v>3516</v>
      </c>
      <c r="D1332" t="s">
        <v>4943</v>
      </c>
    </row>
    <row r="1333" spans="3:4" x14ac:dyDescent="0.2">
      <c r="C1333">
        <v>0</v>
      </c>
      <c r="D1333">
        <v>0</v>
      </c>
    </row>
    <row r="1334" spans="3:4" x14ac:dyDescent="0.2">
      <c r="C1334" t="s">
        <v>3517</v>
      </c>
      <c r="D1334" t="s">
        <v>4944</v>
      </c>
    </row>
    <row r="1335" spans="3:4" x14ac:dyDescent="0.2">
      <c r="C1335" t="s">
        <v>3518</v>
      </c>
      <c r="D1335" t="s">
        <v>2948</v>
      </c>
    </row>
    <row r="1336" spans="3:4" x14ac:dyDescent="0.2">
      <c r="C1336">
        <v>0</v>
      </c>
      <c r="D1336">
        <v>0</v>
      </c>
    </row>
    <row r="1337" spans="3:4" x14ac:dyDescent="0.2">
      <c r="C1337" t="s">
        <v>3519</v>
      </c>
      <c r="D1337" t="s">
        <v>4945</v>
      </c>
    </row>
    <row r="1338" spans="3:4" x14ac:dyDescent="0.2">
      <c r="C1338" t="s">
        <v>3520</v>
      </c>
      <c r="D1338" t="s">
        <v>4946</v>
      </c>
    </row>
    <row r="1339" spans="3:4" x14ac:dyDescent="0.2">
      <c r="C1339">
        <v>0</v>
      </c>
      <c r="D1339">
        <v>0</v>
      </c>
    </row>
    <row r="1340" spans="3:4" x14ac:dyDescent="0.2">
      <c r="C1340" t="s">
        <v>3521</v>
      </c>
      <c r="D1340" t="s">
        <v>4947</v>
      </c>
    </row>
    <row r="1341" spans="3:4" x14ac:dyDescent="0.2">
      <c r="C1341" t="s">
        <v>3522</v>
      </c>
      <c r="D1341" t="s">
        <v>2966</v>
      </c>
    </row>
    <row r="1342" spans="3:4" x14ac:dyDescent="0.2">
      <c r="C1342">
        <v>0</v>
      </c>
      <c r="D1342">
        <v>0</v>
      </c>
    </row>
    <row r="1343" spans="3:4" x14ac:dyDescent="0.2">
      <c r="C1343" t="s">
        <v>3523</v>
      </c>
      <c r="D1343" t="s">
        <v>4948</v>
      </c>
    </row>
    <row r="1344" spans="3:4" x14ac:dyDescent="0.2">
      <c r="C1344" t="s">
        <v>3524</v>
      </c>
      <c r="D1344" t="s">
        <v>4949</v>
      </c>
    </row>
    <row r="1345" spans="3:4" x14ac:dyDescent="0.2">
      <c r="C1345">
        <v>0</v>
      </c>
      <c r="D1345">
        <v>0</v>
      </c>
    </row>
    <row r="1346" spans="3:4" x14ac:dyDescent="0.2">
      <c r="C1346" t="s">
        <v>3525</v>
      </c>
      <c r="D1346" t="s">
        <v>4950</v>
      </c>
    </row>
    <row r="1347" spans="3:4" x14ac:dyDescent="0.2">
      <c r="C1347" t="s">
        <v>3526</v>
      </c>
      <c r="D1347" t="s">
        <v>4951</v>
      </c>
    </row>
    <row r="1348" spans="3:4" x14ac:dyDescent="0.2">
      <c r="C1348">
        <v>0</v>
      </c>
      <c r="D1348">
        <v>0</v>
      </c>
    </row>
    <row r="1349" spans="3:4" x14ac:dyDescent="0.2">
      <c r="C1349" t="s">
        <v>3527</v>
      </c>
      <c r="D1349" t="s">
        <v>4952</v>
      </c>
    </row>
    <row r="1350" spans="3:4" x14ac:dyDescent="0.2">
      <c r="C1350" t="s">
        <v>3528</v>
      </c>
      <c r="D1350" t="s">
        <v>4953</v>
      </c>
    </row>
    <row r="1351" spans="3:4" x14ac:dyDescent="0.2">
      <c r="C1351">
        <v>0</v>
      </c>
      <c r="D1351">
        <v>0</v>
      </c>
    </row>
    <row r="1352" spans="3:4" x14ac:dyDescent="0.2">
      <c r="C1352" t="s">
        <v>3529</v>
      </c>
      <c r="D1352" t="s">
        <v>4954</v>
      </c>
    </row>
    <row r="1353" spans="3:4" x14ac:dyDescent="0.2">
      <c r="C1353" t="s">
        <v>3530</v>
      </c>
      <c r="D1353" t="s">
        <v>2984</v>
      </c>
    </row>
    <row r="1354" spans="3:4" x14ac:dyDescent="0.2">
      <c r="C1354">
        <v>0</v>
      </c>
      <c r="D1354">
        <v>0</v>
      </c>
    </row>
    <row r="1355" spans="3:4" x14ac:dyDescent="0.2">
      <c r="C1355" t="s">
        <v>3531</v>
      </c>
      <c r="D1355" t="s">
        <v>4955</v>
      </c>
    </row>
    <row r="1356" spans="3:4" x14ac:dyDescent="0.2">
      <c r="C1356" t="s">
        <v>3532</v>
      </c>
      <c r="D1356" t="s">
        <v>2990</v>
      </c>
    </row>
    <row r="1357" spans="3:4" x14ac:dyDescent="0.2">
      <c r="C1357">
        <v>0</v>
      </c>
      <c r="D1357">
        <v>0</v>
      </c>
    </row>
    <row r="1358" spans="3:4" x14ac:dyDescent="0.2">
      <c r="C1358" t="s">
        <v>3533</v>
      </c>
      <c r="D1358" t="s">
        <v>4956</v>
      </c>
    </row>
    <row r="1359" spans="3:4" x14ac:dyDescent="0.2">
      <c r="C1359" t="s">
        <v>3534</v>
      </c>
      <c r="D1359" t="s">
        <v>4957</v>
      </c>
    </row>
    <row r="1360" spans="3:4" x14ac:dyDescent="0.2">
      <c r="C1360">
        <v>0</v>
      </c>
      <c r="D1360">
        <v>0</v>
      </c>
    </row>
    <row r="1361" spans="3:4" x14ac:dyDescent="0.2">
      <c r="C1361" t="s">
        <v>3535</v>
      </c>
      <c r="D1361" t="s">
        <v>4958</v>
      </c>
    </row>
    <row r="1362" spans="3:4" x14ac:dyDescent="0.2">
      <c r="C1362" t="s">
        <v>3536</v>
      </c>
      <c r="D1362" t="s">
        <v>4959</v>
      </c>
    </row>
    <row r="1363" spans="3:4" x14ac:dyDescent="0.2">
      <c r="C1363">
        <v>0</v>
      </c>
      <c r="D1363">
        <v>0</v>
      </c>
    </row>
    <row r="1364" spans="3:4" x14ac:dyDescent="0.2">
      <c r="C1364" t="s">
        <v>3537</v>
      </c>
      <c r="D1364" t="s">
        <v>4960</v>
      </c>
    </row>
    <row r="1365" spans="3:4" x14ac:dyDescent="0.2">
      <c r="C1365" t="s">
        <v>3538</v>
      </c>
      <c r="D1365" t="s">
        <v>4961</v>
      </c>
    </row>
    <row r="1366" spans="3:4" x14ac:dyDescent="0.2">
      <c r="C1366">
        <v>0</v>
      </c>
      <c r="D1366">
        <v>0</v>
      </c>
    </row>
    <row r="1367" spans="3:4" x14ac:dyDescent="0.2">
      <c r="C1367" t="s">
        <v>3539</v>
      </c>
      <c r="D1367" t="s">
        <v>4962</v>
      </c>
    </row>
    <row r="1368" spans="3:4" x14ac:dyDescent="0.2">
      <c r="C1368" t="s">
        <v>3540</v>
      </c>
      <c r="D1368" t="s">
        <v>4963</v>
      </c>
    </row>
    <row r="1369" spans="3:4" x14ac:dyDescent="0.2">
      <c r="C1369">
        <v>0</v>
      </c>
      <c r="D1369">
        <v>0</v>
      </c>
    </row>
    <row r="1370" spans="3:4" x14ac:dyDescent="0.2">
      <c r="C1370" t="s">
        <v>3541</v>
      </c>
      <c r="D1370" t="s">
        <v>4964</v>
      </c>
    </row>
    <row r="1371" spans="3:4" x14ac:dyDescent="0.2">
      <c r="C1371" t="s">
        <v>3542</v>
      </c>
      <c r="D1371" t="s">
        <v>4965</v>
      </c>
    </row>
    <row r="1372" spans="3:4" x14ac:dyDescent="0.2">
      <c r="C1372">
        <v>0</v>
      </c>
      <c r="D1372">
        <v>0</v>
      </c>
    </row>
    <row r="1373" spans="3:4" x14ac:dyDescent="0.2">
      <c r="C1373" t="s">
        <v>3543</v>
      </c>
      <c r="D1373" t="s">
        <v>4966</v>
      </c>
    </row>
    <row r="1374" spans="3:4" x14ac:dyDescent="0.2">
      <c r="C1374" t="s">
        <v>3544</v>
      </c>
      <c r="D1374" t="s">
        <v>4967</v>
      </c>
    </row>
    <row r="1375" spans="3:4" x14ac:dyDescent="0.2">
      <c r="C1375">
        <v>0</v>
      </c>
      <c r="D1375">
        <v>0</v>
      </c>
    </row>
    <row r="1376" spans="3:4" x14ac:dyDescent="0.2">
      <c r="C1376" t="s">
        <v>3545</v>
      </c>
      <c r="D1376" t="s">
        <v>4968</v>
      </c>
    </row>
    <row r="1377" spans="3:4" x14ac:dyDescent="0.2">
      <c r="C1377" t="s">
        <v>3546</v>
      </c>
      <c r="D1377" t="s">
        <v>3062</v>
      </c>
    </row>
    <row r="1378" spans="3:4" x14ac:dyDescent="0.2">
      <c r="C1378">
        <v>73140</v>
      </c>
      <c r="D1378">
        <v>0</v>
      </c>
    </row>
    <row r="1379" spans="3:4" x14ac:dyDescent="0.2">
      <c r="C1379" t="s">
        <v>3547</v>
      </c>
      <c r="D1379" t="s">
        <v>4969</v>
      </c>
    </row>
    <row r="1380" spans="3:4" x14ac:dyDescent="0.2">
      <c r="C1380" t="s">
        <v>3548</v>
      </c>
      <c r="D1380" t="s">
        <v>4970</v>
      </c>
    </row>
    <row r="1381" spans="3:4" x14ac:dyDescent="0.2">
      <c r="C1381">
        <v>0</v>
      </c>
      <c r="D1381">
        <v>0</v>
      </c>
    </row>
    <row r="1382" spans="3:4" x14ac:dyDescent="0.2">
      <c r="C1382" t="s">
        <v>3549</v>
      </c>
      <c r="D1382" t="s">
        <v>4971</v>
      </c>
    </row>
    <row r="1383" spans="3:4" x14ac:dyDescent="0.2">
      <c r="C1383" t="s">
        <v>3550</v>
      </c>
      <c r="D1383" t="s">
        <v>3078</v>
      </c>
    </row>
    <row r="1384" spans="3:4" x14ac:dyDescent="0.2">
      <c r="C1384">
        <v>0</v>
      </c>
      <c r="D1384">
        <v>0</v>
      </c>
    </row>
    <row r="1385" spans="3:4" x14ac:dyDescent="0.2">
      <c r="C1385" t="s">
        <v>3551</v>
      </c>
      <c r="D1385" t="s">
        <v>4972</v>
      </c>
    </row>
    <row r="1386" spans="3:4" x14ac:dyDescent="0.2">
      <c r="C1386" t="s">
        <v>3552</v>
      </c>
      <c r="D1386" t="s">
        <v>4973</v>
      </c>
    </row>
    <row r="1387" spans="3:4" x14ac:dyDescent="0.2">
      <c r="C1387">
        <v>0</v>
      </c>
      <c r="D1387">
        <v>0</v>
      </c>
    </row>
    <row r="1388" spans="3:4" x14ac:dyDescent="0.2">
      <c r="C1388" t="s">
        <v>3553</v>
      </c>
      <c r="D1388" t="s">
        <v>4974</v>
      </c>
    </row>
    <row r="1389" spans="3:4" x14ac:dyDescent="0.2">
      <c r="C1389" t="s">
        <v>3554</v>
      </c>
      <c r="D1389" t="s">
        <v>4975</v>
      </c>
    </row>
    <row r="1390" spans="3:4" x14ac:dyDescent="0.2">
      <c r="C1390">
        <v>52490</v>
      </c>
      <c r="D1390">
        <v>0</v>
      </c>
    </row>
    <row r="1391" spans="3:4" x14ac:dyDescent="0.2">
      <c r="C1391" t="s">
        <v>3555</v>
      </c>
      <c r="D1391" t="s">
        <v>4976</v>
      </c>
    </row>
    <row r="1392" spans="3:4" x14ac:dyDescent="0.2">
      <c r="C1392" t="s">
        <v>3556</v>
      </c>
      <c r="D1392" t="s">
        <v>4977</v>
      </c>
    </row>
    <row r="1393" spans="3:4" x14ac:dyDescent="0.2">
      <c r="C1393">
        <v>0</v>
      </c>
      <c r="D1393">
        <v>0</v>
      </c>
    </row>
    <row r="1394" spans="3:4" x14ac:dyDescent="0.2">
      <c r="C1394" t="s">
        <v>3557</v>
      </c>
      <c r="D1394" t="s">
        <v>4978</v>
      </c>
    </row>
    <row r="1395" spans="3:4" x14ac:dyDescent="0.2">
      <c r="C1395" t="s">
        <v>3558</v>
      </c>
      <c r="D1395" t="s">
        <v>4979</v>
      </c>
    </row>
    <row r="1396" spans="3:4" x14ac:dyDescent="0.2">
      <c r="C1396">
        <v>0</v>
      </c>
      <c r="D1396">
        <v>0</v>
      </c>
    </row>
    <row r="1397" spans="3:4" x14ac:dyDescent="0.2">
      <c r="C1397" t="s">
        <v>3559</v>
      </c>
      <c r="D1397" t="s">
        <v>4980</v>
      </c>
    </row>
    <row r="1398" spans="3:4" x14ac:dyDescent="0.2">
      <c r="C1398" t="s">
        <v>3560</v>
      </c>
      <c r="D1398" t="s">
        <v>4981</v>
      </c>
    </row>
    <row r="1399" spans="3:4" x14ac:dyDescent="0.2">
      <c r="C1399">
        <v>0</v>
      </c>
      <c r="D1399">
        <v>0</v>
      </c>
    </row>
    <row r="1400" spans="3:4" x14ac:dyDescent="0.2">
      <c r="C1400" t="s">
        <v>3561</v>
      </c>
      <c r="D1400" t="s">
        <v>4982</v>
      </c>
    </row>
    <row r="1401" spans="3:4" x14ac:dyDescent="0.2">
      <c r="C1401" t="s">
        <v>3562</v>
      </c>
      <c r="D1401" t="s">
        <v>4983</v>
      </c>
    </row>
    <row r="1402" spans="3:4" x14ac:dyDescent="0.2">
      <c r="C1402">
        <v>0</v>
      </c>
      <c r="D1402">
        <v>0</v>
      </c>
    </row>
    <row r="1403" spans="3:4" x14ac:dyDescent="0.2">
      <c r="C1403" t="s">
        <v>3563</v>
      </c>
      <c r="D1403" t="s">
        <v>4984</v>
      </c>
    </row>
    <row r="1404" spans="3:4" x14ac:dyDescent="0.2">
      <c r="C1404" t="s">
        <v>3564</v>
      </c>
      <c r="D1404" t="s">
        <v>4985</v>
      </c>
    </row>
    <row r="1405" spans="3:4" x14ac:dyDescent="0.2">
      <c r="C1405">
        <v>0</v>
      </c>
      <c r="D1405">
        <v>0</v>
      </c>
    </row>
    <row r="1406" spans="3:4" x14ac:dyDescent="0.2">
      <c r="C1406" t="s">
        <v>3565</v>
      </c>
      <c r="D1406" t="s">
        <v>4986</v>
      </c>
    </row>
    <row r="1407" spans="3:4" x14ac:dyDescent="0.2">
      <c r="C1407" t="s">
        <v>3566</v>
      </c>
      <c r="D1407" t="s">
        <v>4987</v>
      </c>
    </row>
    <row r="1408" spans="3:4" x14ac:dyDescent="0.2">
      <c r="C1408">
        <v>0</v>
      </c>
      <c r="D1408">
        <v>0</v>
      </c>
    </row>
    <row r="1409" spans="3:4" x14ac:dyDescent="0.2">
      <c r="C1409" t="s">
        <v>3567</v>
      </c>
      <c r="D1409" t="s">
        <v>4988</v>
      </c>
    </row>
    <row r="1410" spans="3:4" x14ac:dyDescent="0.2">
      <c r="C1410" t="s">
        <v>3568</v>
      </c>
      <c r="D1410" t="s">
        <v>3158</v>
      </c>
    </row>
    <row r="1411" spans="3:4" x14ac:dyDescent="0.2">
      <c r="C1411">
        <v>0</v>
      </c>
      <c r="D1411">
        <v>0</v>
      </c>
    </row>
    <row r="1412" spans="3:4" x14ac:dyDescent="0.2">
      <c r="C1412" t="s">
        <v>3569</v>
      </c>
      <c r="D1412" t="s">
        <v>4989</v>
      </c>
    </row>
    <row r="1413" spans="3:4" x14ac:dyDescent="0.2">
      <c r="C1413" t="s">
        <v>3570</v>
      </c>
      <c r="D1413" t="s">
        <v>3160</v>
      </c>
    </row>
    <row r="1414" spans="3:4" x14ac:dyDescent="0.2">
      <c r="C1414">
        <v>0</v>
      </c>
      <c r="D1414">
        <v>0</v>
      </c>
    </row>
    <row r="1415" spans="3:4" x14ac:dyDescent="0.2">
      <c r="C1415" t="s">
        <v>3571</v>
      </c>
      <c r="D1415" t="s">
        <v>4990</v>
      </c>
    </row>
    <row r="1416" spans="3:4" x14ac:dyDescent="0.2">
      <c r="C1416" t="s">
        <v>3572</v>
      </c>
      <c r="D1416" t="s">
        <v>3162</v>
      </c>
    </row>
    <row r="1417" spans="3:4" x14ac:dyDescent="0.2">
      <c r="C1417">
        <v>98834</v>
      </c>
      <c r="D1417">
        <v>0</v>
      </c>
    </row>
    <row r="1418" spans="3:4" x14ac:dyDescent="0.2">
      <c r="C1418" t="s">
        <v>3573</v>
      </c>
      <c r="D1418" t="s">
        <v>4991</v>
      </c>
    </row>
    <row r="1419" spans="3:4" x14ac:dyDescent="0.2">
      <c r="C1419" t="s">
        <v>3574</v>
      </c>
      <c r="D1419" t="s">
        <v>3164</v>
      </c>
    </row>
    <row r="1420" spans="3:4" x14ac:dyDescent="0.2">
      <c r="C1420">
        <v>0</v>
      </c>
      <c r="D1420">
        <v>0</v>
      </c>
    </row>
    <row r="1421" spans="3:4" x14ac:dyDescent="0.2">
      <c r="C1421" t="s">
        <v>3575</v>
      </c>
      <c r="D1421" t="s">
        <v>4992</v>
      </c>
    </row>
    <row r="1422" spans="3:4" x14ac:dyDescent="0.2">
      <c r="C1422" t="s">
        <v>3576</v>
      </c>
      <c r="D1422" t="s">
        <v>3166</v>
      </c>
    </row>
    <row r="1423" spans="3:4" x14ac:dyDescent="0.2">
      <c r="C1423">
        <v>0</v>
      </c>
      <c r="D1423">
        <v>0</v>
      </c>
    </row>
    <row r="1424" spans="3:4" x14ac:dyDescent="0.2">
      <c r="C1424" t="s">
        <v>3577</v>
      </c>
      <c r="D1424" t="s">
        <v>4993</v>
      </c>
    </row>
    <row r="1425" spans="3:4" x14ac:dyDescent="0.2">
      <c r="C1425" t="s">
        <v>3578</v>
      </c>
      <c r="D1425" t="s">
        <v>3168</v>
      </c>
    </row>
    <row r="1426" spans="3:4" x14ac:dyDescent="0.2">
      <c r="C1426">
        <v>0</v>
      </c>
      <c r="D1426">
        <v>0</v>
      </c>
    </row>
    <row r="1427" spans="3:4" x14ac:dyDescent="0.2">
      <c r="C1427" t="s">
        <v>3579</v>
      </c>
      <c r="D1427" t="s">
        <v>4994</v>
      </c>
    </row>
    <row r="1428" spans="3:4" x14ac:dyDescent="0.2">
      <c r="C1428" t="s">
        <v>3580</v>
      </c>
      <c r="D1428" t="s">
        <v>4995</v>
      </c>
    </row>
    <row r="1429" spans="3:4" x14ac:dyDescent="0.2">
      <c r="C1429">
        <v>0</v>
      </c>
      <c r="D1429">
        <v>0</v>
      </c>
    </row>
    <row r="1430" spans="3:4" x14ac:dyDescent="0.2">
      <c r="C1430" t="s">
        <v>3581</v>
      </c>
      <c r="D1430" t="s">
        <v>4996</v>
      </c>
    </row>
    <row r="1431" spans="3:4" x14ac:dyDescent="0.2">
      <c r="C1431" t="s">
        <v>3582</v>
      </c>
      <c r="D1431" t="s">
        <v>3170</v>
      </c>
    </row>
    <row r="1432" spans="3:4" x14ac:dyDescent="0.2">
      <c r="C1432">
        <v>0</v>
      </c>
      <c r="D1432">
        <v>0</v>
      </c>
    </row>
    <row r="1433" spans="3:4" x14ac:dyDescent="0.2">
      <c r="C1433" t="s">
        <v>3583</v>
      </c>
      <c r="D1433" t="s">
        <v>4997</v>
      </c>
    </row>
    <row r="1434" spans="3:4" x14ac:dyDescent="0.2">
      <c r="C1434" t="s">
        <v>3584</v>
      </c>
      <c r="D1434" t="s">
        <v>4998</v>
      </c>
    </row>
    <row r="1435" spans="3:4" x14ac:dyDescent="0.2">
      <c r="C1435">
        <v>0</v>
      </c>
      <c r="D1435">
        <v>0</v>
      </c>
    </row>
    <row r="1436" spans="3:4" x14ac:dyDescent="0.2">
      <c r="C1436" t="s">
        <v>3585</v>
      </c>
      <c r="D1436" t="s">
        <v>4999</v>
      </c>
    </row>
    <row r="1437" spans="3:4" x14ac:dyDescent="0.2">
      <c r="C1437" t="s">
        <v>3586</v>
      </c>
      <c r="D1437" t="s">
        <v>5000</v>
      </c>
    </row>
    <row r="1438" spans="3:4" x14ac:dyDescent="0.2">
      <c r="C1438">
        <v>0</v>
      </c>
      <c r="D1438">
        <v>0</v>
      </c>
    </row>
    <row r="1439" spans="3:4" x14ac:dyDescent="0.2">
      <c r="C1439" t="s">
        <v>3587</v>
      </c>
      <c r="D1439" t="s">
        <v>5001</v>
      </c>
    </row>
    <row r="1440" spans="3:4" x14ac:dyDescent="0.2">
      <c r="C1440" t="s">
        <v>3588</v>
      </c>
      <c r="D1440" t="s">
        <v>5002</v>
      </c>
    </row>
    <row r="1441" spans="3:4" x14ac:dyDescent="0.2">
      <c r="C1441">
        <v>0</v>
      </c>
      <c r="D1441">
        <v>0</v>
      </c>
    </row>
    <row r="1442" spans="3:4" x14ac:dyDescent="0.2">
      <c r="C1442" t="s">
        <v>3589</v>
      </c>
      <c r="D1442" t="s">
        <v>5003</v>
      </c>
    </row>
    <row r="1443" spans="3:4" x14ac:dyDescent="0.2">
      <c r="C1443" t="s">
        <v>3590</v>
      </c>
      <c r="D1443" t="s">
        <v>5004</v>
      </c>
    </row>
    <row r="1444" spans="3:4" x14ac:dyDescent="0.2">
      <c r="C1444">
        <v>0</v>
      </c>
      <c r="D1444">
        <v>0</v>
      </c>
    </row>
    <row r="1445" spans="3:4" x14ac:dyDescent="0.2">
      <c r="C1445" t="s">
        <v>3591</v>
      </c>
      <c r="D1445" t="s">
        <v>5005</v>
      </c>
    </row>
    <row r="1446" spans="3:4" x14ac:dyDescent="0.2">
      <c r="C1446" t="s">
        <v>3592</v>
      </c>
      <c r="D1446" t="s">
        <v>5006</v>
      </c>
    </row>
    <row r="1447" spans="3:4" x14ac:dyDescent="0.2">
      <c r="C1447">
        <v>0</v>
      </c>
      <c r="D1447">
        <v>0</v>
      </c>
    </row>
    <row r="1448" spans="3:4" x14ac:dyDescent="0.2">
      <c r="C1448" t="s">
        <v>3593</v>
      </c>
      <c r="D1448" t="s">
        <v>5007</v>
      </c>
    </row>
    <row r="1449" spans="3:4" x14ac:dyDescent="0.2">
      <c r="C1449" t="s">
        <v>3594</v>
      </c>
      <c r="D1449" t="s">
        <v>5008</v>
      </c>
    </row>
    <row r="1450" spans="3:4" x14ac:dyDescent="0.2">
      <c r="C1450">
        <v>0</v>
      </c>
      <c r="D1450">
        <v>0</v>
      </c>
    </row>
    <row r="1451" spans="3:4" x14ac:dyDescent="0.2">
      <c r="C1451" t="s">
        <v>3595</v>
      </c>
      <c r="D1451" t="s">
        <v>5009</v>
      </c>
    </row>
    <row r="1452" spans="3:4" x14ac:dyDescent="0.2">
      <c r="C1452" t="s">
        <v>3596</v>
      </c>
      <c r="D1452" t="s">
        <v>5010</v>
      </c>
    </row>
    <row r="1453" spans="3:4" x14ac:dyDescent="0.2">
      <c r="C1453">
        <v>0</v>
      </c>
      <c r="D1453">
        <v>0</v>
      </c>
    </row>
    <row r="1454" spans="3:4" x14ac:dyDescent="0.2">
      <c r="C1454" t="s">
        <v>3597</v>
      </c>
      <c r="D1454" t="s">
        <v>5011</v>
      </c>
    </row>
    <row r="1455" spans="3:4" x14ac:dyDescent="0.2">
      <c r="C1455" t="s">
        <v>3598</v>
      </c>
      <c r="D1455" t="s">
        <v>5012</v>
      </c>
    </row>
    <row r="1456" spans="3:4" x14ac:dyDescent="0.2">
      <c r="C1456">
        <v>0</v>
      </c>
      <c r="D1456">
        <v>0</v>
      </c>
    </row>
    <row r="1457" spans="3:4" x14ac:dyDescent="0.2">
      <c r="C1457" t="s">
        <v>3599</v>
      </c>
      <c r="D1457" t="s">
        <v>5013</v>
      </c>
    </row>
    <row r="1458" spans="3:4" x14ac:dyDescent="0.2">
      <c r="C1458" t="s">
        <v>3600</v>
      </c>
      <c r="D1458" t="s">
        <v>5014</v>
      </c>
    </row>
    <row r="1459" spans="3:4" x14ac:dyDescent="0.2">
      <c r="C1459">
        <v>0</v>
      </c>
      <c r="D1459">
        <v>0</v>
      </c>
    </row>
    <row r="1460" spans="3:4" x14ac:dyDescent="0.2">
      <c r="C1460" t="s">
        <v>3601</v>
      </c>
      <c r="D1460" t="s">
        <v>5015</v>
      </c>
    </row>
    <row r="1461" spans="3:4" x14ac:dyDescent="0.2">
      <c r="C1461" t="s">
        <v>3602</v>
      </c>
      <c r="D1461" t="s">
        <v>5016</v>
      </c>
    </row>
    <row r="1462" spans="3:4" x14ac:dyDescent="0.2">
      <c r="C1462">
        <v>0</v>
      </c>
      <c r="D1462">
        <v>0</v>
      </c>
    </row>
    <row r="1463" spans="3:4" x14ac:dyDescent="0.2">
      <c r="C1463" t="s">
        <v>3603</v>
      </c>
      <c r="D1463" t="s">
        <v>5017</v>
      </c>
    </row>
    <row r="1464" spans="3:4" x14ac:dyDescent="0.2">
      <c r="C1464" t="s">
        <v>3604</v>
      </c>
      <c r="D1464" t="s">
        <v>5018</v>
      </c>
    </row>
    <row r="1465" spans="3:4" x14ac:dyDescent="0.2">
      <c r="C1465">
        <v>9775</v>
      </c>
      <c r="D1465">
        <v>0</v>
      </c>
    </row>
    <row r="1466" spans="3:4" x14ac:dyDescent="0.2">
      <c r="C1466" t="s">
        <v>3605</v>
      </c>
      <c r="D1466" t="s">
        <v>5019</v>
      </c>
    </row>
    <row r="1467" spans="3:4" x14ac:dyDescent="0.2">
      <c r="C1467" t="s">
        <v>3606</v>
      </c>
      <c r="D1467" t="s">
        <v>5020</v>
      </c>
    </row>
    <row r="1468" spans="3:4" x14ac:dyDescent="0.2">
      <c r="C1468">
        <v>0</v>
      </c>
      <c r="D1468">
        <v>0</v>
      </c>
    </row>
    <row r="1469" spans="3:4" x14ac:dyDescent="0.2">
      <c r="C1469" t="s">
        <v>3607</v>
      </c>
      <c r="D1469" t="s">
        <v>5021</v>
      </c>
    </row>
    <row r="1470" spans="3:4" x14ac:dyDescent="0.2">
      <c r="C1470" t="s">
        <v>3608</v>
      </c>
      <c r="D1470" t="s">
        <v>5022</v>
      </c>
    </row>
    <row r="1471" spans="3:4" x14ac:dyDescent="0.2">
      <c r="C1471">
        <v>0</v>
      </c>
      <c r="D1471">
        <v>4200</v>
      </c>
    </row>
    <row r="1472" spans="3:4" x14ac:dyDescent="0.2">
      <c r="C1472" t="s">
        <v>3609</v>
      </c>
      <c r="D1472" t="s">
        <v>5023</v>
      </c>
    </row>
    <row r="1473" spans="3:4" x14ac:dyDescent="0.2">
      <c r="C1473" t="s">
        <v>3610</v>
      </c>
      <c r="D1473" t="s">
        <v>5024</v>
      </c>
    </row>
    <row r="1474" spans="3:4" x14ac:dyDescent="0.2">
      <c r="C1474">
        <v>0</v>
      </c>
      <c r="D1474">
        <v>0</v>
      </c>
    </row>
    <row r="1475" spans="3:4" x14ac:dyDescent="0.2">
      <c r="C1475" t="s">
        <v>3611</v>
      </c>
      <c r="D1475" t="s">
        <v>5025</v>
      </c>
    </row>
    <row r="1476" spans="3:4" x14ac:dyDescent="0.2">
      <c r="C1476" t="s">
        <v>3612</v>
      </c>
      <c r="D1476" t="s">
        <v>5026</v>
      </c>
    </row>
    <row r="1477" spans="3:4" x14ac:dyDescent="0.2">
      <c r="C1477">
        <v>0</v>
      </c>
      <c r="D1477">
        <v>0</v>
      </c>
    </row>
    <row r="1478" spans="3:4" x14ac:dyDescent="0.2">
      <c r="C1478" t="s">
        <v>3613</v>
      </c>
      <c r="D1478" t="s">
        <v>5027</v>
      </c>
    </row>
    <row r="1479" spans="3:4" x14ac:dyDescent="0.2">
      <c r="C1479" t="s">
        <v>3614</v>
      </c>
      <c r="D1479" t="s">
        <v>5028</v>
      </c>
    </row>
    <row r="1480" spans="3:4" x14ac:dyDescent="0.2">
      <c r="C1480">
        <v>0</v>
      </c>
      <c r="D1480">
        <v>0</v>
      </c>
    </row>
    <row r="1481" spans="3:4" x14ac:dyDescent="0.2">
      <c r="C1481" t="s">
        <v>3615</v>
      </c>
      <c r="D1481" t="s">
        <v>5029</v>
      </c>
    </row>
    <row r="1482" spans="3:4" x14ac:dyDescent="0.2">
      <c r="C1482" t="s">
        <v>3616</v>
      </c>
      <c r="D1482" t="s">
        <v>5030</v>
      </c>
    </row>
    <row r="1483" spans="3:4" x14ac:dyDescent="0.2">
      <c r="C1483">
        <v>0</v>
      </c>
      <c r="D1483">
        <v>0</v>
      </c>
    </row>
    <row r="1484" spans="3:4" x14ac:dyDescent="0.2">
      <c r="C1484" t="s">
        <v>3617</v>
      </c>
      <c r="D1484" t="s">
        <v>5031</v>
      </c>
    </row>
    <row r="1485" spans="3:4" x14ac:dyDescent="0.2">
      <c r="C1485" t="s">
        <v>3618</v>
      </c>
      <c r="D1485" t="s">
        <v>5032</v>
      </c>
    </row>
    <row r="1486" spans="3:4" x14ac:dyDescent="0.2">
      <c r="C1486">
        <v>0</v>
      </c>
      <c r="D1486">
        <v>0</v>
      </c>
    </row>
    <row r="1487" spans="3:4" x14ac:dyDescent="0.2">
      <c r="C1487" t="s">
        <v>3619</v>
      </c>
      <c r="D1487" t="s">
        <v>5033</v>
      </c>
    </row>
    <row r="1488" spans="3:4" x14ac:dyDescent="0.2">
      <c r="C1488" t="s">
        <v>3620</v>
      </c>
      <c r="D1488" t="s">
        <v>5034</v>
      </c>
    </row>
    <row r="1489" spans="3:4" x14ac:dyDescent="0.2">
      <c r="C1489">
        <v>0</v>
      </c>
      <c r="D1489">
        <v>1500</v>
      </c>
    </row>
    <row r="1490" spans="3:4" x14ac:dyDescent="0.2">
      <c r="C1490" t="s">
        <v>3621</v>
      </c>
      <c r="D1490" t="s">
        <v>5035</v>
      </c>
    </row>
    <row r="1491" spans="3:4" x14ac:dyDescent="0.2">
      <c r="C1491" t="s">
        <v>3622</v>
      </c>
      <c r="D1491" t="s">
        <v>5036</v>
      </c>
    </row>
    <row r="1492" spans="3:4" x14ac:dyDescent="0.2">
      <c r="C1492">
        <v>0</v>
      </c>
      <c r="D1492">
        <v>84218</v>
      </c>
    </row>
    <row r="1493" spans="3:4" x14ac:dyDescent="0.2">
      <c r="C1493" t="s">
        <v>3623</v>
      </c>
      <c r="D1493" t="s">
        <v>5037</v>
      </c>
    </row>
    <row r="1494" spans="3:4" x14ac:dyDescent="0.2">
      <c r="C1494" t="s">
        <v>3624</v>
      </c>
      <c r="D1494" t="s">
        <v>5038</v>
      </c>
    </row>
    <row r="1495" spans="3:4" x14ac:dyDescent="0.2">
      <c r="C1495">
        <v>0</v>
      </c>
      <c r="D1495">
        <v>8595</v>
      </c>
    </row>
    <row r="1496" spans="3:4" x14ac:dyDescent="0.2">
      <c r="C1496" t="s">
        <v>3625</v>
      </c>
      <c r="D1496" t="s">
        <v>5039</v>
      </c>
    </row>
    <row r="1497" spans="3:4" x14ac:dyDescent="0.2">
      <c r="C1497" t="s">
        <v>3626</v>
      </c>
      <c r="D1497" t="s">
        <v>5040</v>
      </c>
    </row>
    <row r="1498" spans="3:4" x14ac:dyDescent="0.2">
      <c r="C1498">
        <v>0</v>
      </c>
      <c r="D1498">
        <v>54791</v>
      </c>
    </row>
    <row r="1499" spans="3:4" x14ac:dyDescent="0.2">
      <c r="C1499" t="s">
        <v>3627</v>
      </c>
      <c r="D1499" t="s">
        <v>5041</v>
      </c>
    </row>
    <row r="1500" spans="3:4" x14ac:dyDescent="0.2">
      <c r="C1500" t="s">
        <v>3628</v>
      </c>
      <c r="D1500" t="s">
        <v>5042</v>
      </c>
    </row>
    <row r="1501" spans="3:4" x14ac:dyDescent="0.2">
      <c r="C1501">
        <v>0</v>
      </c>
      <c r="D1501">
        <v>17573</v>
      </c>
    </row>
    <row r="1502" spans="3:4" x14ac:dyDescent="0.2">
      <c r="C1502" t="s">
        <v>3629</v>
      </c>
      <c r="D1502" t="s">
        <v>5043</v>
      </c>
    </row>
    <row r="1503" spans="3:4" x14ac:dyDescent="0.2">
      <c r="C1503" t="s">
        <v>3630</v>
      </c>
      <c r="D1503" t="s">
        <v>5044</v>
      </c>
    </row>
    <row r="1504" spans="3:4" x14ac:dyDescent="0.2">
      <c r="C1504">
        <v>0</v>
      </c>
      <c r="D1504">
        <v>0</v>
      </c>
    </row>
    <row r="1505" spans="3:4" x14ac:dyDescent="0.2">
      <c r="C1505" t="s">
        <v>3631</v>
      </c>
      <c r="D1505" t="s">
        <v>5045</v>
      </c>
    </row>
    <row r="1506" spans="3:4" x14ac:dyDescent="0.2">
      <c r="C1506" t="s">
        <v>3632</v>
      </c>
      <c r="D1506" t="s">
        <v>5046</v>
      </c>
    </row>
    <row r="1507" spans="3:4" x14ac:dyDescent="0.2">
      <c r="C1507">
        <v>0</v>
      </c>
      <c r="D1507">
        <v>0</v>
      </c>
    </row>
    <row r="1508" spans="3:4" x14ac:dyDescent="0.2">
      <c r="C1508" t="s">
        <v>3633</v>
      </c>
      <c r="D1508" t="s">
        <v>5047</v>
      </c>
    </row>
    <row r="1509" spans="3:4" x14ac:dyDescent="0.2">
      <c r="C1509" t="s">
        <v>3634</v>
      </c>
      <c r="D1509" t="s">
        <v>5048</v>
      </c>
    </row>
    <row r="1510" spans="3:4" x14ac:dyDescent="0.2">
      <c r="C1510">
        <v>0</v>
      </c>
      <c r="D1510">
        <v>0</v>
      </c>
    </row>
    <row r="1511" spans="3:4" x14ac:dyDescent="0.2">
      <c r="C1511" t="s">
        <v>3635</v>
      </c>
      <c r="D1511" t="s">
        <v>5049</v>
      </c>
    </row>
    <row r="1512" spans="3:4" x14ac:dyDescent="0.2">
      <c r="C1512" t="s">
        <v>3636</v>
      </c>
      <c r="D1512" t="s">
        <v>5050</v>
      </c>
    </row>
    <row r="1513" spans="3:4" x14ac:dyDescent="0.2">
      <c r="C1513">
        <v>0</v>
      </c>
      <c r="D1513">
        <v>0</v>
      </c>
    </row>
    <row r="1514" spans="3:4" x14ac:dyDescent="0.2">
      <c r="C1514" t="s">
        <v>3637</v>
      </c>
      <c r="D1514" t="s">
        <v>5051</v>
      </c>
    </row>
    <row r="1515" spans="3:4" x14ac:dyDescent="0.2">
      <c r="C1515" t="s">
        <v>3638</v>
      </c>
      <c r="D1515" t="s">
        <v>5052</v>
      </c>
    </row>
    <row r="1516" spans="3:4" x14ac:dyDescent="0.2">
      <c r="C1516">
        <v>0</v>
      </c>
      <c r="D1516">
        <v>169084</v>
      </c>
    </row>
    <row r="1517" spans="3:4" x14ac:dyDescent="0.2">
      <c r="C1517" t="s">
        <v>3639</v>
      </c>
      <c r="D1517" t="s">
        <v>5053</v>
      </c>
    </row>
    <row r="1518" spans="3:4" x14ac:dyDescent="0.2">
      <c r="C1518" t="s">
        <v>3640</v>
      </c>
      <c r="D1518" t="s">
        <v>3190</v>
      </c>
    </row>
    <row r="1519" spans="3:4" x14ac:dyDescent="0.2">
      <c r="C1519">
        <v>0</v>
      </c>
      <c r="D1519">
        <v>0</v>
      </c>
    </row>
    <row r="1520" spans="3:4" x14ac:dyDescent="0.2">
      <c r="C1520" t="s">
        <v>3641</v>
      </c>
      <c r="D1520" t="s">
        <v>5054</v>
      </c>
    </row>
    <row r="1521" spans="3:4" x14ac:dyDescent="0.2">
      <c r="C1521" t="s">
        <v>3642</v>
      </c>
      <c r="D1521" t="s">
        <v>5055</v>
      </c>
    </row>
    <row r="1522" spans="3:4" x14ac:dyDescent="0.2">
      <c r="C1522">
        <v>0</v>
      </c>
      <c r="D1522">
        <v>0</v>
      </c>
    </row>
    <row r="1523" spans="3:4" x14ac:dyDescent="0.2">
      <c r="C1523" t="s">
        <v>3643</v>
      </c>
      <c r="D1523" t="s">
        <v>5056</v>
      </c>
    </row>
    <row r="1524" spans="3:4" x14ac:dyDescent="0.2">
      <c r="C1524" t="s">
        <v>3644</v>
      </c>
      <c r="D1524" t="s">
        <v>5057</v>
      </c>
    </row>
    <row r="1525" spans="3:4" x14ac:dyDescent="0.2">
      <c r="C1525">
        <v>14787</v>
      </c>
      <c r="D1525">
        <v>0</v>
      </c>
    </row>
    <row r="1526" spans="3:4" x14ac:dyDescent="0.2">
      <c r="C1526" t="s">
        <v>3645</v>
      </c>
      <c r="D1526" t="s">
        <v>5058</v>
      </c>
    </row>
    <row r="1527" spans="3:4" x14ac:dyDescent="0.2">
      <c r="C1527" t="s">
        <v>3646</v>
      </c>
      <c r="D1527" t="s">
        <v>3192</v>
      </c>
    </row>
    <row r="1528" spans="3:4" x14ac:dyDescent="0.2">
      <c r="C1528">
        <v>0</v>
      </c>
      <c r="D1528">
        <v>0</v>
      </c>
    </row>
    <row r="1529" spans="3:4" x14ac:dyDescent="0.2">
      <c r="C1529" t="s">
        <v>3647</v>
      </c>
      <c r="D1529" t="s">
        <v>5059</v>
      </c>
    </row>
    <row r="1530" spans="3:4" x14ac:dyDescent="0.2">
      <c r="C1530" t="s">
        <v>3648</v>
      </c>
      <c r="D1530" t="s">
        <v>5060</v>
      </c>
    </row>
    <row r="1531" spans="3:4" x14ac:dyDescent="0.2">
      <c r="C1531">
        <v>0</v>
      </c>
      <c r="D1531">
        <v>0</v>
      </c>
    </row>
    <row r="1532" spans="3:4" x14ac:dyDescent="0.2">
      <c r="C1532" t="s">
        <v>3649</v>
      </c>
      <c r="D1532" t="s">
        <v>5061</v>
      </c>
    </row>
    <row r="1533" spans="3:4" x14ac:dyDescent="0.2">
      <c r="C1533" t="s">
        <v>3650</v>
      </c>
      <c r="D1533" t="s">
        <v>5062</v>
      </c>
    </row>
    <row r="1534" spans="3:4" x14ac:dyDescent="0.2">
      <c r="C1534">
        <v>0</v>
      </c>
      <c r="D1534">
        <v>0</v>
      </c>
    </row>
    <row r="1535" spans="3:4" x14ac:dyDescent="0.2">
      <c r="C1535" t="s">
        <v>3651</v>
      </c>
      <c r="D1535" t="s">
        <v>5063</v>
      </c>
    </row>
    <row r="1536" spans="3:4" x14ac:dyDescent="0.2">
      <c r="C1536" t="s">
        <v>3652</v>
      </c>
      <c r="D1536" t="s">
        <v>5064</v>
      </c>
    </row>
    <row r="1537" spans="3:4" x14ac:dyDescent="0.2">
      <c r="C1537">
        <v>4490</v>
      </c>
      <c r="D1537">
        <v>0</v>
      </c>
    </row>
    <row r="1538" spans="3:4" x14ac:dyDescent="0.2">
      <c r="C1538" t="s">
        <v>3653</v>
      </c>
      <c r="D1538" t="s">
        <v>5065</v>
      </c>
    </row>
    <row r="1539" spans="3:4" x14ac:dyDescent="0.2">
      <c r="C1539" t="s">
        <v>3654</v>
      </c>
      <c r="D1539" t="s">
        <v>5066</v>
      </c>
    </row>
    <row r="1540" spans="3:4" x14ac:dyDescent="0.2">
      <c r="C1540">
        <v>0</v>
      </c>
      <c r="D1540">
        <v>0</v>
      </c>
    </row>
    <row r="1541" spans="3:4" x14ac:dyDescent="0.2">
      <c r="C1541" t="s">
        <v>3655</v>
      </c>
      <c r="D1541" t="s">
        <v>5067</v>
      </c>
    </row>
    <row r="1542" spans="3:4" x14ac:dyDescent="0.2">
      <c r="C1542" t="s">
        <v>3656</v>
      </c>
      <c r="D1542" t="s">
        <v>5068</v>
      </c>
    </row>
    <row r="1543" spans="3:4" x14ac:dyDescent="0.2">
      <c r="C1543">
        <v>0</v>
      </c>
      <c r="D1543">
        <v>0</v>
      </c>
    </row>
    <row r="1544" spans="3:4" x14ac:dyDescent="0.2">
      <c r="C1544" t="s">
        <v>3657</v>
      </c>
      <c r="D1544" t="s">
        <v>5069</v>
      </c>
    </row>
    <row r="1545" spans="3:4" x14ac:dyDescent="0.2">
      <c r="C1545" t="s">
        <v>3658</v>
      </c>
      <c r="D1545" t="s">
        <v>5070</v>
      </c>
    </row>
    <row r="1546" spans="3:4" x14ac:dyDescent="0.2">
      <c r="C1546">
        <v>0</v>
      </c>
      <c r="D1546">
        <v>0</v>
      </c>
    </row>
    <row r="1547" spans="3:4" x14ac:dyDescent="0.2">
      <c r="C1547" t="s">
        <v>3659</v>
      </c>
      <c r="D1547" t="s">
        <v>5071</v>
      </c>
    </row>
    <row r="1548" spans="3:4" x14ac:dyDescent="0.2">
      <c r="C1548" t="s">
        <v>3660</v>
      </c>
      <c r="D1548" t="s">
        <v>5072</v>
      </c>
    </row>
    <row r="1549" spans="3:4" x14ac:dyDescent="0.2">
      <c r="C1549">
        <v>0</v>
      </c>
      <c r="D1549">
        <v>0</v>
      </c>
    </row>
    <row r="1550" spans="3:4" x14ac:dyDescent="0.2">
      <c r="C1550" t="s">
        <v>3661</v>
      </c>
      <c r="D1550" t="s">
        <v>5073</v>
      </c>
    </row>
    <row r="1551" spans="3:4" x14ac:dyDescent="0.2">
      <c r="C1551" t="s">
        <v>3662</v>
      </c>
      <c r="D1551" t="s">
        <v>5074</v>
      </c>
    </row>
    <row r="1552" spans="3:4" x14ac:dyDescent="0.2">
      <c r="C1552">
        <v>0</v>
      </c>
      <c r="D1552">
        <v>0</v>
      </c>
    </row>
    <row r="1553" spans="3:4" x14ac:dyDescent="0.2">
      <c r="C1553" t="s">
        <v>3663</v>
      </c>
      <c r="D1553" t="s">
        <v>5075</v>
      </c>
    </row>
    <row r="1554" spans="3:4" x14ac:dyDescent="0.2">
      <c r="C1554" t="s">
        <v>3664</v>
      </c>
      <c r="D1554" t="s">
        <v>3204</v>
      </c>
    </row>
    <row r="1555" spans="3:4" x14ac:dyDescent="0.2">
      <c r="C1555">
        <v>0</v>
      </c>
      <c r="D1555">
        <v>0</v>
      </c>
    </row>
    <row r="1556" spans="3:4" x14ac:dyDescent="0.2">
      <c r="C1556" t="s">
        <v>3665</v>
      </c>
      <c r="D1556" t="s">
        <v>5076</v>
      </c>
    </row>
    <row r="1557" spans="3:4" x14ac:dyDescent="0.2">
      <c r="C1557" t="s">
        <v>3666</v>
      </c>
      <c r="D1557" t="s">
        <v>5077</v>
      </c>
    </row>
    <row r="1558" spans="3:4" x14ac:dyDescent="0.2">
      <c r="C1558">
        <v>0</v>
      </c>
      <c r="D1558">
        <v>0</v>
      </c>
    </row>
    <row r="1559" spans="3:4" x14ac:dyDescent="0.2">
      <c r="C1559" t="s">
        <v>3667</v>
      </c>
      <c r="D1559" t="s">
        <v>5078</v>
      </c>
    </row>
    <row r="1560" spans="3:4" x14ac:dyDescent="0.2">
      <c r="C1560" t="s">
        <v>3668</v>
      </c>
      <c r="D1560" t="s">
        <v>5079</v>
      </c>
    </row>
    <row r="1561" spans="3:4" x14ac:dyDescent="0.2">
      <c r="C1561">
        <v>0</v>
      </c>
      <c r="D1561">
        <v>0</v>
      </c>
    </row>
    <row r="1562" spans="3:4" x14ac:dyDescent="0.2">
      <c r="C1562" t="s">
        <v>3669</v>
      </c>
      <c r="D1562" t="s">
        <v>5080</v>
      </c>
    </row>
    <row r="1563" spans="3:4" x14ac:dyDescent="0.2">
      <c r="C1563" t="s">
        <v>3670</v>
      </c>
      <c r="D1563" t="s">
        <v>3206</v>
      </c>
    </row>
    <row r="1564" spans="3:4" x14ac:dyDescent="0.2">
      <c r="C1564">
        <v>0</v>
      </c>
      <c r="D1564">
        <v>0</v>
      </c>
    </row>
    <row r="1565" spans="3:4" x14ac:dyDescent="0.2">
      <c r="C1565" t="s">
        <v>3671</v>
      </c>
      <c r="D1565" t="s">
        <v>5081</v>
      </c>
    </row>
    <row r="1566" spans="3:4" x14ac:dyDescent="0.2">
      <c r="C1566" t="s">
        <v>3672</v>
      </c>
      <c r="D1566" t="s">
        <v>5082</v>
      </c>
    </row>
    <row r="1567" spans="3:4" x14ac:dyDescent="0.2">
      <c r="C1567">
        <v>0</v>
      </c>
      <c r="D1567">
        <v>0</v>
      </c>
    </row>
    <row r="1568" spans="3:4" x14ac:dyDescent="0.2">
      <c r="C1568" t="s">
        <v>3673</v>
      </c>
      <c r="D1568" t="s">
        <v>5083</v>
      </c>
    </row>
    <row r="1569" spans="3:4" x14ac:dyDescent="0.2">
      <c r="C1569" t="s">
        <v>3674</v>
      </c>
      <c r="D1569" t="s">
        <v>5084</v>
      </c>
    </row>
    <row r="1570" spans="3:4" x14ac:dyDescent="0.2">
      <c r="C1570">
        <v>0</v>
      </c>
      <c r="D1570">
        <v>0</v>
      </c>
    </row>
    <row r="1571" spans="3:4" x14ac:dyDescent="0.2">
      <c r="C1571" t="s">
        <v>3675</v>
      </c>
      <c r="D1571" t="s">
        <v>5085</v>
      </c>
    </row>
    <row r="1572" spans="3:4" x14ac:dyDescent="0.2">
      <c r="C1572" t="s">
        <v>3676</v>
      </c>
      <c r="D1572" t="s">
        <v>5086</v>
      </c>
    </row>
    <row r="1573" spans="3:4" x14ac:dyDescent="0.2">
      <c r="C1573">
        <v>0</v>
      </c>
      <c r="D1573">
        <v>0</v>
      </c>
    </row>
    <row r="1574" spans="3:4" x14ac:dyDescent="0.2">
      <c r="C1574" t="s">
        <v>3677</v>
      </c>
      <c r="D1574" t="s">
        <v>5087</v>
      </c>
    </row>
    <row r="1575" spans="3:4" x14ac:dyDescent="0.2">
      <c r="C1575" t="s">
        <v>3678</v>
      </c>
      <c r="D1575" t="s">
        <v>5088</v>
      </c>
    </row>
    <row r="1576" spans="3:4" x14ac:dyDescent="0.2">
      <c r="C1576">
        <v>0</v>
      </c>
      <c r="D1576">
        <v>0</v>
      </c>
    </row>
    <row r="1577" spans="3:4" x14ac:dyDescent="0.2">
      <c r="C1577" t="s">
        <v>3679</v>
      </c>
      <c r="D1577" t="s">
        <v>5089</v>
      </c>
    </row>
    <row r="1578" spans="3:4" x14ac:dyDescent="0.2">
      <c r="C1578" t="s">
        <v>3680</v>
      </c>
      <c r="D1578" t="s">
        <v>5090</v>
      </c>
    </row>
    <row r="1579" spans="3:4" x14ac:dyDescent="0.2">
      <c r="C1579">
        <v>0</v>
      </c>
      <c r="D1579">
        <v>0</v>
      </c>
    </row>
    <row r="1580" spans="3:4" x14ac:dyDescent="0.2">
      <c r="C1580" t="s">
        <v>3681</v>
      </c>
      <c r="D1580" t="s">
        <v>5091</v>
      </c>
    </row>
    <row r="1581" spans="3:4" x14ac:dyDescent="0.2">
      <c r="C1581" t="s">
        <v>3682</v>
      </c>
      <c r="D1581" t="s">
        <v>3211</v>
      </c>
    </row>
    <row r="1582" spans="3:4" x14ac:dyDescent="0.2">
      <c r="C1582">
        <v>0</v>
      </c>
      <c r="D1582">
        <v>0</v>
      </c>
    </row>
    <row r="1583" spans="3:4" x14ac:dyDescent="0.2">
      <c r="C1583" t="s">
        <v>3683</v>
      </c>
      <c r="D1583" t="s">
        <v>5092</v>
      </c>
    </row>
    <row r="1584" spans="3:4" x14ac:dyDescent="0.2">
      <c r="C1584" t="s">
        <v>3684</v>
      </c>
      <c r="D1584" t="s">
        <v>5093</v>
      </c>
    </row>
    <row r="1585" spans="3:4" x14ac:dyDescent="0.2">
      <c r="C1585">
        <v>0</v>
      </c>
      <c r="D1585">
        <v>0</v>
      </c>
    </row>
    <row r="1586" spans="3:4" x14ac:dyDescent="0.2">
      <c r="C1586" t="s">
        <v>3685</v>
      </c>
      <c r="D1586" t="s">
        <v>5094</v>
      </c>
    </row>
    <row r="1587" spans="3:4" x14ac:dyDescent="0.2">
      <c r="C1587" t="s">
        <v>3686</v>
      </c>
      <c r="D1587" t="s">
        <v>5095</v>
      </c>
    </row>
    <row r="1588" spans="3:4" x14ac:dyDescent="0.2">
      <c r="C1588">
        <v>0</v>
      </c>
      <c r="D1588">
        <v>0</v>
      </c>
    </row>
    <row r="1589" spans="3:4" x14ac:dyDescent="0.2">
      <c r="C1589" t="s">
        <v>3687</v>
      </c>
      <c r="D1589" t="s">
        <v>5096</v>
      </c>
    </row>
    <row r="1590" spans="3:4" x14ac:dyDescent="0.2">
      <c r="C1590" t="s">
        <v>3688</v>
      </c>
      <c r="D1590" t="s">
        <v>3213</v>
      </c>
    </row>
    <row r="1591" spans="3:4" x14ac:dyDescent="0.2">
      <c r="C1591">
        <v>0</v>
      </c>
      <c r="D1591">
        <v>0</v>
      </c>
    </row>
    <row r="1592" spans="3:4" x14ac:dyDescent="0.2">
      <c r="C1592" t="s">
        <v>3689</v>
      </c>
      <c r="D1592" t="s">
        <v>5097</v>
      </c>
    </row>
    <row r="1593" spans="3:4" x14ac:dyDescent="0.2">
      <c r="C1593" t="s">
        <v>3690</v>
      </c>
      <c r="D1593" t="s">
        <v>5098</v>
      </c>
    </row>
    <row r="1594" spans="3:4" x14ac:dyDescent="0.2">
      <c r="C1594">
        <v>0</v>
      </c>
      <c r="D1594">
        <v>0</v>
      </c>
    </row>
    <row r="1595" spans="3:4" x14ac:dyDescent="0.2">
      <c r="C1595" t="s">
        <v>3691</v>
      </c>
      <c r="D1595" t="s">
        <v>5099</v>
      </c>
    </row>
    <row r="1596" spans="3:4" x14ac:dyDescent="0.2">
      <c r="C1596" t="s">
        <v>3692</v>
      </c>
      <c r="D1596" t="s">
        <v>5100</v>
      </c>
    </row>
    <row r="1597" spans="3:4" x14ac:dyDescent="0.2">
      <c r="C1597">
        <v>0</v>
      </c>
      <c r="D1597">
        <v>0</v>
      </c>
    </row>
    <row r="1598" spans="3:4" x14ac:dyDescent="0.2">
      <c r="C1598" t="s">
        <v>3693</v>
      </c>
      <c r="D1598" t="s">
        <v>5101</v>
      </c>
    </row>
    <row r="1599" spans="3:4" x14ac:dyDescent="0.2">
      <c r="C1599" t="s">
        <v>3694</v>
      </c>
      <c r="D1599" t="s">
        <v>5102</v>
      </c>
    </row>
    <row r="1600" spans="3:4" x14ac:dyDescent="0.2">
      <c r="C1600">
        <v>0</v>
      </c>
      <c r="D1600">
        <v>0</v>
      </c>
    </row>
    <row r="1601" spans="3:4" x14ac:dyDescent="0.2">
      <c r="C1601" t="s">
        <v>3695</v>
      </c>
      <c r="D1601" t="s">
        <v>5103</v>
      </c>
    </row>
    <row r="1602" spans="3:4" x14ac:dyDescent="0.2">
      <c r="C1602" t="s">
        <v>3696</v>
      </c>
      <c r="D1602" t="s">
        <v>5104</v>
      </c>
    </row>
    <row r="1603" spans="3:4" x14ac:dyDescent="0.2">
      <c r="C1603">
        <v>0</v>
      </c>
      <c r="D1603">
        <v>0</v>
      </c>
    </row>
    <row r="1604" spans="3:4" x14ac:dyDescent="0.2">
      <c r="C1604" t="s">
        <v>3697</v>
      </c>
      <c r="D1604" t="s">
        <v>5105</v>
      </c>
    </row>
    <row r="1605" spans="3:4" x14ac:dyDescent="0.2">
      <c r="C1605" t="s">
        <v>3698</v>
      </c>
      <c r="D1605" t="s">
        <v>5106</v>
      </c>
    </row>
    <row r="1606" spans="3:4" x14ac:dyDescent="0.2">
      <c r="C1606">
        <v>0</v>
      </c>
      <c r="D1606">
        <v>0</v>
      </c>
    </row>
    <row r="1607" spans="3:4" x14ac:dyDescent="0.2">
      <c r="C1607" t="s">
        <v>3699</v>
      </c>
      <c r="D1607" t="s">
        <v>5107</v>
      </c>
    </row>
    <row r="1608" spans="3:4" x14ac:dyDescent="0.2">
      <c r="C1608" t="s">
        <v>3700</v>
      </c>
      <c r="D1608" t="s">
        <v>5108</v>
      </c>
    </row>
    <row r="1609" spans="3:4" x14ac:dyDescent="0.2">
      <c r="C1609">
        <v>0</v>
      </c>
      <c r="D1609">
        <v>0</v>
      </c>
    </row>
    <row r="1610" spans="3:4" x14ac:dyDescent="0.2">
      <c r="C1610" t="s">
        <v>3701</v>
      </c>
      <c r="D1610" t="s">
        <v>5109</v>
      </c>
    </row>
    <row r="1611" spans="3:4" x14ac:dyDescent="0.2">
      <c r="C1611" t="s">
        <v>3702</v>
      </c>
      <c r="D1611" t="s">
        <v>5110</v>
      </c>
    </row>
    <row r="1612" spans="3:4" x14ac:dyDescent="0.2">
      <c r="C1612">
        <v>0</v>
      </c>
      <c r="D1612">
        <v>0</v>
      </c>
    </row>
    <row r="1613" spans="3:4" x14ac:dyDescent="0.2">
      <c r="C1613" t="s">
        <v>3703</v>
      </c>
      <c r="D1613" t="s">
        <v>5111</v>
      </c>
    </row>
    <row r="1614" spans="3:4" x14ac:dyDescent="0.2">
      <c r="C1614" t="s">
        <v>3704</v>
      </c>
      <c r="D1614" t="s">
        <v>5112</v>
      </c>
    </row>
    <row r="1615" spans="3:4" x14ac:dyDescent="0.2">
      <c r="C1615">
        <v>0</v>
      </c>
      <c r="D1615">
        <v>0</v>
      </c>
    </row>
    <row r="1616" spans="3:4" x14ac:dyDescent="0.2">
      <c r="C1616" t="s">
        <v>3705</v>
      </c>
      <c r="D1616" t="s">
        <v>5113</v>
      </c>
    </row>
    <row r="1617" spans="3:4" x14ac:dyDescent="0.2">
      <c r="C1617" t="s">
        <v>3706</v>
      </c>
      <c r="D1617" t="s">
        <v>5114</v>
      </c>
    </row>
    <row r="1618" spans="3:4" x14ac:dyDescent="0.2">
      <c r="C1618">
        <v>0</v>
      </c>
      <c r="D1618">
        <v>0</v>
      </c>
    </row>
    <row r="1619" spans="3:4" x14ac:dyDescent="0.2">
      <c r="C1619" t="s">
        <v>3707</v>
      </c>
      <c r="D1619" t="s">
        <v>5115</v>
      </c>
    </row>
    <row r="1620" spans="3:4" x14ac:dyDescent="0.2">
      <c r="C1620" t="s">
        <v>3708</v>
      </c>
      <c r="D1620" t="s">
        <v>5116</v>
      </c>
    </row>
    <row r="1621" spans="3:4" x14ac:dyDescent="0.2">
      <c r="C1621">
        <v>0</v>
      </c>
      <c r="D1621">
        <v>0</v>
      </c>
    </row>
    <row r="1622" spans="3:4" x14ac:dyDescent="0.2">
      <c r="C1622" t="s">
        <v>3709</v>
      </c>
      <c r="D1622" t="s">
        <v>5117</v>
      </c>
    </row>
    <row r="1623" spans="3:4" x14ac:dyDescent="0.2">
      <c r="C1623" t="s">
        <v>3710</v>
      </c>
      <c r="D1623" t="s">
        <v>5118</v>
      </c>
    </row>
    <row r="1624" spans="3:4" x14ac:dyDescent="0.2">
      <c r="C1624">
        <v>0</v>
      </c>
      <c r="D1624">
        <v>0</v>
      </c>
    </row>
    <row r="1625" spans="3:4" x14ac:dyDescent="0.2">
      <c r="C1625" t="s">
        <v>3711</v>
      </c>
      <c r="D1625" t="s">
        <v>5119</v>
      </c>
    </row>
    <row r="1626" spans="3:4" x14ac:dyDescent="0.2">
      <c r="C1626" t="s">
        <v>3712</v>
      </c>
      <c r="D1626" t="s">
        <v>5120</v>
      </c>
    </row>
    <row r="1627" spans="3:4" x14ac:dyDescent="0.2">
      <c r="C1627">
        <v>0</v>
      </c>
      <c r="D1627">
        <v>0</v>
      </c>
    </row>
    <row r="1628" spans="3:4" x14ac:dyDescent="0.2">
      <c r="C1628" t="s">
        <v>3713</v>
      </c>
      <c r="D1628" t="s">
        <v>5121</v>
      </c>
    </row>
    <row r="1629" spans="3:4" x14ac:dyDescent="0.2">
      <c r="C1629" t="s">
        <v>3714</v>
      </c>
      <c r="D1629" t="s">
        <v>5122</v>
      </c>
    </row>
    <row r="1630" spans="3:4" x14ac:dyDescent="0.2">
      <c r="C1630">
        <v>0</v>
      </c>
      <c r="D1630">
        <v>0</v>
      </c>
    </row>
    <row r="1631" spans="3:4" x14ac:dyDescent="0.2">
      <c r="C1631" t="s">
        <v>3715</v>
      </c>
      <c r="D1631" t="s">
        <v>5123</v>
      </c>
    </row>
    <row r="1632" spans="3:4" x14ac:dyDescent="0.2">
      <c r="C1632" t="s">
        <v>3716</v>
      </c>
      <c r="D1632" t="s">
        <v>5124</v>
      </c>
    </row>
    <row r="1633" spans="3:4" x14ac:dyDescent="0.2">
      <c r="C1633">
        <v>0</v>
      </c>
      <c r="D1633">
        <v>0</v>
      </c>
    </row>
    <row r="1634" spans="3:4" x14ac:dyDescent="0.2">
      <c r="C1634" t="s">
        <v>3717</v>
      </c>
      <c r="D1634" t="s">
        <v>5125</v>
      </c>
    </row>
    <row r="1635" spans="3:4" x14ac:dyDescent="0.2">
      <c r="C1635" t="s">
        <v>3718</v>
      </c>
      <c r="D1635" t="s">
        <v>5126</v>
      </c>
    </row>
    <row r="1636" spans="3:4" x14ac:dyDescent="0.2">
      <c r="C1636">
        <v>0</v>
      </c>
      <c r="D1636">
        <v>0</v>
      </c>
    </row>
    <row r="1637" spans="3:4" x14ac:dyDescent="0.2">
      <c r="C1637" t="s">
        <v>3719</v>
      </c>
      <c r="D1637" t="s">
        <v>5127</v>
      </c>
    </row>
    <row r="1638" spans="3:4" x14ac:dyDescent="0.2">
      <c r="C1638" t="s">
        <v>3720</v>
      </c>
      <c r="D1638" t="s">
        <v>5128</v>
      </c>
    </row>
    <row r="1639" spans="3:4" x14ac:dyDescent="0.2">
      <c r="C1639">
        <v>0</v>
      </c>
      <c r="D1639">
        <v>0</v>
      </c>
    </row>
    <row r="1640" spans="3:4" x14ac:dyDescent="0.2">
      <c r="C1640" t="s">
        <v>3721</v>
      </c>
      <c r="D1640" t="s">
        <v>5129</v>
      </c>
    </row>
    <row r="1641" spans="3:4" x14ac:dyDescent="0.2">
      <c r="C1641" t="s">
        <v>3722</v>
      </c>
      <c r="D1641" t="s">
        <v>5130</v>
      </c>
    </row>
    <row r="1642" spans="3:4" x14ac:dyDescent="0.2">
      <c r="C1642">
        <v>0</v>
      </c>
      <c r="D1642">
        <v>0</v>
      </c>
    </row>
    <row r="1643" spans="3:4" x14ac:dyDescent="0.2">
      <c r="C1643" t="s">
        <v>3723</v>
      </c>
      <c r="D1643" t="s">
        <v>5131</v>
      </c>
    </row>
    <row r="1644" spans="3:4" x14ac:dyDescent="0.2">
      <c r="C1644" t="s">
        <v>3724</v>
      </c>
      <c r="D1644" t="s">
        <v>5132</v>
      </c>
    </row>
    <row r="1645" spans="3:4" x14ac:dyDescent="0.2">
      <c r="C1645">
        <v>0</v>
      </c>
      <c r="D1645">
        <v>0</v>
      </c>
    </row>
    <row r="1646" spans="3:4" x14ac:dyDescent="0.2">
      <c r="C1646" t="s">
        <v>3725</v>
      </c>
      <c r="D1646" t="s">
        <v>5133</v>
      </c>
    </row>
    <row r="1647" spans="3:4" x14ac:dyDescent="0.2">
      <c r="C1647" t="s">
        <v>3726</v>
      </c>
      <c r="D1647" t="s">
        <v>5134</v>
      </c>
    </row>
    <row r="1648" spans="3:4" x14ac:dyDescent="0.2">
      <c r="C1648">
        <v>0</v>
      </c>
      <c r="D1648">
        <v>0</v>
      </c>
    </row>
    <row r="1649" spans="3:4" x14ac:dyDescent="0.2">
      <c r="C1649" t="s">
        <v>3727</v>
      </c>
      <c r="D1649" t="s">
        <v>5135</v>
      </c>
    </row>
    <row r="1650" spans="3:4" x14ac:dyDescent="0.2">
      <c r="C1650" t="s">
        <v>3728</v>
      </c>
      <c r="D1650" t="s">
        <v>5136</v>
      </c>
    </row>
    <row r="1651" spans="3:4" x14ac:dyDescent="0.2">
      <c r="C1651">
        <v>0</v>
      </c>
      <c r="D1651">
        <v>0</v>
      </c>
    </row>
    <row r="1652" spans="3:4" x14ac:dyDescent="0.2">
      <c r="C1652" t="s">
        <v>3729</v>
      </c>
      <c r="D1652" t="s">
        <v>5137</v>
      </c>
    </row>
    <row r="1653" spans="3:4" x14ac:dyDescent="0.2">
      <c r="C1653" t="s">
        <v>3730</v>
      </c>
      <c r="D1653" t="s">
        <v>5138</v>
      </c>
    </row>
    <row r="1654" spans="3:4" x14ac:dyDescent="0.2">
      <c r="C1654">
        <v>0</v>
      </c>
      <c r="D1654">
        <v>0</v>
      </c>
    </row>
    <row r="1655" spans="3:4" x14ac:dyDescent="0.2">
      <c r="C1655" t="s">
        <v>3731</v>
      </c>
      <c r="D1655" t="s">
        <v>5139</v>
      </c>
    </row>
    <row r="1656" spans="3:4" x14ac:dyDescent="0.2">
      <c r="C1656" t="s">
        <v>3732</v>
      </c>
      <c r="D1656" t="s">
        <v>5140</v>
      </c>
    </row>
    <row r="1657" spans="3:4" x14ac:dyDescent="0.2">
      <c r="C1657">
        <v>0</v>
      </c>
      <c r="D1657">
        <v>0</v>
      </c>
    </row>
    <row r="1658" spans="3:4" x14ac:dyDescent="0.2">
      <c r="C1658" t="s">
        <v>3733</v>
      </c>
      <c r="D1658" t="s">
        <v>5141</v>
      </c>
    </row>
    <row r="1659" spans="3:4" x14ac:dyDescent="0.2">
      <c r="C1659" t="s">
        <v>3734</v>
      </c>
      <c r="D1659" t="s">
        <v>5142</v>
      </c>
    </row>
    <row r="1660" spans="3:4" x14ac:dyDescent="0.2">
      <c r="C1660">
        <v>0</v>
      </c>
      <c r="D1660">
        <v>0</v>
      </c>
    </row>
    <row r="1661" spans="3:4" x14ac:dyDescent="0.2">
      <c r="C1661" t="s">
        <v>3735</v>
      </c>
      <c r="D1661" t="s">
        <v>5143</v>
      </c>
    </row>
    <row r="1662" spans="3:4" x14ac:dyDescent="0.2">
      <c r="C1662" t="s">
        <v>3736</v>
      </c>
      <c r="D1662" t="s">
        <v>5144</v>
      </c>
    </row>
    <row r="1663" spans="3:4" x14ac:dyDescent="0.2">
      <c r="C1663">
        <v>0</v>
      </c>
      <c r="D1663">
        <v>0</v>
      </c>
    </row>
    <row r="1664" spans="3:4" x14ac:dyDescent="0.2">
      <c r="C1664" t="s">
        <v>3737</v>
      </c>
      <c r="D1664" t="s">
        <v>5145</v>
      </c>
    </row>
    <row r="1665" spans="3:4" x14ac:dyDescent="0.2">
      <c r="C1665" t="s">
        <v>3738</v>
      </c>
      <c r="D1665" t="s">
        <v>5146</v>
      </c>
    </row>
    <row r="1666" spans="3:4" x14ac:dyDescent="0.2">
      <c r="C1666">
        <v>0</v>
      </c>
      <c r="D1666">
        <v>0</v>
      </c>
    </row>
    <row r="1667" spans="3:4" x14ac:dyDescent="0.2">
      <c r="C1667" t="s">
        <v>3739</v>
      </c>
      <c r="D1667" t="s">
        <v>5147</v>
      </c>
    </row>
    <row r="1668" spans="3:4" x14ac:dyDescent="0.2">
      <c r="C1668" t="s">
        <v>3740</v>
      </c>
      <c r="D1668" t="s">
        <v>5148</v>
      </c>
    </row>
    <row r="1669" spans="3:4" x14ac:dyDescent="0.2">
      <c r="C1669">
        <v>0</v>
      </c>
      <c r="D1669">
        <v>0</v>
      </c>
    </row>
    <row r="1670" spans="3:4" x14ac:dyDescent="0.2">
      <c r="C1670" t="s">
        <v>3741</v>
      </c>
      <c r="D1670" t="s">
        <v>5149</v>
      </c>
    </row>
    <row r="1671" spans="3:4" x14ac:dyDescent="0.2">
      <c r="C1671" t="s">
        <v>3742</v>
      </c>
      <c r="D1671" t="s">
        <v>5150</v>
      </c>
    </row>
    <row r="1672" spans="3:4" x14ac:dyDescent="0.2">
      <c r="C1672">
        <v>0</v>
      </c>
      <c r="D1672">
        <v>0</v>
      </c>
    </row>
    <row r="1673" spans="3:4" x14ac:dyDescent="0.2">
      <c r="C1673" t="s">
        <v>3743</v>
      </c>
      <c r="D1673" t="s">
        <v>5151</v>
      </c>
    </row>
    <row r="1674" spans="3:4" x14ac:dyDescent="0.2">
      <c r="C1674" t="s">
        <v>3744</v>
      </c>
      <c r="D1674" t="s">
        <v>5152</v>
      </c>
    </row>
    <row r="1675" spans="3:4" x14ac:dyDescent="0.2">
      <c r="C1675">
        <v>0</v>
      </c>
      <c r="D1675">
        <v>0</v>
      </c>
    </row>
    <row r="1676" spans="3:4" x14ac:dyDescent="0.2">
      <c r="C1676" t="s">
        <v>3745</v>
      </c>
      <c r="D1676" t="s">
        <v>5153</v>
      </c>
    </row>
    <row r="1677" spans="3:4" x14ac:dyDescent="0.2">
      <c r="C1677" t="s">
        <v>3746</v>
      </c>
      <c r="D1677" t="s">
        <v>5154</v>
      </c>
    </row>
    <row r="1678" spans="3:4" x14ac:dyDescent="0.2">
      <c r="C1678">
        <v>0</v>
      </c>
      <c r="D1678">
        <v>0</v>
      </c>
    </row>
    <row r="1679" spans="3:4" x14ac:dyDescent="0.2">
      <c r="C1679" t="s">
        <v>3747</v>
      </c>
      <c r="D1679" t="s">
        <v>5155</v>
      </c>
    </row>
    <row r="1680" spans="3:4" x14ac:dyDescent="0.2">
      <c r="C1680" t="s">
        <v>3748</v>
      </c>
      <c r="D1680" t="s">
        <v>5156</v>
      </c>
    </row>
    <row r="1681" spans="3:4" x14ac:dyDescent="0.2">
      <c r="C1681">
        <v>0</v>
      </c>
      <c r="D1681">
        <v>0</v>
      </c>
    </row>
    <row r="1682" spans="3:4" x14ac:dyDescent="0.2">
      <c r="C1682" t="s">
        <v>3749</v>
      </c>
      <c r="D1682" t="s">
        <v>5157</v>
      </c>
    </row>
    <row r="1683" spans="3:4" x14ac:dyDescent="0.2">
      <c r="C1683" t="s">
        <v>3750</v>
      </c>
      <c r="D1683" t="s">
        <v>5158</v>
      </c>
    </row>
    <row r="1684" spans="3:4" x14ac:dyDescent="0.2">
      <c r="C1684">
        <v>0</v>
      </c>
      <c r="D1684">
        <v>0</v>
      </c>
    </row>
    <row r="1685" spans="3:4" x14ac:dyDescent="0.2">
      <c r="C1685" t="s">
        <v>3751</v>
      </c>
      <c r="D1685" t="s">
        <v>5159</v>
      </c>
    </row>
    <row r="1686" spans="3:4" x14ac:dyDescent="0.2">
      <c r="C1686" t="s">
        <v>3752</v>
      </c>
      <c r="D1686" t="s">
        <v>5160</v>
      </c>
    </row>
    <row r="1687" spans="3:4" x14ac:dyDescent="0.2">
      <c r="C1687">
        <v>0</v>
      </c>
      <c r="D1687">
        <v>0</v>
      </c>
    </row>
    <row r="1688" spans="3:4" x14ac:dyDescent="0.2">
      <c r="C1688" t="s">
        <v>3753</v>
      </c>
      <c r="D1688" t="s">
        <v>5161</v>
      </c>
    </row>
    <row r="1689" spans="3:4" x14ac:dyDescent="0.2">
      <c r="C1689" t="s">
        <v>3754</v>
      </c>
      <c r="D1689" t="s">
        <v>5162</v>
      </c>
    </row>
    <row r="1690" spans="3:4" x14ac:dyDescent="0.2">
      <c r="C1690">
        <v>0</v>
      </c>
      <c r="D1690">
        <v>0</v>
      </c>
    </row>
    <row r="1691" spans="3:4" x14ac:dyDescent="0.2">
      <c r="C1691" t="s">
        <v>3755</v>
      </c>
      <c r="D1691" t="s">
        <v>5163</v>
      </c>
    </row>
    <row r="1692" spans="3:4" x14ac:dyDescent="0.2">
      <c r="C1692" t="s">
        <v>3756</v>
      </c>
      <c r="D1692" t="s">
        <v>5164</v>
      </c>
    </row>
    <row r="1693" spans="3:4" x14ac:dyDescent="0.2">
      <c r="C1693">
        <v>0</v>
      </c>
      <c r="D1693">
        <v>0</v>
      </c>
    </row>
    <row r="1694" spans="3:4" x14ac:dyDescent="0.2">
      <c r="C1694" t="s">
        <v>3757</v>
      </c>
      <c r="D1694" t="s">
        <v>5165</v>
      </c>
    </row>
    <row r="1695" spans="3:4" x14ac:dyDescent="0.2">
      <c r="C1695" t="s">
        <v>3758</v>
      </c>
      <c r="D1695" t="s">
        <v>5166</v>
      </c>
    </row>
    <row r="1696" spans="3:4" x14ac:dyDescent="0.2">
      <c r="C1696">
        <v>0</v>
      </c>
      <c r="D1696">
        <v>0</v>
      </c>
    </row>
    <row r="1697" spans="3:4" x14ac:dyDescent="0.2">
      <c r="C1697" t="s">
        <v>3759</v>
      </c>
      <c r="D1697" t="s">
        <v>5167</v>
      </c>
    </row>
    <row r="1698" spans="3:4" x14ac:dyDescent="0.2">
      <c r="C1698" t="s">
        <v>3760</v>
      </c>
      <c r="D1698" t="s">
        <v>5168</v>
      </c>
    </row>
    <row r="1699" spans="3:4" x14ac:dyDescent="0.2">
      <c r="C1699">
        <v>0</v>
      </c>
      <c r="D1699">
        <v>0</v>
      </c>
    </row>
    <row r="1700" spans="3:4" x14ac:dyDescent="0.2">
      <c r="C1700" t="s">
        <v>3761</v>
      </c>
      <c r="D1700" t="s">
        <v>5169</v>
      </c>
    </row>
    <row r="1701" spans="3:4" x14ac:dyDescent="0.2">
      <c r="C1701" t="s">
        <v>3762</v>
      </c>
      <c r="D1701" t="s">
        <v>5170</v>
      </c>
    </row>
    <row r="1702" spans="3:4" x14ac:dyDescent="0.2">
      <c r="C1702">
        <v>0</v>
      </c>
      <c r="D1702">
        <v>0</v>
      </c>
    </row>
    <row r="1703" spans="3:4" x14ac:dyDescent="0.2">
      <c r="C1703" t="s">
        <v>3763</v>
      </c>
      <c r="D1703" t="s">
        <v>5171</v>
      </c>
    </row>
    <row r="1704" spans="3:4" x14ac:dyDescent="0.2">
      <c r="C1704" t="s">
        <v>3764</v>
      </c>
      <c r="D1704" t="s">
        <v>5172</v>
      </c>
    </row>
    <row r="1705" spans="3:4" x14ac:dyDescent="0.2">
      <c r="C1705">
        <v>0</v>
      </c>
      <c r="D1705">
        <v>0</v>
      </c>
    </row>
    <row r="1706" spans="3:4" x14ac:dyDescent="0.2">
      <c r="C1706" t="s">
        <v>3765</v>
      </c>
      <c r="D1706" t="s">
        <v>5173</v>
      </c>
    </row>
    <row r="1707" spans="3:4" x14ac:dyDescent="0.2">
      <c r="C1707" t="s">
        <v>3766</v>
      </c>
      <c r="D1707" t="s">
        <v>5174</v>
      </c>
    </row>
    <row r="1708" spans="3:4" x14ac:dyDescent="0.2">
      <c r="C1708">
        <v>0</v>
      </c>
      <c r="D1708">
        <v>0</v>
      </c>
    </row>
    <row r="1709" spans="3:4" x14ac:dyDescent="0.2">
      <c r="C1709" t="s">
        <v>3767</v>
      </c>
      <c r="D1709" t="s">
        <v>5175</v>
      </c>
    </row>
    <row r="1710" spans="3:4" x14ac:dyDescent="0.2">
      <c r="C1710" t="s">
        <v>3768</v>
      </c>
      <c r="D1710" t="s">
        <v>3404</v>
      </c>
    </row>
    <row r="1711" spans="3:4" x14ac:dyDescent="0.2">
      <c r="C1711">
        <v>0</v>
      </c>
      <c r="D1711">
        <v>0</v>
      </c>
    </row>
    <row r="1712" spans="3:4" x14ac:dyDescent="0.2">
      <c r="C1712" t="s">
        <v>3769</v>
      </c>
      <c r="D1712" t="s">
        <v>5176</v>
      </c>
    </row>
    <row r="1713" spans="3:4" x14ac:dyDescent="0.2">
      <c r="C1713" t="s">
        <v>3770</v>
      </c>
      <c r="D1713" t="s">
        <v>5177</v>
      </c>
    </row>
    <row r="1714" spans="3:4" x14ac:dyDescent="0.2">
      <c r="C1714">
        <v>0</v>
      </c>
      <c r="D1714">
        <v>0</v>
      </c>
    </row>
    <row r="1715" spans="3:4" x14ac:dyDescent="0.2">
      <c r="C1715" t="s">
        <v>3771</v>
      </c>
      <c r="D1715" t="s">
        <v>5178</v>
      </c>
    </row>
    <row r="1716" spans="3:4" x14ac:dyDescent="0.2">
      <c r="C1716" t="s">
        <v>3772</v>
      </c>
      <c r="D1716" t="s">
        <v>5179</v>
      </c>
    </row>
    <row r="1717" spans="3:4" x14ac:dyDescent="0.2">
      <c r="C1717">
        <v>0</v>
      </c>
      <c r="D1717">
        <v>0</v>
      </c>
    </row>
    <row r="1718" spans="3:4" x14ac:dyDescent="0.2">
      <c r="C1718" t="s">
        <v>3773</v>
      </c>
      <c r="D1718" t="s">
        <v>5180</v>
      </c>
    </row>
    <row r="1719" spans="3:4" x14ac:dyDescent="0.2">
      <c r="C1719" t="s">
        <v>3774</v>
      </c>
      <c r="D1719" t="s">
        <v>5181</v>
      </c>
    </row>
    <row r="1720" spans="3:4" x14ac:dyDescent="0.2">
      <c r="C1720">
        <v>0</v>
      </c>
      <c r="D1720">
        <v>0</v>
      </c>
    </row>
    <row r="1721" spans="3:4" x14ac:dyDescent="0.2">
      <c r="C1721" t="s">
        <v>3775</v>
      </c>
      <c r="D1721" t="s">
        <v>5182</v>
      </c>
    </row>
    <row r="1722" spans="3:4" x14ac:dyDescent="0.2">
      <c r="C1722" t="s">
        <v>3776</v>
      </c>
      <c r="D1722" t="s">
        <v>5183</v>
      </c>
    </row>
    <row r="1723" spans="3:4" x14ac:dyDescent="0.2">
      <c r="C1723">
        <v>0</v>
      </c>
      <c r="D1723">
        <v>0</v>
      </c>
    </row>
    <row r="1724" spans="3:4" x14ac:dyDescent="0.2">
      <c r="C1724" t="s">
        <v>3777</v>
      </c>
      <c r="D1724" t="s">
        <v>5184</v>
      </c>
    </row>
    <row r="1725" spans="3:4" x14ac:dyDescent="0.2">
      <c r="C1725" t="s">
        <v>3778</v>
      </c>
      <c r="D1725" t="s">
        <v>5185</v>
      </c>
    </row>
    <row r="1726" spans="3:4" x14ac:dyDescent="0.2">
      <c r="C1726">
        <v>0</v>
      </c>
      <c r="D1726">
        <v>0</v>
      </c>
    </row>
    <row r="1727" spans="3:4" x14ac:dyDescent="0.2">
      <c r="C1727" t="s">
        <v>3779</v>
      </c>
      <c r="D1727" t="s">
        <v>5186</v>
      </c>
    </row>
    <row r="1728" spans="3:4" x14ac:dyDescent="0.2">
      <c r="C1728" t="s">
        <v>3780</v>
      </c>
      <c r="D1728" t="s">
        <v>3418</v>
      </c>
    </row>
    <row r="1729" spans="3:4" x14ac:dyDescent="0.2">
      <c r="C1729">
        <v>0</v>
      </c>
      <c r="D1729">
        <v>0</v>
      </c>
    </row>
    <row r="1730" spans="3:4" x14ac:dyDescent="0.2">
      <c r="C1730" t="s">
        <v>3781</v>
      </c>
      <c r="D1730" t="s">
        <v>5187</v>
      </c>
    </row>
    <row r="1731" spans="3:4" x14ac:dyDescent="0.2">
      <c r="C1731" t="s">
        <v>3782</v>
      </c>
      <c r="D1731" t="s">
        <v>5188</v>
      </c>
    </row>
    <row r="1732" spans="3:4" x14ac:dyDescent="0.2">
      <c r="C1732">
        <v>0</v>
      </c>
      <c r="D1732">
        <v>0</v>
      </c>
    </row>
    <row r="1733" spans="3:4" x14ac:dyDescent="0.2">
      <c r="C1733" t="s">
        <v>3783</v>
      </c>
      <c r="D1733" t="s">
        <v>5189</v>
      </c>
    </row>
    <row r="1734" spans="3:4" x14ac:dyDescent="0.2">
      <c r="C1734" t="s">
        <v>3784</v>
      </c>
      <c r="D1734" t="s">
        <v>3422</v>
      </c>
    </row>
    <row r="1735" spans="3:4" x14ac:dyDescent="0.2">
      <c r="C1735">
        <v>0</v>
      </c>
      <c r="D1735">
        <v>0</v>
      </c>
    </row>
    <row r="1736" spans="3:4" x14ac:dyDescent="0.2">
      <c r="C1736" t="s">
        <v>3785</v>
      </c>
      <c r="D1736" t="s">
        <v>5190</v>
      </c>
    </row>
    <row r="1737" spans="3:4" x14ac:dyDescent="0.2">
      <c r="C1737" t="s">
        <v>3786</v>
      </c>
      <c r="D1737" t="s">
        <v>5191</v>
      </c>
    </row>
    <row r="1738" spans="3:4" x14ac:dyDescent="0.2">
      <c r="C1738">
        <v>0</v>
      </c>
      <c r="D1738">
        <v>0</v>
      </c>
    </row>
    <row r="1739" spans="3:4" x14ac:dyDescent="0.2">
      <c r="C1739" t="s">
        <v>3787</v>
      </c>
      <c r="D1739" t="s">
        <v>5192</v>
      </c>
    </row>
    <row r="1740" spans="3:4" x14ac:dyDescent="0.2">
      <c r="C1740" t="s">
        <v>3788</v>
      </c>
      <c r="D1740" t="s">
        <v>5193</v>
      </c>
    </row>
    <row r="1741" spans="3:4" x14ac:dyDescent="0.2">
      <c r="C1741">
        <v>0</v>
      </c>
      <c r="D1741">
        <v>58515</v>
      </c>
    </row>
    <row r="1742" spans="3:4" x14ac:dyDescent="0.2">
      <c r="C1742" t="s">
        <v>3789</v>
      </c>
      <c r="D1742" t="s">
        <v>5194</v>
      </c>
    </row>
    <row r="1743" spans="3:4" x14ac:dyDescent="0.2">
      <c r="C1743" t="s">
        <v>3790</v>
      </c>
      <c r="D1743" t="s">
        <v>5195</v>
      </c>
    </row>
    <row r="1744" spans="3:4" x14ac:dyDescent="0.2">
      <c r="C1744">
        <v>0</v>
      </c>
      <c r="D1744">
        <v>58516</v>
      </c>
    </row>
    <row r="1745" spans="3:4" x14ac:dyDescent="0.2">
      <c r="C1745" t="s">
        <v>3791</v>
      </c>
      <c r="D1745" t="s">
        <v>5196</v>
      </c>
    </row>
    <row r="1746" spans="3:4" x14ac:dyDescent="0.2">
      <c r="C1746" t="s">
        <v>3792</v>
      </c>
      <c r="D1746" t="s">
        <v>5197</v>
      </c>
    </row>
    <row r="1747" spans="3:4" x14ac:dyDescent="0.2">
      <c r="C1747">
        <v>0</v>
      </c>
      <c r="D1747">
        <v>199910</v>
      </c>
    </row>
    <row r="1748" spans="3:4" x14ac:dyDescent="0.2">
      <c r="C1748" t="s">
        <v>3793</v>
      </c>
      <c r="D1748" t="s">
        <v>5198</v>
      </c>
    </row>
    <row r="1749" spans="3:4" x14ac:dyDescent="0.2">
      <c r="C1749" t="s">
        <v>3794</v>
      </c>
      <c r="D1749" t="s">
        <v>5199</v>
      </c>
    </row>
    <row r="1750" spans="3:4" x14ac:dyDescent="0.2">
      <c r="C1750">
        <v>0</v>
      </c>
      <c r="D1750">
        <v>199910</v>
      </c>
    </row>
    <row r="1751" spans="3:4" x14ac:dyDescent="0.2">
      <c r="C1751" t="s">
        <v>3795</v>
      </c>
      <c r="D1751" t="s">
        <v>5200</v>
      </c>
    </row>
    <row r="1752" spans="3:4" x14ac:dyDescent="0.2">
      <c r="C1752" t="s">
        <v>3796</v>
      </c>
      <c r="D1752" t="s">
        <v>5201</v>
      </c>
    </row>
    <row r="1753" spans="3:4" x14ac:dyDescent="0.2">
      <c r="C1753">
        <v>0</v>
      </c>
      <c r="D1753">
        <v>0</v>
      </c>
    </row>
    <row r="1754" spans="3:4" x14ac:dyDescent="0.2">
      <c r="C1754" t="s">
        <v>3797</v>
      </c>
      <c r="D1754" t="s">
        <v>5202</v>
      </c>
    </row>
    <row r="1755" spans="3:4" x14ac:dyDescent="0.2">
      <c r="C1755" t="s">
        <v>3798</v>
      </c>
      <c r="D1755" t="s">
        <v>5203</v>
      </c>
    </row>
    <row r="1756" spans="3:4" x14ac:dyDescent="0.2">
      <c r="C1756">
        <v>0</v>
      </c>
      <c r="D1756">
        <v>0</v>
      </c>
    </row>
    <row r="1757" spans="3:4" x14ac:dyDescent="0.2">
      <c r="C1757" t="s">
        <v>3799</v>
      </c>
      <c r="D1757" t="s">
        <v>5204</v>
      </c>
    </row>
    <row r="1758" spans="3:4" x14ac:dyDescent="0.2">
      <c r="C1758" t="s">
        <v>3800</v>
      </c>
      <c r="D1758" t="s">
        <v>5205</v>
      </c>
    </row>
    <row r="1759" spans="3:4" x14ac:dyDescent="0.2">
      <c r="C1759">
        <v>0</v>
      </c>
      <c r="D1759">
        <v>1900</v>
      </c>
    </row>
    <row r="1760" spans="3:4" x14ac:dyDescent="0.2">
      <c r="C1760" t="s">
        <v>3801</v>
      </c>
      <c r="D1760" t="s">
        <v>5206</v>
      </c>
    </row>
    <row r="1761" spans="3:4" x14ac:dyDescent="0.2">
      <c r="C1761" t="s">
        <v>3802</v>
      </c>
      <c r="D1761" t="s">
        <v>5207</v>
      </c>
    </row>
    <row r="1762" spans="3:4" x14ac:dyDescent="0.2">
      <c r="C1762">
        <v>0</v>
      </c>
      <c r="D1762">
        <v>0</v>
      </c>
    </row>
    <row r="1763" spans="3:4" x14ac:dyDescent="0.2">
      <c r="C1763" t="s">
        <v>3803</v>
      </c>
      <c r="D1763" t="s">
        <v>5208</v>
      </c>
    </row>
    <row r="1764" spans="3:4" x14ac:dyDescent="0.2">
      <c r="C1764" t="s">
        <v>3804</v>
      </c>
      <c r="D1764" t="s">
        <v>3498</v>
      </c>
    </row>
    <row r="1765" spans="3:4" x14ac:dyDescent="0.2">
      <c r="C1765">
        <v>0</v>
      </c>
      <c r="D1765">
        <v>0</v>
      </c>
    </row>
    <row r="1766" spans="3:4" x14ac:dyDescent="0.2">
      <c r="C1766" t="s">
        <v>3805</v>
      </c>
      <c r="D1766" t="s">
        <v>5209</v>
      </c>
    </row>
    <row r="1767" spans="3:4" x14ac:dyDescent="0.2">
      <c r="C1767" t="s">
        <v>3806</v>
      </c>
      <c r="D1767" t="s">
        <v>3500</v>
      </c>
    </row>
    <row r="1768" spans="3:4" x14ac:dyDescent="0.2">
      <c r="C1768">
        <v>0</v>
      </c>
      <c r="D1768">
        <v>0</v>
      </c>
    </row>
    <row r="1769" spans="3:4" x14ac:dyDescent="0.2">
      <c r="C1769" t="s">
        <v>3807</v>
      </c>
      <c r="D1769" t="s">
        <v>5210</v>
      </c>
    </row>
    <row r="1770" spans="3:4" x14ac:dyDescent="0.2">
      <c r="C1770" t="s">
        <v>3808</v>
      </c>
      <c r="D1770" t="s">
        <v>5211</v>
      </c>
    </row>
    <row r="1771" spans="3:4" x14ac:dyDescent="0.2">
      <c r="C1771">
        <v>0</v>
      </c>
      <c r="D1771">
        <v>0</v>
      </c>
    </row>
    <row r="1772" spans="3:4" x14ac:dyDescent="0.2">
      <c r="C1772" t="s">
        <v>3809</v>
      </c>
      <c r="D1772" t="s">
        <v>5212</v>
      </c>
    </row>
    <row r="1773" spans="3:4" x14ac:dyDescent="0.2">
      <c r="C1773" t="s">
        <v>3810</v>
      </c>
      <c r="D1773" t="s">
        <v>3502</v>
      </c>
    </row>
    <row r="1774" spans="3:4" x14ac:dyDescent="0.2">
      <c r="C1774">
        <v>0</v>
      </c>
      <c r="D1774">
        <v>0</v>
      </c>
    </row>
    <row r="1775" spans="3:4" x14ac:dyDescent="0.2">
      <c r="C1775" t="s">
        <v>3811</v>
      </c>
      <c r="D1775" t="s">
        <v>5213</v>
      </c>
    </row>
    <row r="1776" spans="3:4" x14ac:dyDescent="0.2">
      <c r="C1776" t="s">
        <v>3812</v>
      </c>
      <c r="D1776" t="s">
        <v>3504</v>
      </c>
    </row>
    <row r="1777" spans="3:4" x14ac:dyDescent="0.2">
      <c r="C1777">
        <v>0</v>
      </c>
      <c r="D1777">
        <v>0</v>
      </c>
    </row>
    <row r="1778" spans="3:4" x14ac:dyDescent="0.2">
      <c r="C1778" t="s">
        <v>3813</v>
      </c>
      <c r="D1778" t="s">
        <v>5214</v>
      </c>
    </row>
    <row r="1779" spans="3:4" x14ac:dyDescent="0.2">
      <c r="C1779" t="s">
        <v>3814</v>
      </c>
      <c r="D1779" t="s">
        <v>3506</v>
      </c>
    </row>
    <row r="1780" spans="3:4" x14ac:dyDescent="0.2">
      <c r="C1780">
        <v>0</v>
      </c>
      <c r="D1780">
        <v>0</v>
      </c>
    </row>
    <row r="1781" spans="3:4" x14ac:dyDescent="0.2">
      <c r="C1781" t="s">
        <v>3815</v>
      </c>
      <c r="D1781" t="s">
        <v>5215</v>
      </c>
    </row>
    <row r="1782" spans="3:4" x14ac:dyDescent="0.2">
      <c r="C1782" t="s">
        <v>3816</v>
      </c>
      <c r="D1782" t="s">
        <v>5216</v>
      </c>
    </row>
    <row r="1783" spans="3:4" x14ac:dyDescent="0.2">
      <c r="C1783">
        <v>0</v>
      </c>
      <c r="D1783">
        <v>0</v>
      </c>
    </row>
    <row r="1784" spans="3:4" x14ac:dyDescent="0.2">
      <c r="C1784" t="s">
        <v>3817</v>
      </c>
      <c r="D1784" t="s">
        <v>5217</v>
      </c>
    </row>
    <row r="1785" spans="3:4" x14ac:dyDescent="0.2">
      <c r="C1785" t="s">
        <v>3818</v>
      </c>
      <c r="D1785" t="s">
        <v>5218</v>
      </c>
    </row>
    <row r="1786" spans="3:4" x14ac:dyDescent="0.2">
      <c r="C1786">
        <v>0</v>
      </c>
      <c r="D1786">
        <v>0</v>
      </c>
    </row>
    <row r="1787" spans="3:4" x14ac:dyDescent="0.2">
      <c r="C1787" t="s">
        <v>3819</v>
      </c>
      <c r="D1787" t="s">
        <v>5219</v>
      </c>
    </row>
    <row r="1788" spans="3:4" x14ac:dyDescent="0.2">
      <c r="C1788" t="s">
        <v>3820</v>
      </c>
      <c r="D1788" t="s">
        <v>5220</v>
      </c>
    </row>
    <row r="1789" spans="3:4" x14ac:dyDescent="0.2">
      <c r="C1789">
        <v>0</v>
      </c>
      <c r="D1789">
        <v>151860</v>
      </c>
    </row>
    <row r="1790" spans="3:4" x14ac:dyDescent="0.2">
      <c r="C1790" t="s">
        <v>3821</v>
      </c>
      <c r="D1790" t="s">
        <v>5221</v>
      </c>
    </row>
    <row r="1791" spans="3:4" x14ac:dyDescent="0.2">
      <c r="C1791" t="s">
        <v>3822</v>
      </c>
      <c r="D1791" t="s">
        <v>5222</v>
      </c>
    </row>
    <row r="1792" spans="3:4" x14ac:dyDescent="0.2">
      <c r="C1792">
        <v>0</v>
      </c>
      <c r="D1792">
        <v>0</v>
      </c>
    </row>
    <row r="1793" spans="3:4" x14ac:dyDescent="0.2">
      <c r="C1793" t="s">
        <v>3823</v>
      </c>
      <c r="D1793" t="s">
        <v>5223</v>
      </c>
    </row>
    <row r="1794" spans="3:4" x14ac:dyDescent="0.2">
      <c r="C1794" t="s">
        <v>3824</v>
      </c>
      <c r="D1794" t="s">
        <v>5224</v>
      </c>
    </row>
    <row r="1795" spans="3:4" x14ac:dyDescent="0.2">
      <c r="C1795">
        <v>0</v>
      </c>
      <c r="D1795">
        <v>0</v>
      </c>
    </row>
    <row r="1796" spans="3:4" x14ac:dyDescent="0.2">
      <c r="C1796" t="s">
        <v>3825</v>
      </c>
      <c r="D1796" t="s">
        <v>5225</v>
      </c>
    </row>
    <row r="1797" spans="3:4" x14ac:dyDescent="0.2">
      <c r="C1797" t="s">
        <v>3826</v>
      </c>
      <c r="D1797" t="s">
        <v>5226</v>
      </c>
    </row>
    <row r="1798" spans="3:4" x14ac:dyDescent="0.2">
      <c r="C1798">
        <v>0</v>
      </c>
      <c r="D1798">
        <v>122853</v>
      </c>
    </row>
    <row r="1799" spans="3:4" x14ac:dyDescent="0.2">
      <c r="C1799" t="s">
        <v>3827</v>
      </c>
      <c r="D1799" t="s">
        <v>5227</v>
      </c>
    </row>
    <row r="1800" spans="3:4" x14ac:dyDescent="0.2">
      <c r="C1800" t="s">
        <v>3828</v>
      </c>
      <c r="D1800" t="s">
        <v>5228</v>
      </c>
    </row>
    <row r="1801" spans="3:4" x14ac:dyDescent="0.2">
      <c r="C1801">
        <v>0</v>
      </c>
      <c r="D1801">
        <v>0</v>
      </c>
    </row>
    <row r="1802" spans="3:4" x14ac:dyDescent="0.2">
      <c r="C1802" t="s">
        <v>3829</v>
      </c>
      <c r="D1802" t="s">
        <v>5229</v>
      </c>
    </row>
    <row r="1803" spans="3:4" x14ac:dyDescent="0.2">
      <c r="C1803" t="s">
        <v>3830</v>
      </c>
      <c r="D1803" t="s">
        <v>5230</v>
      </c>
    </row>
    <row r="1804" spans="3:4" x14ac:dyDescent="0.2">
      <c r="C1804">
        <v>0</v>
      </c>
      <c r="D1804">
        <v>0</v>
      </c>
    </row>
    <row r="1805" spans="3:4" x14ac:dyDescent="0.2">
      <c r="C1805" t="s">
        <v>3831</v>
      </c>
      <c r="D1805" t="s">
        <v>5231</v>
      </c>
    </row>
    <row r="1806" spans="3:4" x14ac:dyDescent="0.2">
      <c r="C1806" t="s">
        <v>3832</v>
      </c>
      <c r="D1806" t="s">
        <v>5232</v>
      </c>
    </row>
    <row r="1807" spans="3:4" x14ac:dyDescent="0.2">
      <c r="C1807">
        <v>0</v>
      </c>
      <c r="D1807">
        <v>0</v>
      </c>
    </row>
    <row r="1808" spans="3:4" x14ac:dyDescent="0.2">
      <c r="C1808" t="s">
        <v>3833</v>
      </c>
      <c r="D1808" t="s">
        <v>5233</v>
      </c>
    </row>
    <row r="1809" spans="3:4" x14ac:dyDescent="0.2">
      <c r="C1809" t="s">
        <v>3834</v>
      </c>
      <c r="D1809" t="s">
        <v>5234</v>
      </c>
    </row>
    <row r="1810" spans="3:4" x14ac:dyDescent="0.2">
      <c r="C1810">
        <v>0</v>
      </c>
      <c r="D1810">
        <v>0</v>
      </c>
    </row>
    <row r="1811" spans="3:4" x14ac:dyDescent="0.2">
      <c r="C1811" t="s">
        <v>3835</v>
      </c>
      <c r="D1811" t="s">
        <v>5235</v>
      </c>
    </row>
    <row r="1812" spans="3:4" x14ac:dyDescent="0.2">
      <c r="C1812" t="s">
        <v>3836</v>
      </c>
      <c r="D1812" t="s">
        <v>5236</v>
      </c>
    </row>
    <row r="1813" spans="3:4" x14ac:dyDescent="0.2">
      <c r="C1813">
        <v>0</v>
      </c>
      <c r="D1813">
        <v>0</v>
      </c>
    </row>
    <row r="1814" spans="3:4" x14ac:dyDescent="0.2">
      <c r="C1814" t="s">
        <v>3837</v>
      </c>
      <c r="D1814" t="s">
        <v>5237</v>
      </c>
    </row>
    <row r="1815" spans="3:4" x14ac:dyDescent="0.2">
      <c r="C1815" t="s">
        <v>3838</v>
      </c>
      <c r="D1815" t="s">
        <v>5238</v>
      </c>
    </row>
    <row r="1816" spans="3:4" x14ac:dyDescent="0.2">
      <c r="C1816">
        <v>0</v>
      </c>
      <c r="D1816">
        <v>0</v>
      </c>
    </row>
    <row r="1817" spans="3:4" x14ac:dyDescent="0.2">
      <c r="C1817" t="s">
        <v>3839</v>
      </c>
      <c r="D1817" t="s">
        <v>5239</v>
      </c>
    </row>
    <row r="1818" spans="3:4" x14ac:dyDescent="0.2">
      <c r="C1818" t="s">
        <v>3840</v>
      </c>
      <c r="D1818" t="s">
        <v>5240</v>
      </c>
    </row>
    <row r="1819" spans="3:4" x14ac:dyDescent="0.2">
      <c r="C1819">
        <v>0</v>
      </c>
      <c r="D1819">
        <v>0</v>
      </c>
    </row>
    <row r="1820" spans="3:4" x14ac:dyDescent="0.2">
      <c r="C1820" t="s">
        <v>3841</v>
      </c>
      <c r="D1820" t="s">
        <v>5241</v>
      </c>
    </row>
    <row r="1821" spans="3:4" x14ac:dyDescent="0.2">
      <c r="C1821" t="s">
        <v>3842</v>
      </c>
      <c r="D1821" t="s">
        <v>5242</v>
      </c>
    </row>
    <row r="1822" spans="3:4" x14ac:dyDescent="0.2">
      <c r="C1822">
        <v>0</v>
      </c>
      <c r="D1822">
        <v>0</v>
      </c>
    </row>
    <row r="1823" spans="3:4" x14ac:dyDescent="0.2">
      <c r="C1823" t="s">
        <v>3843</v>
      </c>
      <c r="D1823" t="s">
        <v>5243</v>
      </c>
    </row>
    <row r="1824" spans="3:4" x14ac:dyDescent="0.2">
      <c r="C1824" t="s">
        <v>3844</v>
      </c>
      <c r="D1824" t="s">
        <v>5244</v>
      </c>
    </row>
    <row r="1825" spans="3:4" x14ac:dyDescent="0.2">
      <c r="C1825">
        <v>0</v>
      </c>
      <c r="D1825">
        <v>0</v>
      </c>
    </row>
    <row r="1826" spans="3:4" x14ac:dyDescent="0.2">
      <c r="C1826" t="s">
        <v>3845</v>
      </c>
      <c r="D1826" t="s">
        <v>5245</v>
      </c>
    </row>
    <row r="1827" spans="3:4" x14ac:dyDescent="0.2">
      <c r="C1827" t="s">
        <v>3846</v>
      </c>
      <c r="D1827" t="s">
        <v>5246</v>
      </c>
    </row>
    <row r="1828" spans="3:4" x14ac:dyDescent="0.2">
      <c r="C1828">
        <v>0</v>
      </c>
      <c r="D1828">
        <v>0</v>
      </c>
    </row>
    <row r="1829" spans="3:4" x14ac:dyDescent="0.2">
      <c r="C1829" t="s">
        <v>3847</v>
      </c>
      <c r="D1829" t="s">
        <v>5247</v>
      </c>
    </row>
    <row r="1830" spans="3:4" x14ac:dyDescent="0.2">
      <c r="C1830" t="s">
        <v>3848</v>
      </c>
      <c r="D1830" t="s">
        <v>5248</v>
      </c>
    </row>
    <row r="1831" spans="3:4" x14ac:dyDescent="0.2">
      <c r="C1831">
        <v>0</v>
      </c>
      <c r="D1831">
        <v>0</v>
      </c>
    </row>
    <row r="1832" spans="3:4" x14ac:dyDescent="0.2">
      <c r="C1832" t="s">
        <v>3849</v>
      </c>
      <c r="D1832" t="s">
        <v>5249</v>
      </c>
    </row>
    <row r="1833" spans="3:4" x14ac:dyDescent="0.2">
      <c r="C1833" t="s">
        <v>3850</v>
      </c>
      <c r="D1833" t="s">
        <v>5250</v>
      </c>
    </row>
    <row r="1834" spans="3:4" x14ac:dyDescent="0.2">
      <c r="C1834">
        <v>0</v>
      </c>
      <c r="D1834">
        <v>0</v>
      </c>
    </row>
    <row r="1835" spans="3:4" x14ac:dyDescent="0.2">
      <c r="C1835" t="s">
        <v>3851</v>
      </c>
      <c r="D1835" t="s">
        <v>5251</v>
      </c>
    </row>
    <row r="1836" spans="3:4" x14ac:dyDescent="0.2">
      <c r="C1836" t="s">
        <v>3852</v>
      </c>
      <c r="D1836" t="s">
        <v>5252</v>
      </c>
    </row>
    <row r="1837" spans="3:4" x14ac:dyDescent="0.2">
      <c r="C1837">
        <v>0</v>
      </c>
      <c r="D1837">
        <v>0</v>
      </c>
    </row>
    <row r="1838" spans="3:4" x14ac:dyDescent="0.2">
      <c r="C1838" t="s">
        <v>3853</v>
      </c>
      <c r="D1838" t="s">
        <v>5253</v>
      </c>
    </row>
    <row r="1839" spans="3:4" x14ac:dyDescent="0.2">
      <c r="C1839" t="s">
        <v>3854</v>
      </c>
      <c r="D1839" t="s">
        <v>5254</v>
      </c>
    </row>
    <row r="1840" spans="3:4" x14ac:dyDescent="0.2">
      <c r="C1840">
        <v>0</v>
      </c>
      <c r="D1840">
        <v>0</v>
      </c>
    </row>
    <row r="1841" spans="3:4" x14ac:dyDescent="0.2">
      <c r="C1841" t="s">
        <v>3855</v>
      </c>
      <c r="D1841" t="s">
        <v>5255</v>
      </c>
    </row>
    <row r="1842" spans="3:4" x14ac:dyDescent="0.2">
      <c r="C1842" t="s">
        <v>3856</v>
      </c>
      <c r="D1842" t="s">
        <v>5256</v>
      </c>
    </row>
    <row r="1843" spans="3:4" x14ac:dyDescent="0.2">
      <c r="C1843">
        <v>0</v>
      </c>
      <c r="D1843">
        <v>0</v>
      </c>
    </row>
    <row r="1844" spans="3:4" x14ac:dyDescent="0.2">
      <c r="C1844" t="s">
        <v>3857</v>
      </c>
      <c r="D1844" t="s">
        <v>5257</v>
      </c>
    </row>
    <row r="1845" spans="3:4" x14ac:dyDescent="0.2">
      <c r="C1845" t="s">
        <v>3858</v>
      </c>
      <c r="D1845" t="s">
        <v>3518</v>
      </c>
    </row>
    <row r="1846" spans="3:4" x14ac:dyDescent="0.2">
      <c r="C1846">
        <v>0</v>
      </c>
      <c r="D1846">
        <v>0</v>
      </c>
    </row>
    <row r="1847" spans="3:4" x14ac:dyDescent="0.2">
      <c r="C1847" t="s">
        <v>3859</v>
      </c>
      <c r="D1847" t="s">
        <v>5258</v>
      </c>
    </row>
    <row r="1848" spans="3:4" x14ac:dyDescent="0.2">
      <c r="C1848" t="s">
        <v>3860</v>
      </c>
      <c r="D1848" t="s">
        <v>3520</v>
      </c>
    </row>
    <row r="1849" spans="3:4" x14ac:dyDescent="0.2">
      <c r="C1849">
        <v>0</v>
      </c>
      <c r="D1849">
        <v>0</v>
      </c>
    </row>
    <row r="1850" spans="3:4" x14ac:dyDescent="0.2">
      <c r="C1850" t="s">
        <v>3861</v>
      </c>
      <c r="D1850" t="s">
        <v>5259</v>
      </c>
    </row>
    <row r="1851" spans="3:4" x14ac:dyDescent="0.2">
      <c r="C1851" t="s">
        <v>3862</v>
      </c>
      <c r="D1851" t="s">
        <v>5260</v>
      </c>
    </row>
    <row r="1852" spans="3:4" x14ac:dyDescent="0.2">
      <c r="C1852">
        <v>0</v>
      </c>
      <c r="D1852">
        <v>0</v>
      </c>
    </row>
    <row r="1853" spans="3:4" x14ac:dyDescent="0.2">
      <c r="C1853" t="s">
        <v>3863</v>
      </c>
      <c r="D1853" t="s">
        <v>5261</v>
      </c>
    </row>
    <row r="1854" spans="3:4" x14ac:dyDescent="0.2">
      <c r="C1854" t="s">
        <v>3864</v>
      </c>
      <c r="D1854" t="s">
        <v>3522</v>
      </c>
    </row>
    <row r="1855" spans="3:4" x14ac:dyDescent="0.2">
      <c r="C1855">
        <v>0</v>
      </c>
      <c r="D1855">
        <v>0</v>
      </c>
    </row>
    <row r="1856" spans="3:4" x14ac:dyDescent="0.2">
      <c r="C1856" t="s">
        <v>3865</v>
      </c>
      <c r="D1856" t="s">
        <v>5262</v>
      </c>
    </row>
    <row r="1857" spans="3:4" x14ac:dyDescent="0.2">
      <c r="C1857" t="s">
        <v>3866</v>
      </c>
      <c r="D1857" t="s">
        <v>3524</v>
      </c>
    </row>
    <row r="1858" spans="3:4" x14ac:dyDescent="0.2">
      <c r="C1858">
        <v>0</v>
      </c>
      <c r="D1858">
        <v>0</v>
      </c>
    </row>
    <row r="1859" spans="3:4" x14ac:dyDescent="0.2">
      <c r="C1859" t="s">
        <v>3867</v>
      </c>
      <c r="D1859" t="s">
        <v>5263</v>
      </c>
    </row>
    <row r="1860" spans="3:4" x14ac:dyDescent="0.2">
      <c r="C1860" t="s">
        <v>3868</v>
      </c>
      <c r="D1860" t="s">
        <v>5264</v>
      </c>
    </row>
    <row r="1861" spans="3:4" x14ac:dyDescent="0.2">
      <c r="C1861">
        <v>0</v>
      </c>
      <c r="D1861">
        <v>0</v>
      </c>
    </row>
    <row r="1862" spans="3:4" x14ac:dyDescent="0.2">
      <c r="C1862" t="s">
        <v>3869</v>
      </c>
      <c r="D1862" t="s">
        <v>5265</v>
      </c>
    </row>
    <row r="1863" spans="3:4" x14ac:dyDescent="0.2">
      <c r="C1863" t="s">
        <v>3870</v>
      </c>
      <c r="D1863" t="s">
        <v>5266</v>
      </c>
    </row>
    <row r="1864" spans="3:4" x14ac:dyDescent="0.2">
      <c r="C1864">
        <v>0</v>
      </c>
      <c r="D1864">
        <v>0</v>
      </c>
    </row>
    <row r="1865" spans="3:4" x14ac:dyDescent="0.2">
      <c r="C1865" t="s">
        <v>3871</v>
      </c>
      <c r="D1865" t="s">
        <v>5267</v>
      </c>
    </row>
    <row r="1866" spans="3:4" x14ac:dyDescent="0.2">
      <c r="C1866" t="s">
        <v>3872</v>
      </c>
      <c r="D1866" t="s">
        <v>5268</v>
      </c>
    </row>
    <row r="1867" spans="3:4" x14ac:dyDescent="0.2">
      <c r="C1867">
        <v>0</v>
      </c>
      <c r="D1867">
        <v>0</v>
      </c>
    </row>
    <row r="1868" spans="3:4" x14ac:dyDescent="0.2">
      <c r="C1868" t="s">
        <v>3873</v>
      </c>
      <c r="D1868" t="s">
        <v>5269</v>
      </c>
    </row>
    <row r="1869" spans="3:4" x14ac:dyDescent="0.2">
      <c r="C1869" t="s">
        <v>3874</v>
      </c>
      <c r="D1869" t="s">
        <v>5270</v>
      </c>
    </row>
    <row r="1870" spans="3:4" x14ac:dyDescent="0.2">
      <c r="C1870">
        <v>0</v>
      </c>
      <c r="D1870">
        <v>0</v>
      </c>
    </row>
    <row r="1871" spans="3:4" x14ac:dyDescent="0.2">
      <c r="C1871" t="s">
        <v>3875</v>
      </c>
      <c r="D1871" t="s">
        <v>5271</v>
      </c>
    </row>
    <row r="1872" spans="3:4" x14ac:dyDescent="0.2">
      <c r="C1872" t="s">
        <v>3876</v>
      </c>
      <c r="D1872" t="s">
        <v>5272</v>
      </c>
    </row>
    <row r="1873" spans="3:4" x14ac:dyDescent="0.2">
      <c r="C1873">
        <v>0</v>
      </c>
      <c r="D1873">
        <v>0</v>
      </c>
    </row>
    <row r="1874" spans="3:4" x14ac:dyDescent="0.2">
      <c r="C1874" t="s">
        <v>3877</v>
      </c>
      <c r="D1874" t="s">
        <v>5273</v>
      </c>
    </row>
    <row r="1875" spans="3:4" x14ac:dyDescent="0.2">
      <c r="C1875" t="s">
        <v>3878</v>
      </c>
      <c r="D1875" t="s">
        <v>5274</v>
      </c>
    </row>
    <row r="1876" spans="3:4" x14ac:dyDescent="0.2">
      <c r="C1876">
        <v>0</v>
      </c>
      <c r="D1876">
        <v>0</v>
      </c>
    </row>
    <row r="1877" spans="3:4" x14ac:dyDescent="0.2">
      <c r="C1877" t="s">
        <v>3879</v>
      </c>
      <c r="D1877" t="s">
        <v>5275</v>
      </c>
    </row>
    <row r="1878" spans="3:4" x14ac:dyDescent="0.2">
      <c r="C1878" t="s">
        <v>3880</v>
      </c>
      <c r="D1878" t="s">
        <v>5276</v>
      </c>
    </row>
    <row r="1879" spans="3:4" x14ac:dyDescent="0.2">
      <c r="C1879">
        <v>0</v>
      </c>
      <c r="D1879">
        <v>0</v>
      </c>
    </row>
    <row r="1880" spans="3:4" x14ac:dyDescent="0.2">
      <c r="C1880" t="s">
        <v>3881</v>
      </c>
      <c r="D1880" t="s">
        <v>5277</v>
      </c>
    </row>
    <row r="1881" spans="3:4" x14ac:dyDescent="0.2">
      <c r="C1881" t="s">
        <v>3882</v>
      </c>
      <c r="D1881" t="s">
        <v>5278</v>
      </c>
    </row>
    <row r="1882" spans="3:4" x14ac:dyDescent="0.2">
      <c r="C1882">
        <v>0</v>
      </c>
      <c r="D1882">
        <v>0</v>
      </c>
    </row>
    <row r="1883" spans="3:4" x14ac:dyDescent="0.2">
      <c r="C1883" t="s">
        <v>3883</v>
      </c>
      <c r="D1883" t="s">
        <v>5279</v>
      </c>
    </row>
    <row r="1884" spans="3:4" x14ac:dyDescent="0.2">
      <c r="C1884" t="s">
        <v>3884</v>
      </c>
      <c r="D1884" t="s">
        <v>5280</v>
      </c>
    </row>
    <row r="1885" spans="3:4" x14ac:dyDescent="0.2">
      <c r="C1885">
        <v>0</v>
      </c>
      <c r="D1885">
        <v>0</v>
      </c>
    </row>
    <row r="1886" spans="3:4" x14ac:dyDescent="0.2">
      <c r="C1886" t="s">
        <v>3885</v>
      </c>
      <c r="D1886" t="s">
        <v>5281</v>
      </c>
    </row>
    <row r="1887" spans="3:4" x14ac:dyDescent="0.2">
      <c r="C1887" t="s">
        <v>3886</v>
      </c>
      <c r="D1887" t="s">
        <v>5282</v>
      </c>
    </row>
    <row r="1888" spans="3:4" x14ac:dyDescent="0.2">
      <c r="C1888">
        <v>0</v>
      </c>
      <c r="D1888">
        <v>0</v>
      </c>
    </row>
    <row r="1889" spans="3:4" x14ac:dyDescent="0.2">
      <c r="C1889" t="s">
        <v>3887</v>
      </c>
      <c r="D1889" t="s">
        <v>5283</v>
      </c>
    </row>
    <row r="1890" spans="3:4" x14ac:dyDescent="0.2">
      <c r="C1890" t="s">
        <v>3888</v>
      </c>
      <c r="D1890" t="s">
        <v>5284</v>
      </c>
    </row>
    <row r="1891" spans="3:4" x14ac:dyDescent="0.2">
      <c r="C1891">
        <v>0</v>
      </c>
      <c r="D1891">
        <v>0</v>
      </c>
    </row>
    <row r="1892" spans="3:4" x14ac:dyDescent="0.2">
      <c r="C1892" t="s">
        <v>3889</v>
      </c>
      <c r="D1892" t="s">
        <v>5285</v>
      </c>
    </row>
    <row r="1893" spans="3:4" x14ac:dyDescent="0.2">
      <c r="C1893" t="s">
        <v>3890</v>
      </c>
      <c r="D1893" t="s">
        <v>5286</v>
      </c>
    </row>
    <row r="1894" spans="3:4" x14ac:dyDescent="0.2">
      <c r="C1894">
        <v>0</v>
      </c>
      <c r="D1894">
        <v>0</v>
      </c>
    </row>
    <row r="1895" spans="3:4" x14ac:dyDescent="0.2">
      <c r="C1895" t="s">
        <v>3891</v>
      </c>
      <c r="D1895" t="s">
        <v>5287</v>
      </c>
    </row>
    <row r="1896" spans="3:4" x14ac:dyDescent="0.2">
      <c r="C1896" t="s">
        <v>3892</v>
      </c>
      <c r="D1896" t="s">
        <v>5288</v>
      </c>
    </row>
    <row r="1897" spans="3:4" x14ac:dyDescent="0.2">
      <c r="C1897">
        <v>0</v>
      </c>
      <c r="D1897">
        <v>0</v>
      </c>
    </row>
    <row r="1898" spans="3:4" x14ac:dyDescent="0.2">
      <c r="C1898" t="s">
        <v>3893</v>
      </c>
      <c r="D1898" t="s">
        <v>5289</v>
      </c>
    </row>
    <row r="1899" spans="3:4" x14ac:dyDescent="0.2">
      <c r="C1899" t="s">
        <v>3894</v>
      </c>
      <c r="D1899" t="s">
        <v>5290</v>
      </c>
    </row>
    <row r="1900" spans="3:4" x14ac:dyDescent="0.2">
      <c r="C1900">
        <v>0</v>
      </c>
      <c r="D1900">
        <v>0</v>
      </c>
    </row>
    <row r="1901" spans="3:4" x14ac:dyDescent="0.2">
      <c r="C1901" t="s">
        <v>3895</v>
      </c>
      <c r="D1901" t="s">
        <v>5291</v>
      </c>
    </row>
    <row r="1902" spans="3:4" x14ac:dyDescent="0.2">
      <c r="C1902" t="s">
        <v>3896</v>
      </c>
      <c r="D1902" t="s">
        <v>5292</v>
      </c>
    </row>
    <row r="1903" spans="3:4" x14ac:dyDescent="0.2">
      <c r="C1903">
        <v>0</v>
      </c>
      <c r="D1903">
        <v>0</v>
      </c>
    </row>
    <row r="1904" spans="3:4" x14ac:dyDescent="0.2">
      <c r="C1904" t="s">
        <v>3897</v>
      </c>
      <c r="D1904" t="s">
        <v>5293</v>
      </c>
    </row>
    <row r="1905" spans="3:4" x14ac:dyDescent="0.2">
      <c r="C1905" t="s">
        <v>3898</v>
      </c>
      <c r="D1905" t="s">
        <v>5294</v>
      </c>
    </row>
    <row r="1906" spans="3:4" x14ac:dyDescent="0.2">
      <c r="C1906">
        <v>0</v>
      </c>
      <c r="D1906">
        <v>0</v>
      </c>
    </row>
    <row r="1907" spans="3:4" x14ac:dyDescent="0.2">
      <c r="C1907" t="s">
        <v>3899</v>
      </c>
      <c r="D1907" t="s">
        <v>5295</v>
      </c>
    </row>
    <row r="1908" spans="3:4" x14ac:dyDescent="0.2">
      <c r="C1908" t="s">
        <v>3900</v>
      </c>
      <c r="D1908" t="s">
        <v>5296</v>
      </c>
    </row>
    <row r="1909" spans="3:4" x14ac:dyDescent="0.2">
      <c r="C1909">
        <v>0</v>
      </c>
      <c r="D1909">
        <v>0</v>
      </c>
    </row>
    <row r="1910" spans="3:4" x14ac:dyDescent="0.2">
      <c r="C1910" t="s">
        <v>3901</v>
      </c>
      <c r="D1910" t="s">
        <v>5297</v>
      </c>
    </row>
    <row r="1911" spans="3:4" x14ac:dyDescent="0.2">
      <c r="C1911" t="s">
        <v>3902</v>
      </c>
      <c r="D1911" t="s">
        <v>5298</v>
      </c>
    </row>
    <row r="1912" spans="3:4" x14ac:dyDescent="0.2">
      <c r="C1912">
        <v>0</v>
      </c>
      <c r="D1912">
        <v>0</v>
      </c>
    </row>
    <row r="1913" spans="3:4" x14ac:dyDescent="0.2">
      <c r="C1913" t="s">
        <v>3903</v>
      </c>
      <c r="D1913" t="s">
        <v>5299</v>
      </c>
    </row>
    <row r="1914" spans="3:4" x14ac:dyDescent="0.2">
      <c r="C1914" t="s">
        <v>3904</v>
      </c>
      <c r="D1914" t="s">
        <v>5300</v>
      </c>
    </row>
    <row r="1915" spans="3:4" x14ac:dyDescent="0.2">
      <c r="C1915">
        <v>0</v>
      </c>
      <c r="D1915">
        <v>0</v>
      </c>
    </row>
    <row r="1916" spans="3:4" x14ac:dyDescent="0.2">
      <c r="C1916" t="s">
        <v>3905</v>
      </c>
      <c r="D1916" t="s">
        <v>5301</v>
      </c>
    </row>
    <row r="1917" spans="3:4" x14ac:dyDescent="0.2">
      <c r="C1917" t="s">
        <v>3906</v>
      </c>
      <c r="D1917" t="s">
        <v>5302</v>
      </c>
    </row>
    <row r="1918" spans="3:4" x14ac:dyDescent="0.2">
      <c r="C1918">
        <v>0</v>
      </c>
      <c r="D1918">
        <v>0</v>
      </c>
    </row>
    <row r="1919" spans="3:4" x14ac:dyDescent="0.2">
      <c r="C1919" t="s">
        <v>3907</v>
      </c>
      <c r="D1919" t="s">
        <v>5303</v>
      </c>
    </row>
    <row r="1920" spans="3:4" x14ac:dyDescent="0.2">
      <c r="C1920" t="s">
        <v>3908</v>
      </c>
      <c r="D1920" t="s">
        <v>5304</v>
      </c>
    </row>
    <row r="1921" spans="3:4" x14ac:dyDescent="0.2">
      <c r="C1921">
        <v>0</v>
      </c>
      <c r="D1921">
        <v>0</v>
      </c>
    </row>
    <row r="1922" spans="3:4" x14ac:dyDescent="0.2">
      <c r="C1922" t="s">
        <v>3909</v>
      </c>
      <c r="D1922" t="s">
        <v>5305</v>
      </c>
    </row>
    <row r="1923" spans="3:4" x14ac:dyDescent="0.2">
      <c r="C1923" t="s">
        <v>3910</v>
      </c>
      <c r="D1923" t="s">
        <v>5306</v>
      </c>
    </row>
    <row r="1924" spans="3:4" x14ac:dyDescent="0.2">
      <c r="C1924">
        <v>26354</v>
      </c>
      <c r="D1924">
        <v>0</v>
      </c>
    </row>
    <row r="1925" spans="3:4" x14ac:dyDescent="0.2">
      <c r="C1925" t="s">
        <v>3911</v>
      </c>
      <c r="D1925" t="s">
        <v>5307</v>
      </c>
    </row>
    <row r="1926" spans="3:4" x14ac:dyDescent="0.2">
      <c r="C1926" t="s">
        <v>3912</v>
      </c>
      <c r="D1926" t="s">
        <v>5308</v>
      </c>
    </row>
    <row r="1927" spans="3:4" x14ac:dyDescent="0.2">
      <c r="C1927">
        <v>0</v>
      </c>
      <c r="D1927">
        <v>0</v>
      </c>
    </row>
    <row r="1928" spans="3:4" x14ac:dyDescent="0.2">
      <c r="C1928" t="s">
        <v>3913</v>
      </c>
      <c r="D1928" t="s">
        <v>5309</v>
      </c>
    </row>
    <row r="1929" spans="3:4" x14ac:dyDescent="0.2">
      <c r="C1929" t="s">
        <v>3914</v>
      </c>
      <c r="D1929" t="s">
        <v>5310</v>
      </c>
    </row>
    <row r="1930" spans="3:4" x14ac:dyDescent="0.2">
      <c r="C1930">
        <v>0</v>
      </c>
      <c r="D1930">
        <v>0</v>
      </c>
    </row>
    <row r="1931" spans="3:4" x14ac:dyDescent="0.2">
      <c r="C1931" t="s">
        <v>3915</v>
      </c>
      <c r="D1931" t="s">
        <v>5311</v>
      </c>
    </row>
    <row r="1932" spans="3:4" x14ac:dyDescent="0.2">
      <c r="C1932" t="s">
        <v>3916</v>
      </c>
      <c r="D1932" t="s">
        <v>5312</v>
      </c>
    </row>
    <row r="1933" spans="3:4" x14ac:dyDescent="0.2">
      <c r="C1933">
        <v>0</v>
      </c>
      <c r="D1933">
        <v>0</v>
      </c>
    </row>
    <row r="1934" spans="3:4" x14ac:dyDescent="0.2">
      <c r="C1934" t="s">
        <v>3917</v>
      </c>
      <c r="D1934" t="s">
        <v>5313</v>
      </c>
    </row>
    <row r="1935" spans="3:4" x14ac:dyDescent="0.2">
      <c r="C1935" t="s">
        <v>3918</v>
      </c>
      <c r="D1935" t="s">
        <v>5314</v>
      </c>
    </row>
    <row r="1936" spans="3:4" x14ac:dyDescent="0.2">
      <c r="C1936">
        <v>0</v>
      </c>
      <c r="D1936">
        <v>0</v>
      </c>
    </row>
    <row r="1937" spans="3:4" x14ac:dyDescent="0.2">
      <c r="C1937" t="s">
        <v>3919</v>
      </c>
      <c r="D1937" t="s">
        <v>5315</v>
      </c>
    </row>
    <row r="1938" spans="3:4" x14ac:dyDescent="0.2">
      <c r="C1938" t="s">
        <v>3920</v>
      </c>
      <c r="D1938" t="s">
        <v>5316</v>
      </c>
    </row>
    <row r="1939" spans="3:4" x14ac:dyDescent="0.2">
      <c r="C1939">
        <v>0</v>
      </c>
      <c r="D1939">
        <v>0</v>
      </c>
    </row>
    <row r="1940" spans="3:4" x14ac:dyDescent="0.2">
      <c r="C1940" t="s">
        <v>3921</v>
      </c>
      <c r="D1940" t="s">
        <v>5317</v>
      </c>
    </row>
    <row r="1941" spans="3:4" x14ac:dyDescent="0.2">
      <c r="C1941" t="s">
        <v>3922</v>
      </c>
      <c r="D1941" t="s">
        <v>5318</v>
      </c>
    </row>
    <row r="1942" spans="3:4" x14ac:dyDescent="0.2">
      <c r="C1942">
        <v>0</v>
      </c>
      <c r="D1942">
        <v>0</v>
      </c>
    </row>
    <row r="1943" spans="3:4" x14ac:dyDescent="0.2">
      <c r="C1943" t="s">
        <v>3923</v>
      </c>
      <c r="D1943" t="s">
        <v>5319</v>
      </c>
    </row>
    <row r="1944" spans="3:4" x14ac:dyDescent="0.2">
      <c r="C1944" t="s">
        <v>3924</v>
      </c>
      <c r="D1944" t="s">
        <v>5320</v>
      </c>
    </row>
    <row r="1945" spans="3:4" x14ac:dyDescent="0.2">
      <c r="C1945">
        <v>0</v>
      </c>
      <c r="D1945">
        <v>0</v>
      </c>
    </row>
    <row r="1946" spans="3:4" x14ac:dyDescent="0.2">
      <c r="C1946" t="s">
        <v>3925</v>
      </c>
      <c r="D1946" t="s">
        <v>5321</v>
      </c>
    </row>
    <row r="1947" spans="3:4" x14ac:dyDescent="0.2">
      <c r="C1947" t="s">
        <v>3926</v>
      </c>
      <c r="D1947" t="s">
        <v>5322</v>
      </c>
    </row>
    <row r="1948" spans="3:4" x14ac:dyDescent="0.2">
      <c r="C1948">
        <v>0</v>
      </c>
      <c r="D1948">
        <v>0</v>
      </c>
    </row>
    <row r="1949" spans="3:4" x14ac:dyDescent="0.2">
      <c r="C1949" t="s">
        <v>3927</v>
      </c>
      <c r="D1949" t="s">
        <v>5323</v>
      </c>
    </row>
    <row r="1950" spans="3:4" x14ac:dyDescent="0.2">
      <c r="C1950" t="s">
        <v>3928</v>
      </c>
      <c r="D1950" t="s">
        <v>5324</v>
      </c>
    </row>
    <row r="1951" spans="3:4" x14ac:dyDescent="0.2">
      <c r="C1951">
        <v>0</v>
      </c>
      <c r="D1951">
        <v>0</v>
      </c>
    </row>
    <row r="1952" spans="3:4" x14ac:dyDescent="0.2">
      <c r="C1952" t="s">
        <v>3929</v>
      </c>
      <c r="D1952" t="s">
        <v>5325</v>
      </c>
    </row>
    <row r="1953" spans="3:4" x14ac:dyDescent="0.2">
      <c r="C1953" t="s">
        <v>3930</v>
      </c>
      <c r="D1953" t="s">
        <v>5326</v>
      </c>
    </row>
    <row r="1954" spans="3:4" x14ac:dyDescent="0.2">
      <c r="C1954">
        <v>0</v>
      </c>
      <c r="D1954">
        <v>0</v>
      </c>
    </row>
    <row r="1955" spans="3:4" x14ac:dyDescent="0.2">
      <c r="C1955" t="s">
        <v>3931</v>
      </c>
      <c r="D1955" t="s">
        <v>5327</v>
      </c>
    </row>
    <row r="1956" spans="3:4" x14ac:dyDescent="0.2">
      <c r="C1956" t="s">
        <v>3932</v>
      </c>
      <c r="D1956" t="s">
        <v>5328</v>
      </c>
    </row>
    <row r="1957" spans="3:4" x14ac:dyDescent="0.2">
      <c r="C1957">
        <v>0</v>
      </c>
      <c r="D1957">
        <v>0</v>
      </c>
    </row>
    <row r="1958" spans="3:4" x14ac:dyDescent="0.2">
      <c r="C1958" t="s">
        <v>3933</v>
      </c>
      <c r="D1958" t="s">
        <v>5329</v>
      </c>
    </row>
    <row r="1959" spans="3:4" x14ac:dyDescent="0.2">
      <c r="C1959" t="s">
        <v>3934</v>
      </c>
      <c r="D1959" t="s">
        <v>5330</v>
      </c>
    </row>
    <row r="1960" spans="3:4" x14ac:dyDescent="0.2">
      <c r="C1960">
        <v>0</v>
      </c>
      <c r="D1960">
        <v>0</v>
      </c>
    </row>
    <row r="1961" spans="3:4" x14ac:dyDescent="0.2">
      <c r="C1961" t="s">
        <v>3935</v>
      </c>
      <c r="D1961" t="s">
        <v>5331</v>
      </c>
    </row>
    <row r="1962" spans="3:4" x14ac:dyDescent="0.2">
      <c r="C1962" t="s">
        <v>3936</v>
      </c>
      <c r="D1962" t="s">
        <v>5332</v>
      </c>
    </row>
    <row r="1963" spans="3:4" x14ac:dyDescent="0.2">
      <c r="C1963">
        <v>0</v>
      </c>
      <c r="D1963">
        <v>0</v>
      </c>
    </row>
    <row r="1964" spans="3:4" x14ac:dyDescent="0.2">
      <c r="C1964" t="s">
        <v>3937</v>
      </c>
      <c r="D1964" t="s">
        <v>5333</v>
      </c>
    </row>
    <row r="1965" spans="3:4" x14ac:dyDescent="0.2">
      <c r="C1965" t="s">
        <v>3938</v>
      </c>
      <c r="D1965" t="s">
        <v>5334</v>
      </c>
    </row>
    <row r="1966" spans="3:4" x14ac:dyDescent="0.2">
      <c r="C1966">
        <v>0</v>
      </c>
      <c r="D1966">
        <v>0</v>
      </c>
    </row>
    <row r="1967" spans="3:4" x14ac:dyDescent="0.2">
      <c r="C1967" t="s">
        <v>3939</v>
      </c>
      <c r="D1967" t="s">
        <v>5335</v>
      </c>
    </row>
    <row r="1968" spans="3:4" x14ac:dyDescent="0.2">
      <c r="C1968" t="s">
        <v>3940</v>
      </c>
      <c r="D1968" t="s">
        <v>5336</v>
      </c>
    </row>
    <row r="1969" spans="3:4" x14ac:dyDescent="0.2">
      <c r="C1969">
        <v>0</v>
      </c>
      <c r="D1969">
        <v>0</v>
      </c>
    </row>
    <row r="1970" spans="3:4" x14ac:dyDescent="0.2">
      <c r="C1970" t="s">
        <v>3941</v>
      </c>
      <c r="D1970" t="s">
        <v>5337</v>
      </c>
    </row>
    <row r="1971" spans="3:4" x14ac:dyDescent="0.2">
      <c r="C1971" t="s">
        <v>3942</v>
      </c>
      <c r="D1971" t="s">
        <v>5338</v>
      </c>
    </row>
    <row r="1972" spans="3:4" x14ac:dyDescent="0.2">
      <c r="C1972">
        <v>0</v>
      </c>
      <c r="D1972">
        <v>0</v>
      </c>
    </row>
    <row r="1973" spans="3:4" x14ac:dyDescent="0.2">
      <c r="C1973" t="s">
        <v>3943</v>
      </c>
      <c r="D1973" t="s">
        <v>5339</v>
      </c>
    </row>
    <row r="1974" spans="3:4" x14ac:dyDescent="0.2">
      <c r="C1974" t="s">
        <v>3944</v>
      </c>
      <c r="D1974" t="s">
        <v>5340</v>
      </c>
    </row>
    <row r="1975" spans="3:4" x14ac:dyDescent="0.2">
      <c r="C1975">
        <v>0</v>
      </c>
      <c r="D1975">
        <v>0</v>
      </c>
    </row>
    <row r="1976" spans="3:4" x14ac:dyDescent="0.2">
      <c r="C1976" t="s">
        <v>3945</v>
      </c>
      <c r="D1976" t="s">
        <v>5341</v>
      </c>
    </row>
    <row r="1977" spans="3:4" x14ac:dyDescent="0.2">
      <c r="C1977" t="s">
        <v>3946</v>
      </c>
      <c r="D1977" t="s">
        <v>5342</v>
      </c>
    </row>
    <row r="1978" spans="3:4" x14ac:dyDescent="0.2">
      <c r="C1978">
        <v>0</v>
      </c>
      <c r="D1978">
        <v>0</v>
      </c>
    </row>
    <row r="1979" spans="3:4" x14ac:dyDescent="0.2">
      <c r="C1979" t="s">
        <v>3947</v>
      </c>
      <c r="D1979" t="s">
        <v>5343</v>
      </c>
    </row>
    <row r="1980" spans="3:4" x14ac:dyDescent="0.2">
      <c r="C1980" t="s">
        <v>3948</v>
      </c>
      <c r="D1980" t="s">
        <v>5344</v>
      </c>
    </row>
    <row r="1981" spans="3:4" x14ac:dyDescent="0.2">
      <c r="C1981">
        <v>0</v>
      </c>
      <c r="D1981">
        <v>0</v>
      </c>
    </row>
    <row r="1982" spans="3:4" x14ac:dyDescent="0.2">
      <c r="C1982" t="s">
        <v>3949</v>
      </c>
      <c r="D1982" t="s">
        <v>5345</v>
      </c>
    </row>
    <row r="1983" spans="3:4" x14ac:dyDescent="0.2">
      <c r="C1983" t="s">
        <v>3950</v>
      </c>
      <c r="D1983" t="s">
        <v>5346</v>
      </c>
    </row>
    <row r="1984" spans="3:4" x14ac:dyDescent="0.2">
      <c r="C1984">
        <v>0</v>
      </c>
      <c r="D1984">
        <v>0</v>
      </c>
    </row>
    <row r="1985" spans="3:4" x14ac:dyDescent="0.2">
      <c r="C1985" t="s">
        <v>3951</v>
      </c>
      <c r="D1985" t="s">
        <v>5347</v>
      </c>
    </row>
    <row r="1986" spans="3:4" x14ac:dyDescent="0.2">
      <c r="C1986" t="s">
        <v>3952</v>
      </c>
      <c r="D1986" t="s">
        <v>3662</v>
      </c>
    </row>
    <row r="1987" spans="3:4" x14ac:dyDescent="0.2">
      <c r="C1987">
        <v>0</v>
      </c>
      <c r="D1987">
        <v>30215</v>
      </c>
    </row>
    <row r="1988" spans="3:4" x14ac:dyDescent="0.2">
      <c r="C1988" t="s">
        <v>3953</v>
      </c>
      <c r="D1988" t="s">
        <v>5348</v>
      </c>
    </row>
    <row r="1989" spans="3:4" x14ac:dyDescent="0.2">
      <c r="C1989" t="s">
        <v>3954</v>
      </c>
      <c r="D1989" t="s">
        <v>5349</v>
      </c>
    </row>
    <row r="1990" spans="3:4" x14ac:dyDescent="0.2">
      <c r="C1990">
        <v>0</v>
      </c>
      <c r="D1990">
        <v>31531</v>
      </c>
    </row>
    <row r="1991" spans="3:4" x14ac:dyDescent="0.2">
      <c r="C1991" t="s">
        <v>3955</v>
      </c>
      <c r="D1991" t="s">
        <v>5350</v>
      </c>
    </row>
    <row r="1992" spans="3:4" x14ac:dyDescent="0.2">
      <c r="C1992" t="s">
        <v>3956</v>
      </c>
      <c r="D1992" t="s">
        <v>3670</v>
      </c>
    </row>
    <row r="1993" spans="3:4" x14ac:dyDescent="0.2">
      <c r="C1993">
        <v>0</v>
      </c>
      <c r="D1993">
        <v>0</v>
      </c>
    </row>
    <row r="1994" spans="3:4" x14ac:dyDescent="0.2">
      <c r="C1994" t="s">
        <v>3957</v>
      </c>
      <c r="D1994" t="s">
        <v>5351</v>
      </c>
    </row>
    <row r="1995" spans="3:4" x14ac:dyDescent="0.2">
      <c r="C1995" t="s">
        <v>3958</v>
      </c>
      <c r="D1995" t="s">
        <v>5352</v>
      </c>
    </row>
    <row r="1996" spans="3:4" x14ac:dyDescent="0.2">
      <c r="C1996">
        <v>0</v>
      </c>
      <c r="D1996">
        <v>0</v>
      </c>
    </row>
    <row r="1997" spans="3:4" x14ac:dyDescent="0.2">
      <c r="C1997" t="s">
        <v>3959</v>
      </c>
      <c r="D1997" t="s">
        <v>5353</v>
      </c>
    </row>
    <row r="1998" spans="3:4" x14ac:dyDescent="0.2">
      <c r="C1998" t="s">
        <v>3960</v>
      </c>
      <c r="D1998" t="s">
        <v>5354</v>
      </c>
    </row>
    <row r="1999" spans="3:4" x14ac:dyDescent="0.2">
      <c r="C1999">
        <v>0</v>
      </c>
      <c r="D1999">
        <v>625</v>
      </c>
    </row>
    <row r="2000" spans="3:4" x14ac:dyDescent="0.2">
      <c r="C2000" t="s">
        <v>3961</v>
      </c>
      <c r="D2000" t="s">
        <v>5355</v>
      </c>
    </row>
    <row r="2001" spans="3:4" x14ac:dyDescent="0.2">
      <c r="C2001" t="s">
        <v>3962</v>
      </c>
      <c r="D2001" t="s">
        <v>5356</v>
      </c>
    </row>
    <row r="2002" spans="3:4" x14ac:dyDescent="0.2">
      <c r="C2002">
        <v>0</v>
      </c>
      <c r="D2002">
        <v>750</v>
      </c>
    </row>
    <row r="2003" spans="3:4" x14ac:dyDescent="0.2">
      <c r="C2003" t="s">
        <v>3963</v>
      </c>
      <c r="D2003" t="s">
        <v>5357</v>
      </c>
    </row>
    <row r="2004" spans="3:4" x14ac:dyDescent="0.2">
      <c r="C2004" t="s">
        <v>3964</v>
      </c>
      <c r="D2004" t="s">
        <v>5358</v>
      </c>
    </row>
    <row r="2005" spans="3:4" x14ac:dyDescent="0.2">
      <c r="C2005">
        <v>0</v>
      </c>
      <c r="D2005">
        <v>0</v>
      </c>
    </row>
    <row r="2006" spans="3:4" x14ac:dyDescent="0.2">
      <c r="C2006" t="s">
        <v>3965</v>
      </c>
      <c r="D2006" t="s">
        <v>5359</v>
      </c>
    </row>
    <row r="2007" spans="3:4" x14ac:dyDescent="0.2">
      <c r="C2007" t="s">
        <v>3966</v>
      </c>
      <c r="D2007" t="s">
        <v>5360</v>
      </c>
    </row>
    <row r="2008" spans="3:4" x14ac:dyDescent="0.2">
      <c r="C2008">
        <v>0</v>
      </c>
      <c r="D2008">
        <v>0</v>
      </c>
    </row>
    <row r="2009" spans="3:4" x14ac:dyDescent="0.2">
      <c r="C2009" t="s">
        <v>3967</v>
      </c>
      <c r="D2009" t="s">
        <v>5361</v>
      </c>
    </row>
    <row r="2010" spans="3:4" x14ac:dyDescent="0.2">
      <c r="C2010" t="s">
        <v>3968</v>
      </c>
      <c r="D2010" t="s">
        <v>3678</v>
      </c>
    </row>
    <row r="2011" spans="3:4" x14ac:dyDescent="0.2">
      <c r="C2011">
        <v>0</v>
      </c>
      <c r="D2011">
        <v>0</v>
      </c>
    </row>
    <row r="2012" spans="3:4" x14ac:dyDescent="0.2">
      <c r="C2012" t="s">
        <v>3969</v>
      </c>
      <c r="D2012" t="s">
        <v>5362</v>
      </c>
    </row>
    <row r="2013" spans="3:4" x14ac:dyDescent="0.2">
      <c r="C2013" t="s">
        <v>3970</v>
      </c>
      <c r="D2013" t="s">
        <v>5363</v>
      </c>
    </row>
    <row r="2014" spans="3:4" x14ac:dyDescent="0.2">
      <c r="C2014">
        <v>0</v>
      </c>
      <c r="D2014">
        <v>0</v>
      </c>
    </row>
    <row r="2015" spans="3:4" x14ac:dyDescent="0.2">
      <c r="C2015" t="s">
        <v>3971</v>
      </c>
      <c r="D2015" t="s">
        <v>5364</v>
      </c>
    </row>
    <row r="2016" spans="3:4" x14ac:dyDescent="0.2">
      <c r="C2016" t="s">
        <v>3972</v>
      </c>
      <c r="D2016" t="s">
        <v>3684</v>
      </c>
    </row>
    <row r="2017" spans="3:4" x14ac:dyDescent="0.2">
      <c r="C2017">
        <v>0</v>
      </c>
      <c r="D2017">
        <v>2990</v>
      </c>
    </row>
    <row r="2018" spans="3:4" x14ac:dyDescent="0.2">
      <c r="C2018" t="s">
        <v>3973</v>
      </c>
      <c r="D2018" t="s">
        <v>5365</v>
      </c>
    </row>
    <row r="2019" spans="3:4" x14ac:dyDescent="0.2">
      <c r="C2019" t="s">
        <v>3974</v>
      </c>
      <c r="D2019" t="s">
        <v>5366</v>
      </c>
    </row>
    <row r="2020" spans="3:4" x14ac:dyDescent="0.2">
      <c r="C2020">
        <v>0</v>
      </c>
      <c r="D2020">
        <v>4500</v>
      </c>
    </row>
    <row r="2021" spans="3:4" x14ac:dyDescent="0.2">
      <c r="C2021" t="s">
        <v>3975</v>
      </c>
      <c r="D2021" t="s">
        <v>5367</v>
      </c>
    </row>
    <row r="2022" spans="3:4" x14ac:dyDescent="0.2">
      <c r="C2022" t="s">
        <v>3976</v>
      </c>
      <c r="D2022" t="s">
        <v>5368</v>
      </c>
    </row>
    <row r="2023" spans="3:4" x14ac:dyDescent="0.2">
      <c r="C2023">
        <v>0</v>
      </c>
      <c r="D2023">
        <v>0</v>
      </c>
    </row>
    <row r="2024" spans="3:4" x14ac:dyDescent="0.2">
      <c r="C2024" t="s">
        <v>3977</v>
      </c>
      <c r="D2024" t="s">
        <v>5369</v>
      </c>
    </row>
    <row r="2025" spans="3:4" x14ac:dyDescent="0.2">
      <c r="C2025" t="s">
        <v>3978</v>
      </c>
      <c r="D2025" t="s">
        <v>5370</v>
      </c>
    </row>
    <row r="2026" spans="3:4" x14ac:dyDescent="0.2">
      <c r="C2026">
        <v>0</v>
      </c>
      <c r="D2026">
        <v>0</v>
      </c>
    </row>
    <row r="2027" spans="3:4" x14ac:dyDescent="0.2">
      <c r="C2027" t="s">
        <v>3979</v>
      </c>
      <c r="D2027" t="s">
        <v>5371</v>
      </c>
    </row>
    <row r="2028" spans="3:4" x14ac:dyDescent="0.2">
      <c r="C2028" t="s">
        <v>3980</v>
      </c>
      <c r="D2028" t="s">
        <v>3690</v>
      </c>
    </row>
    <row r="2029" spans="3:4" x14ac:dyDescent="0.2">
      <c r="C2029">
        <v>0</v>
      </c>
      <c r="D2029">
        <v>0</v>
      </c>
    </row>
    <row r="2030" spans="3:4" x14ac:dyDescent="0.2">
      <c r="C2030" t="s">
        <v>3981</v>
      </c>
      <c r="D2030" t="s">
        <v>5372</v>
      </c>
    </row>
    <row r="2031" spans="3:4" x14ac:dyDescent="0.2">
      <c r="C2031" t="s">
        <v>3982</v>
      </c>
      <c r="D2031" t="s">
        <v>5373</v>
      </c>
    </row>
    <row r="2032" spans="3:4" x14ac:dyDescent="0.2">
      <c r="C2032">
        <v>0</v>
      </c>
      <c r="D2032">
        <v>0</v>
      </c>
    </row>
    <row r="2033" spans="3:4" x14ac:dyDescent="0.2">
      <c r="C2033" t="s">
        <v>3983</v>
      </c>
      <c r="D2033" t="s">
        <v>5374</v>
      </c>
    </row>
    <row r="2034" spans="3:4" x14ac:dyDescent="0.2">
      <c r="C2034" t="s">
        <v>3984</v>
      </c>
      <c r="D2034" t="s">
        <v>3696</v>
      </c>
    </row>
    <row r="2035" spans="3:4" x14ac:dyDescent="0.2">
      <c r="C2035">
        <v>0</v>
      </c>
      <c r="D2035">
        <v>390</v>
      </c>
    </row>
    <row r="2036" spans="3:4" x14ac:dyDescent="0.2">
      <c r="C2036" t="s">
        <v>3985</v>
      </c>
      <c r="D2036" t="s">
        <v>5375</v>
      </c>
    </row>
    <row r="2037" spans="3:4" x14ac:dyDescent="0.2">
      <c r="C2037" t="s">
        <v>3986</v>
      </c>
      <c r="D2037" t="s">
        <v>5376</v>
      </c>
    </row>
    <row r="2038" spans="3:4" x14ac:dyDescent="0.2">
      <c r="C2038">
        <v>0</v>
      </c>
      <c r="D2038">
        <v>800</v>
      </c>
    </row>
    <row r="2039" spans="3:4" x14ac:dyDescent="0.2">
      <c r="C2039" t="s">
        <v>3987</v>
      </c>
      <c r="D2039" t="s">
        <v>5377</v>
      </c>
    </row>
    <row r="2040" spans="3:4" x14ac:dyDescent="0.2">
      <c r="C2040" t="s">
        <v>3988</v>
      </c>
      <c r="D2040" t="s">
        <v>3712</v>
      </c>
    </row>
    <row r="2041" spans="3:4" x14ac:dyDescent="0.2">
      <c r="C2041">
        <v>0</v>
      </c>
      <c r="D2041">
        <v>0</v>
      </c>
    </row>
    <row r="2042" spans="3:4" x14ac:dyDescent="0.2">
      <c r="C2042" t="s">
        <v>3989</v>
      </c>
      <c r="D2042" t="s">
        <v>5378</v>
      </c>
    </row>
    <row r="2043" spans="3:4" x14ac:dyDescent="0.2">
      <c r="C2043" t="s">
        <v>3990</v>
      </c>
      <c r="D2043" t="s">
        <v>5379</v>
      </c>
    </row>
    <row r="2044" spans="3:4" x14ac:dyDescent="0.2">
      <c r="C2044">
        <v>0</v>
      </c>
      <c r="D2044">
        <v>0</v>
      </c>
    </row>
    <row r="2045" spans="3:4" x14ac:dyDescent="0.2">
      <c r="C2045" t="s">
        <v>3991</v>
      </c>
      <c r="D2045" t="s">
        <v>5380</v>
      </c>
    </row>
    <row r="2046" spans="3:4" x14ac:dyDescent="0.2">
      <c r="C2046" t="s">
        <v>3992</v>
      </c>
      <c r="D2046" t="s">
        <v>3720</v>
      </c>
    </row>
    <row r="2047" spans="3:4" x14ac:dyDescent="0.2">
      <c r="C2047">
        <v>0</v>
      </c>
      <c r="D2047">
        <v>0</v>
      </c>
    </row>
    <row r="2048" spans="3:4" x14ac:dyDescent="0.2">
      <c r="C2048" t="s">
        <v>3993</v>
      </c>
      <c r="D2048" t="s">
        <v>5381</v>
      </c>
    </row>
    <row r="2049" spans="3:4" x14ac:dyDescent="0.2">
      <c r="C2049" t="s">
        <v>3994</v>
      </c>
      <c r="D2049" t="s">
        <v>5382</v>
      </c>
    </row>
    <row r="2050" spans="3:4" x14ac:dyDescent="0.2">
      <c r="C2050">
        <v>0</v>
      </c>
      <c r="D2050">
        <v>0</v>
      </c>
    </row>
    <row r="2051" spans="3:4" x14ac:dyDescent="0.2">
      <c r="C2051" t="s">
        <v>3995</v>
      </c>
      <c r="D2051" t="s">
        <v>5383</v>
      </c>
    </row>
    <row r="2052" spans="3:4" x14ac:dyDescent="0.2">
      <c r="C2052" t="s">
        <v>3996</v>
      </c>
      <c r="D2052" t="s">
        <v>3736</v>
      </c>
    </row>
    <row r="2053" spans="3:4" x14ac:dyDescent="0.2">
      <c r="C2053">
        <v>0</v>
      </c>
      <c r="D2053">
        <v>0</v>
      </c>
    </row>
    <row r="2054" spans="3:4" x14ac:dyDescent="0.2">
      <c r="C2054" t="s">
        <v>3997</v>
      </c>
      <c r="D2054" t="s">
        <v>5384</v>
      </c>
    </row>
    <row r="2055" spans="3:4" x14ac:dyDescent="0.2">
      <c r="C2055" t="s">
        <v>3998</v>
      </c>
      <c r="D2055" t="s">
        <v>5385</v>
      </c>
    </row>
    <row r="2056" spans="3:4" x14ac:dyDescent="0.2">
      <c r="C2056">
        <v>0</v>
      </c>
      <c r="D2056">
        <v>0</v>
      </c>
    </row>
    <row r="2057" spans="3:4" x14ac:dyDescent="0.2">
      <c r="C2057" t="s">
        <v>3999</v>
      </c>
      <c r="D2057" t="s">
        <v>5386</v>
      </c>
    </row>
    <row r="2058" spans="3:4" x14ac:dyDescent="0.2">
      <c r="C2058" t="s">
        <v>4000</v>
      </c>
      <c r="D2058" t="s">
        <v>3752</v>
      </c>
    </row>
    <row r="2059" spans="3:4" x14ac:dyDescent="0.2">
      <c r="C2059">
        <v>0</v>
      </c>
      <c r="D2059">
        <v>0</v>
      </c>
    </row>
    <row r="2060" spans="3:4" x14ac:dyDescent="0.2">
      <c r="C2060" t="s">
        <v>4001</v>
      </c>
      <c r="D2060" t="s">
        <v>5387</v>
      </c>
    </row>
    <row r="2061" spans="3:4" x14ac:dyDescent="0.2">
      <c r="C2061" t="s">
        <v>4002</v>
      </c>
      <c r="D2061" t="s">
        <v>5388</v>
      </c>
    </row>
    <row r="2062" spans="3:4" x14ac:dyDescent="0.2">
      <c r="C2062">
        <v>0</v>
      </c>
      <c r="D2062">
        <v>0</v>
      </c>
    </row>
    <row r="2063" spans="3:4" x14ac:dyDescent="0.2">
      <c r="C2063" t="s">
        <v>4003</v>
      </c>
      <c r="D2063" t="s">
        <v>5389</v>
      </c>
    </row>
    <row r="2064" spans="3:4" x14ac:dyDescent="0.2">
      <c r="C2064" t="s">
        <v>4004</v>
      </c>
      <c r="D2064" t="s">
        <v>3768</v>
      </c>
    </row>
    <row r="2065" spans="3:4" x14ac:dyDescent="0.2">
      <c r="C2065">
        <v>0</v>
      </c>
      <c r="D2065">
        <v>0</v>
      </c>
    </row>
    <row r="2066" spans="3:4" x14ac:dyDescent="0.2">
      <c r="C2066" t="s">
        <v>4005</v>
      </c>
      <c r="D2066" t="s">
        <v>5390</v>
      </c>
    </row>
    <row r="2067" spans="3:4" x14ac:dyDescent="0.2">
      <c r="C2067" t="s">
        <v>4006</v>
      </c>
      <c r="D2067" t="s">
        <v>5391</v>
      </c>
    </row>
    <row r="2068" spans="3:4" x14ac:dyDescent="0.2">
      <c r="C2068">
        <v>0</v>
      </c>
      <c r="D2068">
        <v>0</v>
      </c>
    </row>
    <row r="2069" spans="3:4" x14ac:dyDescent="0.2">
      <c r="C2069" t="s">
        <v>4007</v>
      </c>
      <c r="D2069" t="s">
        <v>5392</v>
      </c>
    </row>
    <row r="2070" spans="3:4" x14ac:dyDescent="0.2">
      <c r="C2070" t="s">
        <v>4008</v>
      </c>
      <c r="D2070" t="s">
        <v>3832</v>
      </c>
    </row>
    <row r="2071" spans="3:4" x14ac:dyDescent="0.2">
      <c r="C2071">
        <v>0</v>
      </c>
      <c r="D2071">
        <v>0</v>
      </c>
    </row>
    <row r="2072" spans="3:4" x14ac:dyDescent="0.2">
      <c r="C2072" t="s">
        <v>4009</v>
      </c>
      <c r="D2072" t="s">
        <v>5393</v>
      </c>
    </row>
    <row r="2073" spans="3:4" x14ac:dyDescent="0.2">
      <c r="C2073" t="s">
        <v>4010</v>
      </c>
      <c r="D2073" t="s">
        <v>5394</v>
      </c>
    </row>
    <row r="2074" spans="3:4" x14ac:dyDescent="0.2">
      <c r="C2074">
        <v>0</v>
      </c>
      <c r="D2074">
        <v>0</v>
      </c>
    </row>
    <row r="2075" spans="3:4" x14ac:dyDescent="0.2">
      <c r="C2075" t="s">
        <v>4011</v>
      </c>
      <c r="D2075" t="s">
        <v>5395</v>
      </c>
    </row>
    <row r="2076" spans="3:4" x14ac:dyDescent="0.2">
      <c r="C2076" t="s">
        <v>4012</v>
      </c>
      <c r="D2076" t="s">
        <v>3848</v>
      </c>
    </row>
    <row r="2077" spans="3:4" x14ac:dyDescent="0.2">
      <c r="C2077">
        <v>0</v>
      </c>
      <c r="D2077">
        <v>245</v>
      </c>
    </row>
    <row r="2078" spans="3:4" x14ac:dyDescent="0.2">
      <c r="C2078" t="s">
        <v>4013</v>
      </c>
      <c r="D2078" t="s">
        <v>5396</v>
      </c>
    </row>
    <row r="2079" spans="3:4" x14ac:dyDescent="0.2">
      <c r="C2079" t="s">
        <v>4014</v>
      </c>
      <c r="D2079" t="s">
        <v>5397</v>
      </c>
    </row>
    <row r="2080" spans="3:4" x14ac:dyDescent="0.2">
      <c r="C2080">
        <v>0</v>
      </c>
      <c r="D2080">
        <v>300</v>
      </c>
    </row>
    <row r="2081" spans="3:4" x14ac:dyDescent="0.2">
      <c r="C2081" t="s">
        <v>4015</v>
      </c>
      <c r="D2081" t="s">
        <v>5398</v>
      </c>
    </row>
    <row r="2082" spans="3:4" x14ac:dyDescent="0.2">
      <c r="C2082" t="s">
        <v>4016</v>
      </c>
      <c r="D2082" t="s">
        <v>3856</v>
      </c>
    </row>
    <row r="2083" spans="3:4" x14ac:dyDescent="0.2">
      <c r="C2083">
        <v>0</v>
      </c>
      <c r="D2083">
        <v>0</v>
      </c>
    </row>
    <row r="2084" spans="3:4" x14ac:dyDescent="0.2">
      <c r="C2084" t="s">
        <v>4017</v>
      </c>
      <c r="D2084" t="s">
        <v>5399</v>
      </c>
    </row>
    <row r="2085" spans="3:4" x14ac:dyDescent="0.2">
      <c r="C2085" t="s">
        <v>4018</v>
      </c>
      <c r="D2085" t="s">
        <v>5400</v>
      </c>
    </row>
    <row r="2086" spans="3:4" x14ac:dyDescent="0.2">
      <c r="C2086">
        <v>0</v>
      </c>
      <c r="D2086">
        <v>0</v>
      </c>
    </row>
    <row r="2087" spans="3:4" x14ac:dyDescent="0.2">
      <c r="C2087" t="s">
        <v>4019</v>
      </c>
      <c r="D2087" t="s">
        <v>5401</v>
      </c>
    </row>
    <row r="2088" spans="3:4" x14ac:dyDescent="0.2">
      <c r="C2088" t="s">
        <v>4020</v>
      </c>
      <c r="D2088" t="s">
        <v>3860</v>
      </c>
    </row>
    <row r="2089" spans="3:4" x14ac:dyDescent="0.2">
      <c r="C2089">
        <v>0</v>
      </c>
      <c r="D2089">
        <v>0</v>
      </c>
    </row>
    <row r="2090" spans="3:4" x14ac:dyDescent="0.2">
      <c r="C2090" t="s">
        <v>4021</v>
      </c>
      <c r="D2090" t="s">
        <v>5402</v>
      </c>
    </row>
    <row r="2091" spans="3:4" x14ac:dyDescent="0.2">
      <c r="C2091" t="s">
        <v>4022</v>
      </c>
      <c r="D2091" t="s">
        <v>5403</v>
      </c>
    </row>
    <row r="2092" spans="3:4" x14ac:dyDescent="0.2">
      <c r="C2092">
        <v>0</v>
      </c>
      <c r="D2092">
        <v>0</v>
      </c>
    </row>
    <row r="2093" spans="3:4" x14ac:dyDescent="0.2">
      <c r="C2093" t="s">
        <v>4023</v>
      </c>
      <c r="D2093" t="s">
        <v>5404</v>
      </c>
    </row>
    <row r="2094" spans="3:4" x14ac:dyDescent="0.2">
      <c r="C2094" t="s">
        <v>4024</v>
      </c>
      <c r="D2094" t="s">
        <v>3876</v>
      </c>
    </row>
    <row r="2095" spans="3:4" x14ac:dyDescent="0.2">
      <c r="C2095">
        <v>0</v>
      </c>
      <c r="D2095">
        <v>398</v>
      </c>
    </row>
    <row r="2096" spans="3:4" x14ac:dyDescent="0.2">
      <c r="C2096" t="s">
        <v>4025</v>
      </c>
      <c r="D2096" t="s">
        <v>5405</v>
      </c>
    </row>
    <row r="2097" spans="3:4" x14ac:dyDescent="0.2">
      <c r="C2097" t="s">
        <v>4026</v>
      </c>
      <c r="D2097" t="s">
        <v>5406</v>
      </c>
    </row>
    <row r="2098" spans="3:4" x14ac:dyDescent="0.2">
      <c r="C2098">
        <v>0</v>
      </c>
      <c r="D2098">
        <v>400</v>
      </c>
    </row>
    <row r="2099" spans="3:4" x14ac:dyDescent="0.2">
      <c r="C2099" t="s">
        <v>4027</v>
      </c>
      <c r="D2099" t="s">
        <v>5407</v>
      </c>
    </row>
    <row r="2100" spans="3:4" x14ac:dyDescent="0.2">
      <c r="C2100" t="s">
        <v>4028</v>
      </c>
      <c r="D2100" t="s">
        <v>3892</v>
      </c>
    </row>
    <row r="2101" spans="3:4" x14ac:dyDescent="0.2">
      <c r="C2101">
        <v>0</v>
      </c>
      <c r="D2101">
        <v>2427</v>
      </c>
    </row>
    <row r="2102" spans="3:4" x14ac:dyDescent="0.2">
      <c r="C2102" t="s">
        <v>4029</v>
      </c>
      <c r="D2102" t="s">
        <v>5408</v>
      </c>
    </row>
    <row r="2103" spans="3:4" x14ac:dyDescent="0.2">
      <c r="C2103" t="s">
        <v>4030</v>
      </c>
      <c r="D2103" t="s">
        <v>5409</v>
      </c>
    </row>
    <row r="2104" spans="3:4" x14ac:dyDescent="0.2">
      <c r="C2104">
        <v>0</v>
      </c>
      <c r="D2104">
        <v>2650</v>
      </c>
    </row>
    <row r="2105" spans="3:4" x14ac:dyDescent="0.2">
      <c r="C2105" t="s">
        <v>4031</v>
      </c>
      <c r="D2105" t="s">
        <v>5410</v>
      </c>
    </row>
    <row r="2106" spans="3:4" x14ac:dyDescent="0.2">
      <c r="C2106" t="s">
        <v>4032</v>
      </c>
      <c r="D2106" t="s">
        <v>3940</v>
      </c>
    </row>
    <row r="2107" spans="3:4" x14ac:dyDescent="0.2">
      <c r="C2107">
        <v>0</v>
      </c>
      <c r="D2107">
        <v>0</v>
      </c>
    </row>
    <row r="2108" spans="3:4" x14ac:dyDescent="0.2">
      <c r="C2108" t="s">
        <v>4033</v>
      </c>
      <c r="D2108" t="s">
        <v>5411</v>
      </c>
    </row>
    <row r="2109" spans="3:4" x14ac:dyDescent="0.2">
      <c r="C2109" t="s">
        <v>4034</v>
      </c>
      <c r="D2109" t="s">
        <v>5412</v>
      </c>
    </row>
    <row r="2110" spans="3:4" x14ac:dyDescent="0.2">
      <c r="C2110">
        <v>0</v>
      </c>
      <c r="D2110">
        <v>200</v>
      </c>
    </row>
    <row r="2111" spans="3:4" x14ac:dyDescent="0.2">
      <c r="C2111" t="s">
        <v>4035</v>
      </c>
      <c r="D2111" t="s">
        <v>5413</v>
      </c>
    </row>
    <row r="2112" spans="3:4" x14ac:dyDescent="0.2">
      <c r="C2112" t="s">
        <v>4036</v>
      </c>
      <c r="D2112" t="s">
        <v>3956</v>
      </c>
    </row>
    <row r="2113" spans="3:4" x14ac:dyDescent="0.2">
      <c r="C2113">
        <v>0</v>
      </c>
      <c r="D2113">
        <v>0</v>
      </c>
    </row>
    <row r="2114" spans="3:4" x14ac:dyDescent="0.2">
      <c r="C2114" t="s">
        <v>4037</v>
      </c>
      <c r="D2114" t="s">
        <v>5414</v>
      </c>
    </row>
    <row r="2115" spans="3:4" x14ac:dyDescent="0.2">
      <c r="C2115" t="s">
        <v>4038</v>
      </c>
      <c r="D2115" t="s">
        <v>5415</v>
      </c>
    </row>
    <row r="2116" spans="3:4" x14ac:dyDescent="0.2">
      <c r="C2116">
        <v>0</v>
      </c>
      <c r="D2116">
        <v>0</v>
      </c>
    </row>
    <row r="2117" spans="3:4" x14ac:dyDescent="0.2">
      <c r="C2117" t="s">
        <v>4039</v>
      </c>
      <c r="D2117" t="s">
        <v>5416</v>
      </c>
    </row>
    <row r="2118" spans="3:4" x14ac:dyDescent="0.2">
      <c r="C2118" t="s">
        <v>4040</v>
      </c>
      <c r="D2118" t="s">
        <v>3972</v>
      </c>
    </row>
    <row r="2119" spans="3:4" x14ac:dyDescent="0.2">
      <c r="C2119">
        <v>0</v>
      </c>
      <c r="D2119">
        <v>0</v>
      </c>
    </row>
    <row r="2120" spans="3:4" x14ac:dyDescent="0.2">
      <c r="C2120" t="s">
        <v>4041</v>
      </c>
      <c r="D2120" t="s">
        <v>5417</v>
      </c>
    </row>
    <row r="2121" spans="3:4" x14ac:dyDescent="0.2">
      <c r="C2121" t="s">
        <v>4042</v>
      </c>
      <c r="D2121" t="s">
        <v>5418</v>
      </c>
    </row>
    <row r="2122" spans="3:4" x14ac:dyDescent="0.2">
      <c r="C2122">
        <v>0</v>
      </c>
      <c r="D2122">
        <v>0</v>
      </c>
    </row>
    <row r="2123" spans="3:4" x14ac:dyDescent="0.2">
      <c r="C2123" t="s">
        <v>4043</v>
      </c>
      <c r="D2123" t="s">
        <v>5419</v>
      </c>
    </row>
    <row r="2124" spans="3:4" x14ac:dyDescent="0.2">
      <c r="C2124" t="s">
        <v>4044</v>
      </c>
      <c r="D2124" t="s">
        <v>4020</v>
      </c>
    </row>
    <row r="2125" spans="3:4" x14ac:dyDescent="0.2">
      <c r="C2125">
        <v>0</v>
      </c>
      <c r="D2125">
        <v>0</v>
      </c>
    </row>
    <row r="2126" spans="3:4" x14ac:dyDescent="0.2">
      <c r="C2126" t="s">
        <v>4045</v>
      </c>
      <c r="D2126" t="s">
        <v>5420</v>
      </c>
    </row>
    <row r="2127" spans="3:4" x14ac:dyDescent="0.2">
      <c r="C2127" t="s">
        <v>4046</v>
      </c>
      <c r="D2127" t="s">
        <v>5421</v>
      </c>
    </row>
    <row r="2128" spans="3:4" x14ac:dyDescent="0.2">
      <c r="C2128">
        <v>0</v>
      </c>
      <c r="D2128">
        <v>500</v>
      </c>
    </row>
    <row r="2129" spans="3:4" x14ac:dyDescent="0.2">
      <c r="C2129" t="s">
        <v>4047</v>
      </c>
      <c r="D2129" t="s">
        <v>5422</v>
      </c>
    </row>
    <row r="2130" spans="3:4" x14ac:dyDescent="0.2">
      <c r="C2130" t="s">
        <v>4048</v>
      </c>
      <c r="D2130" t="s">
        <v>4036</v>
      </c>
    </row>
    <row r="2131" spans="3:4" x14ac:dyDescent="0.2">
      <c r="C2131">
        <v>0</v>
      </c>
      <c r="D2131">
        <v>10237</v>
      </c>
    </row>
    <row r="2132" spans="3:4" x14ac:dyDescent="0.2">
      <c r="C2132" t="s">
        <v>4049</v>
      </c>
      <c r="D2132" t="s">
        <v>5423</v>
      </c>
    </row>
    <row r="2133" spans="3:4" x14ac:dyDescent="0.2">
      <c r="C2133" t="s">
        <v>4050</v>
      </c>
      <c r="D2133" t="s">
        <v>5424</v>
      </c>
    </row>
    <row r="2134" spans="3:4" x14ac:dyDescent="0.2">
      <c r="C2134">
        <v>0</v>
      </c>
      <c r="D2134">
        <v>5000</v>
      </c>
    </row>
    <row r="2135" spans="3:4" x14ac:dyDescent="0.2">
      <c r="C2135" t="s">
        <v>4051</v>
      </c>
      <c r="D2135" t="s">
        <v>5425</v>
      </c>
    </row>
    <row r="2136" spans="3:4" x14ac:dyDescent="0.2">
      <c r="C2136" t="s">
        <v>4052</v>
      </c>
      <c r="D2136" t="s">
        <v>4052</v>
      </c>
    </row>
    <row r="2137" spans="3:4" x14ac:dyDescent="0.2">
      <c r="C2137">
        <v>0</v>
      </c>
      <c r="D2137">
        <v>46</v>
      </c>
    </row>
    <row r="2138" spans="3:4" x14ac:dyDescent="0.2">
      <c r="C2138" t="s">
        <v>4053</v>
      </c>
      <c r="D2138" t="s">
        <v>5426</v>
      </c>
    </row>
    <row r="2139" spans="3:4" x14ac:dyDescent="0.2">
      <c r="C2139" t="s">
        <v>4054</v>
      </c>
      <c r="D2139" t="s">
        <v>5427</v>
      </c>
    </row>
    <row r="2140" spans="3:4" x14ac:dyDescent="0.2">
      <c r="C2140">
        <v>0</v>
      </c>
      <c r="D2140">
        <v>200</v>
      </c>
    </row>
    <row r="2141" spans="3:4" x14ac:dyDescent="0.2">
      <c r="C2141" t="s">
        <v>4055</v>
      </c>
      <c r="D2141" t="s">
        <v>5428</v>
      </c>
    </row>
    <row r="2142" spans="3:4" x14ac:dyDescent="0.2">
      <c r="C2142" t="s">
        <v>4056</v>
      </c>
      <c r="D2142" t="s">
        <v>4068</v>
      </c>
    </row>
    <row r="2143" spans="3:4" x14ac:dyDescent="0.2">
      <c r="C2143">
        <v>0</v>
      </c>
      <c r="D2143">
        <v>0</v>
      </c>
    </row>
    <row r="2144" spans="3:4" x14ac:dyDescent="0.2">
      <c r="C2144" t="s">
        <v>4057</v>
      </c>
      <c r="D2144" t="s">
        <v>5429</v>
      </c>
    </row>
    <row r="2145" spans="3:4" x14ac:dyDescent="0.2">
      <c r="C2145" t="s">
        <v>4058</v>
      </c>
      <c r="D2145" t="s">
        <v>5430</v>
      </c>
    </row>
    <row r="2146" spans="3:4" x14ac:dyDescent="0.2">
      <c r="C2146">
        <v>0</v>
      </c>
      <c r="D2146">
        <v>0</v>
      </c>
    </row>
    <row r="2147" spans="3:4" x14ac:dyDescent="0.2">
      <c r="C2147" t="s">
        <v>4059</v>
      </c>
      <c r="D2147" t="s">
        <v>5431</v>
      </c>
    </row>
    <row r="2148" spans="3:4" x14ac:dyDescent="0.2">
      <c r="C2148" t="s">
        <v>4060</v>
      </c>
      <c r="D2148" t="s">
        <v>4084</v>
      </c>
    </row>
    <row r="2149" spans="3:4" x14ac:dyDescent="0.2">
      <c r="C2149">
        <v>0</v>
      </c>
      <c r="D2149">
        <v>0</v>
      </c>
    </row>
    <row r="2150" spans="3:4" x14ac:dyDescent="0.2">
      <c r="C2150" t="s">
        <v>4061</v>
      </c>
      <c r="D2150" t="s">
        <v>5432</v>
      </c>
    </row>
    <row r="2151" spans="3:4" x14ac:dyDescent="0.2">
      <c r="C2151" t="s">
        <v>4062</v>
      </c>
      <c r="D2151" t="s">
        <v>5433</v>
      </c>
    </row>
    <row r="2152" spans="3:4" x14ac:dyDescent="0.2">
      <c r="C2152">
        <v>0</v>
      </c>
      <c r="D2152">
        <v>0</v>
      </c>
    </row>
    <row r="2153" spans="3:4" x14ac:dyDescent="0.2">
      <c r="C2153" t="s">
        <v>4063</v>
      </c>
      <c r="D2153" t="s">
        <v>5434</v>
      </c>
    </row>
    <row r="2154" spans="3:4" x14ac:dyDescent="0.2">
      <c r="C2154" t="s">
        <v>4064</v>
      </c>
      <c r="D2154" t="s">
        <v>4100</v>
      </c>
    </row>
    <row r="2155" spans="3:4" x14ac:dyDescent="0.2">
      <c r="C2155">
        <v>0</v>
      </c>
      <c r="D2155">
        <v>0</v>
      </c>
    </row>
    <row r="2156" spans="3:4" x14ac:dyDescent="0.2">
      <c r="C2156" t="s">
        <v>4065</v>
      </c>
      <c r="D2156" t="s">
        <v>5435</v>
      </c>
    </row>
    <row r="2157" spans="3:4" x14ac:dyDescent="0.2">
      <c r="C2157" t="s">
        <v>4066</v>
      </c>
      <c r="D2157" t="s">
        <v>5436</v>
      </c>
    </row>
    <row r="2158" spans="3:4" x14ac:dyDescent="0.2">
      <c r="C2158">
        <v>0</v>
      </c>
      <c r="D2158">
        <v>0</v>
      </c>
    </row>
    <row r="2159" spans="3:4" x14ac:dyDescent="0.2">
      <c r="C2159" t="s">
        <v>4067</v>
      </c>
      <c r="D2159" t="s">
        <v>5437</v>
      </c>
    </row>
    <row r="2160" spans="3:4" x14ac:dyDescent="0.2">
      <c r="C2160" t="s">
        <v>4068</v>
      </c>
      <c r="D2160" t="s">
        <v>4116</v>
      </c>
    </row>
    <row r="2161" spans="3:4" x14ac:dyDescent="0.2">
      <c r="C2161">
        <v>0</v>
      </c>
      <c r="D2161">
        <v>0</v>
      </c>
    </row>
    <row r="2162" spans="3:4" x14ac:dyDescent="0.2">
      <c r="C2162" t="s">
        <v>4069</v>
      </c>
      <c r="D2162" t="s">
        <v>5438</v>
      </c>
    </row>
    <row r="2163" spans="3:4" x14ac:dyDescent="0.2">
      <c r="C2163" t="s">
        <v>4070</v>
      </c>
      <c r="D2163" t="s">
        <v>5439</v>
      </c>
    </row>
    <row r="2164" spans="3:4" x14ac:dyDescent="0.2">
      <c r="C2164">
        <v>0</v>
      </c>
      <c r="D2164">
        <v>0</v>
      </c>
    </row>
    <row r="2165" spans="3:4" x14ac:dyDescent="0.2">
      <c r="C2165" t="s">
        <v>4071</v>
      </c>
      <c r="D2165" t="s">
        <v>5440</v>
      </c>
    </row>
    <row r="2166" spans="3:4" x14ac:dyDescent="0.2">
      <c r="C2166" t="s">
        <v>4072</v>
      </c>
      <c r="D2166" t="s">
        <v>5441</v>
      </c>
    </row>
    <row r="2167" spans="3:4" x14ac:dyDescent="0.2">
      <c r="C2167">
        <v>0</v>
      </c>
      <c r="D2167">
        <v>0</v>
      </c>
    </row>
    <row r="2168" spans="3:4" x14ac:dyDescent="0.2">
      <c r="C2168" t="s">
        <v>4073</v>
      </c>
      <c r="D2168" t="s">
        <v>5442</v>
      </c>
    </row>
    <row r="2169" spans="3:4" x14ac:dyDescent="0.2">
      <c r="C2169" t="s">
        <v>4074</v>
      </c>
      <c r="D2169" t="s">
        <v>5443</v>
      </c>
    </row>
    <row r="2170" spans="3:4" x14ac:dyDescent="0.2">
      <c r="C2170">
        <v>0</v>
      </c>
      <c r="D2170">
        <v>0</v>
      </c>
    </row>
    <row r="2171" spans="3:4" x14ac:dyDescent="0.2">
      <c r="C2171" t="s">
        <v>4075</v>
      </c>
      <c r="D2171" t="s">
        <v>5444</v>
      </c>
    </row>
    <row r="2172" spans="3:4" x14ac:dyDescent="0.2">
      <c r="C2172" t="s">
        <v>4076</v>
      </c>
      <c r="D2172" t="s">
        <v>5445</v>
      </c>
    </row>
    <row r="2173" spans="3:4" x14ac:dyDescent="0.2">
      <c r="C2173">
        <v>0</v>
      </c>
      <c r="D2173">
        <v>0</v>
      </c>
    </row>
    <row r="2174" spans="3:4" x14ac:dyDescent="0.2">
      <c r="C2174" t="s">
        <v>4077</v>
      </c>
      <c r="D2174" t="s">
        <v>5446</v>
      </c>
    </row>
    <row r="2175" spans="3:4" x14ac:dyDescent="0.2">
      <c r="C2175" t="s">
        <v>4078</v>
      </c>
      <c r="D2175" t="s">
        <v>5447</v>
      </c>
    </row>
    <row r="2176" spans="3:4" x14ac:dyDescent="0.2">
      <c r="C2176">
        <v>0</v>
      </c>
      <c r="D2176">
        <v>0</v>
      </c>
    </row>
    <row r="2177" spans="3:4" x14ac:dyDescent="0.2">
      <c r="C2177" t="s">
        <v>4079</v>
      </c>
      <c r="D2177" t="s">
        <v>5448</v>
      </c>
    </row>
    <row r="2178" spans="3:4" x14ac:dyDescent="0.2">
      <c r="C2178" t="s">
        <v>4080</v>
      </c>
      <c r="D2178" t="s">
        <v>4134</v>
      </c>
    </row>
    <row r="2179" spans="3:4" x14ac:dyDescent="0.2">
      <c r="C2179">
        <v>0</v>
      </c>
      <c r="D2179">
        <v>0</v>
      </c>
    </row>
    <row r="2180" spans="3:4" x14ac:dyDescent="0.2">
      <c r="C2180" t="s">
        <v>4081</v>
      </c>
      <c r="D2180" t="s">
        <v>5449</v>
      </c>
    </row>
    <row r="2181" spans="3:4" x14ac:dyDescent="0.2">
      <c r="C2181" t="s">
        <v>4082</v>
      </c>
      <c r="D2181" t="s">
        <v>5450</v>
      </c>
    </row>
    <row r="2182" spans="3:4" x14ac:dyDescent="0.2">
      <c r="C2182">
        <v>0</v>
      </c>
      <c r="D2182">
        <v>0</v>
      </c>
    </row>
    <row r="2183" spans="3:4" x14ac:dyDescent="0.2">
      <c r="C2183" t="s">
        <v>4083</v>
      </c>
      <c r="D2183" t="s">
        <v>5451</v>
      </c>
    </row>
    <row r="2184" spans="3:4" x14ac:dyDescent="0.2">
      <c r="C2184" t="s">
        <v>4084</v>
      </c>
      <c r="D2184" t="s">
        <v>5452</v>
      </c>
    </row>
    <row r="2185" spans="3:4" x14ac:dyDescent="0.2">
      <c r="C2185">
        <v>0</v>
      </c>
      <c r="D2185">
        <v>0</v>
      </c>
    </row>
    <row r="2186" spans="3:4" x14ac:dyDescent="0.2">
      <c r="C2186" t="s">
        <v>4085</v>
      </c>
      <c r="D2186" t="s">
        <v>5453</v>
      </c>
    </row>
    <row r="2187" spans="3:4" x14ac:dyDescent="0.2">
      <c r="C2187" t="s">
        <v>4086</v>
      </c>
      <c r="D2187" t="s">
        <v>5454</v>
      </c>
    </row>
    <row r="2188" spans="3:4" x14ac:dyDescent="0.2">
      <c r="C2188">
        <v>0</v>
      </c>
      <c r="D2188">
        <v>0</v>
      </c>
    </row>
    <row r="2189" spans="3:4" x14ac:dyDescent="0.2">
      <c r="C2189" t="s">
        <v>4087</v>
      </c>
      <c r="D2189" t="s">
        <v>5455</v>
      </c>
    </row>
    <row r="2190" spans="3:4" x14ac:dyDescent="0.2">
      <c r="C2190" t="s">
        <v>4088</v>
      </c>
      <c r="D2190" t="s">
        <v>5456</v>
      </c>
    </row>
    <row r="2191" spans="3:4" x14ac:dyDescent="0.2">
      <c r="C2191">
        <v>0</v>
      </c>
      <c r="D2191">
        <v>0</v>
      </c>
    </row>
    <row r="2192" spans="3:4" x14ac:dyDescent="0.2">
      <c r="C2192" t="s">
        <v>4089</v>
      </c>
      <c r="D2192" t="s">
        <v>5457</v>
      </c>
    </row>
    <row r="2193" spans="3:4" x14ac:dyDescent="0.2">
      <c r="C2193" t="s">
        <v>4090</v>
      </c>
      <c r="D2193" t="s">
        <v>5458</v>
      </c>
    </row>
    <row r="2194" spans="3:4" x14ac:dyDescent="0.2">
      <c r="C2194">
        <v>0</v>
      </c>
      <c r="D2194">
        <v>0</v>
      </c>
    </row>
    <row r="2195" spans="3:4" x14ac:dyDescent="0.2">
      <c r="C2195" t="s">
        <v>4091</v>
      </c>
      <c r="D2195" t="s">
        <v>5459</v>
      </c>
    </row>
    <row r="2196" spans="3:4" x14ac:dyDescent="0.2">
      <c r="C2196" t="s">
        <v>4092</v>
      </c>
      <c r="D2196" t="s">
        <v>4170</v>
      </c>
    </row>
    <row r="2197" spans="3:4" x14ac:dyDescent="0.2">
      <c r="C2197">
        <v>0</v>
      </c>
      <c r="D2197">
        <v>8777</v>
      </c>
    </row>
    <row r="2198" spans="3:4" x14ac:dyDescent="0.2">
      <c r="C2198" t="s">
        <v>4093</v>
      </c>
      <c r="D2198" t="s">
        <v>5460</v>
      </c>
    </row>
    <row r="2199" spans="3:4" x14ac:dyDescent="0.2">
      <c r="C2199" t="s">
        <v>4094</v>
      </c>
      <c r="D2199" t="s">
        <v>5461</v>
      </c>
    </row>
    <row r="2200" spans="3:4" x14ac:dyDescent="0.2">
      <c r="C2200">
        <v>0</v>
      </c>
      <c r="D2200">
        <v>9600</v>
      </c>
    </row>
    <row r="2201" spans="3:4" x14ac:dyDescent="0.2">
      <c r="C2201" t="s">
        <v>4095</v>
      </c>
      <c r="D2201" t="s">
        <v>5462</v>
      </c>
    </row>
    <row r="2202" spans="3:4" x14ac:dyDescent="0.2">
      <c r="C2202" t="s">
        <v>4096</v>
      </c>
      <c r="D2202" t="s">
        <v>4178</v>
      </c>
    </row>
    <row r="2203" spans="3:4" x14ac:dyDescent="0.2">
      <c r="C2203">
        <v>0</v>
      </c>
      <c r="D2203">
        <v>0</v>
      </c>
    </row>
    <row r="2204" spans="3:4" x14ac:dyDescent="0.2">
      <c r="C2204" t="s">
        <v>4097</v>
      </c>
      <c r="D2204" t="s">
        <v>5463</v>
      </c>
    </row>
    <row r="2205" spans="3:4" x14ac:dyDescent="0.2">
      <c r="C2205" t="s">
        <v>4098</v>
      </c>
      <c r="D2205" t="s">
        <v>5464</v>
      </c>
    </row>
    <row r="2206" spans="3:4" x14ac:dyDescent="0.2">
      <c r="C2206">
        <v>0</v>
      </c>
      <c r="D2206">
        <v>0</v>
      </c>
    </row>
    <row r="2207" spans="3:4" x14ac:dyDescent="0.2">
      <c r="C2207" t="s">
        <v>4099</v>
      </c>
      <c r="D2207" t="s">
        <v>5465</v>
      </c>
    </row>
    <row r="2208" spans="3:4" x14ac:dyDescent="0.2">
      <c r="C2208" t="s">
        <v>4100</v>
      </c>
      <c r="D2208" t="s">
        <v>4202</v>
      </c>
    </row>
    <row r="2209" spans="3:4" x14ac:dyDescent="0.2">
      <c r="C2209">
        <v>0</v>
      </c>
      <c r="D2209">
        <v>0</v>
      </c>
    </row>
    <row r="2210" spans="3:4" x14ac:dyDescent="0.2">
      <c r="C2210" t="s">
        <v>4101</v>
      </c>
      <c r="D2210" t="s">
        <v>5466</v>
      </c>
    </row>
    <row r="2211" spans="3:4" x14ac:dyDescent="0.2">
      <c r="C2211" t="s">
        <v>4102</v>
      </c>
      <c r="D2211" t="s">
        <v>5467</v>
      </c>
    </row>
    <row r="2212" spans="3:4" x14ac:dyDescent="0.2">
      <c r="C2212">
        <v>0</v>
      </c>
      <c r="D2212">
        <v>0</v>
      </c>
    </row>
    <row r="2213" spans="3:4" x14ac:dyDescent="0.2">
      <c r="C2213" t="s">
        <v>4103</v>
      </c>
      <c r="D2213" t="s">
        <v>5468</v>
      </c>
    </row>
    <row r="2214" spans="3:4" x14ac:dyDescent="0.2">
      <c r="C2214" t="s">
        <v>4104</v>
      </c>
      <c r="D2214" t="s">
        <v>4210</v>
      </c>
    </row>
    <row r="2215" spans="3:4" x14ac:dyDescent="0.2">
      <c r="C2215">
        <v>0</v>
      </c>
      <c r="D2215">
        <v>195</v>
      </c>
    </row>
    <row r="2216" spans="3:4" x14ac:dyDescent="0.2">
      <c r="C2216" t="s">
        <v>4105</v>
      </c>
      <c r="D2216" t="s">
        <v>5469</v>
      </c>
    </row>
    <row r="2217" spans="3:4" x14ac:dyDescent="0.2">
      <c r="C2217" t="s">
        <v>4106</v>
      </c>
      <c r="D2217" t="s">
        <v>5470</v>
      </c>
    </row>
    <row r="2218" spans="3:4" x14ac:dyDescent="0.2">
      <c r="C2218">
        <v>0</v>
      </c>
      <c r="D2218">
        <v>6860</v>
      </c>
    </row>
    <row r="2219" spans="3:4" x14ac:dyDescent="0.2">
      <c r="C2219" t="s">
        <v>4107</v>
      </c>
      <c r="D2219" t="s">
        <v>5471</v>
      </c>
    </row>
    <row r="2220" spans="3:4" x14ac:dyDescent="0.2">
      <c r="C2220" t="s">
        <v>4108</v>
      </c>
      <c r="D2220" t="s">
        <v>4218</v>
      </c>
    </row>
    <row r="2221" spans="3:4" x14ac:dyDescent="0.2">
      <c r="C2221">
        <v>0</v>
      </c>
      <c r="D2221">
        <v>0</v>
      </c>
    </row>
    <row r="2222" spans="3:4" x14ac:dyDescent="0.2">
      <c r="C2222" t="s">
        <v>4109</v>
      </c>
      <c r="D2222" t="s">
        <v>5472</v>
      </c>
    </row>
    <row r="2223" spans="3:4" x14ac:dyDescent="0.2">
      <c r="C2223" t="s">
        <v>4110</v>
      </c>
      <c r="D2223" t="s">
        <v>5473</v>
      </c>
    </row>
    <row r="2224" spans="3:4" x14ac:dyDescent="0.2">
      <c r="C2224">
        <v>0</v>
      </c>
      <c r="D2224">
        <v>0</v>
      </c>
    </row>
    <row r="2225" spans="3:4" x14ac:dyDescent="0.2">
      <c r="C2225" t="s">
        <v>4111</v>
      </c>
      <c r="D2225" t="s">
        <v>5474</v>
      </c>
    </row>
    <row r="2226" spans="3:4" x14ac:dyDescent="0.2">
      <c r="C2226" t="s">
        <v>4112</v>
      </c>
      <c r="D2226" t="s">
        <v>5475</v>
      </c>
    </row>
    <row r="2227" spans="3:4" x14ac:dyDescent="0.2">
      <c r="C2227">
        <v>0</v>
      </c>
      <c r="D2227">
        <v>14729</v>
      </c>
    </row>
    <row r="2228" spans="3:4" x14ac:dyDescent="0.2">
      <c r="C2228" t="s">
        <v>4113</v>
      </c>
      <c r="D2228" t="s">
        <v>5476</v>
      </c>
    </row>
    <row r="2229" spans="3:4" x14ac:dyDescent="0.2">
      <c r="C2229" t="s">
        <v>4114</v>
      </c>
      <c r="D2229" t="s">
        <v>5477</v>
      </c>
    </row>
    <row r="2230" spans="3:4" x14ac:dyDescent="0.2">
      <c r="C2230">
        <v>0</v>
      </c>
      <c r="D2230">
        <v>16400</v>
      </c>
    </row>
    <row r="2231" spans="3:4" x14ac:dyDescent="0.2">
      <c r="C2231" t="s">
        <v>4115</v>
      </c>
      <c r="D2231" t="s">
        <v>5478</v>
      </c>
    </row>
    <row r="2232" spans="3:4" x14ac:dyDescent="0.2">
      <c r="C2232" t="s">
        <v>4116</v>
      </c>
      <c r="D2232" t="s">
        <v>5479</v>
      </c>
    </row>
    <row r="2233" spans="3:4" x14ac:dyDescent="0.2">
      <c r="C2233">
        <v>0</v>
      </c>
      <c r="D2233">
        <v>0</v>
      </c>
    </row>
    <row r="2234" spans="3:4" x14ac:dyDescent="0.2">
      <c r="C2234" t="s">
        <v>4117</v>
      </c>
      <c r="D2234" t="s">
        <v>5480</v>
      </c>
    </row>
    <row r="2235" spans="3:4" x14ac:dyDescent="0.2">
      <c r="C2235" t="s">
        <v>4118</v>
      </c>
      <c r="D2235" t="s">
        <v>5481</v>
      </c>
    </row>
    <row r="2236" spans="3:4" x14ac:dyDescent="0.2">
      <c r="C2236">
        <v>0</v>
      </c>
      <c r="D2236">
        <v>0</v>
      </c>
    </row>
    <row r="2237" spans="3:4" x14ac:dyDescent="0.2">
      <c r="C2237" t="s">
        <v>4119</v>
      </c>
      <c r="D2237" t="s">
        <v>5482</v>
      </c>
    </row>
    <row r="2238" spans="3:4" x14ac:dyDescent="0.2">
      <c r="C2238" t="s">
        <v>4120</v>
      </c>
      <c r="D2238" t="s">
        <v>5483</v>
      </c>
    </row>
    <row r="2239" spans="3:4" x14ac:dyDescent="0.2">
      <c r="C2239">
        <v>0</v>
      </c>
      <c r="D2239">
        <v>0</v>
      </c>
    </row>
    <row r="2240" spans="3:4" x14ac:dyDescent="0.2">
      <c r="C2240" t="s">
        <v>4121</v>
      </c>
      <c r="D2240" t="s">
        <v>5484</v>
      </c>
    </row>
    <row r="2241" spans="3:4" x14ac:dyDescent="0.2">
      <c r="C2241" t="s">
        <v>4122</v>
      </c>
      <c r="D2241" t="s">
        <v>5485</v>
      </c>
    </row>
    <row r="2242" spans="3:4" x14ac:dyDescent="0.2">
      <c r="C2242">
        <v>0</v>
      </c>
      <c r="D2242">
        <v>0</v>
      </c>
    </row>
    <row r="2243" spans="3:4" x14ac:dyDescent="0.2">
      <c r="C2243" t="s">
        <v>4123</v>
      </c>
      <c r="D2243" t="s">
        <v>5486</v>
      </c>
    </row>
    <row r="2244" spans="3:4" x14ac:dyDescent="0.2">
      <c r="C2244" t="s">
        <v>4124</v>
      </c>
      <c r="D2244" t="s">
        <v>5487</v>
      </c>
    </row>
    <row r="2245" spans="3:4" x14ac:dyDescent="0.2">
      <c r="C2245">
        <v>0</v>
      </c>
      <c r="D2245">
        <v>0</v>
      </c>
    </row>
    <row r="2246" spans="3:4" x14ac:dyDescent="0.2">
      <c r="C2246" t="s">
        <v>4125</v>
      </c>
      <c r="D2246" t="s">
        <v>5488</v>
      </c>
    </row>
    <row r="2247" spans="3:4" x14ac:dyDescent="0.2">
      <c r="C2247" t="s">
        <v>4126</v>
      </c>
      <c r="D2247" t="s">
        <v>5489</v>
      </c>
    </row>
    <row r="2248" spans="3:4" x14ac:dyDescent="0.2">
      <c r="C2248">
        <v>0</v>
      </c>
      <c r="D2248">
        <v>0</v>
      </c>
    </row>
    <row r="2249" spans="3:4" x14ac:dyDescent="0.2">
      <c r="C2249" t="s">
        <v>4127</v>
      </c>
      <c r="D2249" t="s">
        <v>5490</v>
      </c>
    </row>
    <row r="2250" spans="3:4" x14ac:dyDescent="0.2">
      <c r="C2250" t="s">
        <v>4128</v>
      </c>
      <c r="D2250" t="s">
        <v>5491</v>
      </c>
    </row>
    <row r="2251" spans="3:4" x14ac:dyDescent="0.2">
      <c r="C2251">
        <v>0</v>
      </c>
      <c r="D2251">
        <v>0</v>
      </c>
    </row>
    <row r="2252" spans="3:4" x14ac:dyDescent="0.2">
      <c r="C2252" t="s">
        <v>4129</v>
      </c>
      <c r="D2252" t="s">
        <v>5492</v>
      </c>
    </row>
    <row r="2253" spans="3:4" x14ac:dyDescent="0.2">
      <c r="C2253" t="s">
        <v>4130</v>
      </c>
      <c r="D2253" t="s">
        <v>5493</v>
      </c>
    </row>
    <row r="2254" spans="3:4" x14ac:dyDescent="0.2">
      <c r="C2254">
        <v>0</v>
      </c>
      <c r="D2254">
        <v>0</v>
      </c>
    </row>
    <row r="2255" spans="3:4" x14ac:dyDescent="0.2">
      <c r="C2255" t="s">
        <v>4131</v>
      </c>
      <c r="D2255" t="s">
        <v>5494</v>
      </c>
    </row>
    <row r="2256" spans="3:4" x14ac:dyDescent="0.2">
      <c r="C2256" t="s">
        <v>4132</v>
      </c>
      <c r="D2256" t="s">
        <v>5495</v>
      </c>
    </row>
    <row r="2257" spans="3:4" x14ac:dyDescent="0.2">
      <c r="C2257">
        <v>0</v>
      </c>
      <c r="D2257">
        <v>0</v>
      </c>
    </row>
    <row r="2258" spans="3:4" x14ac:dyDescent="0.2">
      <c r="C2258" t="s">
        <v>4133</v>
      </c>
      <c r="D2258" t="s">
        <v>5496</v>
      </c>
    </row>
    <row r="2259" spans="3:4" x14ac:dyDescent="0.2">
      <c r="C2259" t="s">
        <v>4134</v>
      </c>
      <c r="D2259" t="s">
        <v>5497</v>
      </c>
    </row>
    <row r="2260" spans="3:4" x14ac:dyDescent="0.2">
      <c r="C2260">
        <v>0</v>
      </c>
      <c r="D2260">
        <v>0</v>
      </c>
    </row>
    <row r="2261" spans="3:4" x14ac:dyDescent="0.2">
      <c r="C2261" t="s">
        <v>4135</v>
      </c>
      <c r="D2261" t="s">
        <v>5498</v>
      </c>
    </row>
    <row r="2262" spans="3:4" x14ac:dyDescent="0.2">
      <c r="C2262" t="s">
        <v>4136</v>
      </c>
      <c r="D2262" t="s">
        <v>5499</v>
      </c>
    </row>
    <row r="2263" spans="3:4" x14ac:dyDescent="0.2">
      <c r="C2263">
        <v>0</v>
      </c>
      <c r="D2263">
        <v>0</v>
      </c>
    </row>
    <row r="2264" spans="3:4" x14ac:dyDescent="0.2">
      <c r="C2264" t="s">
        <v>4137</v>
      </c>
      <c r="D2264" t="s">
        <v>5500</v>
      </c>
    </row>
    <row r="2265" spans="3:4" x14ac:dyDescent="0.2">
      <c r="C2265" t="s">
        <v>4138</v>
      </c>
      <c r="D2265" t="s">
        <v>5501</v>
      </c>
    </row>
    <row r="2266" spans="3:4" x14ac:dyDescent="0.2">
      <c r="C2266">
        <v>0</v>
      </c>
      <c r="D2266">
        <v>0</v>
      </c>
    </row>
    <row r="2267" spans="3:4" x14ac:dyDescent="0.2">
      <c r="C2267" t="s">
        <v>4139</v>
      </c>
      <c r="D2267" t="s">
        <v>5502</v>
      </c>
    </row>
    <row r="2268" spans="3:4" x14ac:dyDescent="0.2">
      <c r="C2268" t="s">
        <v>4140</v>
      </c>
      <c r="D2268" t="s">
        <v>5503</v>
      </c>
    </row>
    <row r="2269" spans="3:4" x14ac:dyDescent="0.2">
      <c r="C2269">
        <v>0</v>
      </c>
      <c r="D2269">
        <v>0</v>
      </c>
    </row>
    <row r="2270" spans="3:4" x14ac:dyDescent="0.2">
      <c r="C2270" t="s">
        <v>4141</v>
      </c>
      <c r="D2270" t="s">
        <v>5504</v>
      </c>
    </row>
    <row r="2271" spans="3:4" x14ac:dyDescent="0.2">
      <c r="C2271" t="s">
        <v>4142</v>
      </c>
      <c r="D2271" t="s">
        <v>5505</v>
      </c>
    </row>
    <row r="2272" spans="3:4" x14ac:dyDescent="0.2">
      <c r="C2272">
        <v>0</v>
      </c>
      <c r="D2272">
        <v>0</v>
      </c>
    </row>
    <row r="2273" spans="3:4" x14ac:dyDescent="0.2">
      <c r="C2273" t="s">
        <v>4143</v>
      </c>
      <c r="D2273" t="s">
        <v>5506</v>
      </c>
    </row>
    <row r="2274" spans="3:4" x14ac:dyDescent="0.2">
      <c r="C2274" t="s">
        <v>4144</v>
      </c>
      <c r="D2274" t="s">
        <v>5507</v>
      </c>
    </row>
    <row r="2275" spans="3:4" x14ac:dyDescent="0.2">
      <c r="C2275">
        <v>0</v>
      </c>
      <c r="D2275">
        <v>0</v>
      </c>
    </row>
    <row r="2276" spans="3:4" x14ac:dyDescent="0.2">
      <c r="C2276" t="s">
        <v>4145</v>
      </c>
      <c r="D2276" t="s">
        <v>5508</v>
      </c>
    </row>
    <row r="2277" spans="3:4" x14ac:dyDescent="0.2">
      <c r="C2277" t="s">
        <v>4146</v>
      </c>
      <c r="D2277" t="s">
        <v>5509</v>
      </c>
    </row>
    <row r="2278" spans="3:4" x14ac:dyDescent="0.2">
      <c r="C2278">
        <v>0</v>
      </c>
      <c r="D2278">
        <v>0</v>
      </c>
    </row>
    <row r="2279" spans="3:4" x14ac:dyDescent="0.2">
      <c r="C2279" t="s">
        <v>4147</v>
      </c>
      <c r="D2279" t="s">
        <v>5510</v>
      </c>
    </row>
    <row r="2280" spans="3:4" x14ac:dyDescent="0.2">
      <c r="C2280" t="s">
        <v>4148</v>
      </c>
      <c r="D2280" t="s">
        <v>5511</v>
      </c>
    </row>
    <row r="2281" spans="3:4" x14ac:dyDescent="0.2">
      <c r="C2281">
        <v>0</v>
      </c>
      <c r="D2281">
        <v>0</v>
      </c>
    </row>
    <row r="2282" spans="3:4" x14ac:dyDescent="0.2">
      <c r="C2282" t="s">
        <v>4149</v>
      </c>
      <c r="D2282" t="s">
        <v>5512</v>
      </c>
    </row>
    <row r="2283" spans="3:4" x14ac:dyDescent="0.2">
      <c r="C2283" t="s">
        <v>4150</v>
      </c>
      <c r="D2283" t="s">
        <v>5513</v>
      </c>
    </row>
    <row r="2284" spans="3:4" x14ac:dyDescent="0.2">
      <c r="C2284">
        <v>0</v>
      </c>
      <c r="D2284">
        <v>0</v>
      </c>
    </row>
    <row r="2285" spans="3:4" x14ac:dyDescent="0.2">
      <c r="C2285" t="s">
        <v>4151</v>
      </c>
      <c r="D2285" t="s">
        <v>5514</v>
      </c>
    </row>
    <row r="2286" spans="3:4" x14ac:dyDescent="0.2">
      <c r="C2286" t="s">
        <v>4152</v>
      </c>
      <c r="D2286" t="s">
        <v>5515</v>
      </c>
    </row>
    <row r="2287" spans="3:4" x14ac:dyDescent="0.2">
      <c r="C2287">
        <v>0</v>
      </c>
      <c r="D2287">
        <v>0</v>
      </c>
    </row>
    <row r="2288" spans="3:4" x14ac:dyDescent="0.2">
      <c r="C2288" t="s">
        <v>4153</v>
      </c>
      <c r="D2288" t="s">
        <v>5516</v>
      </c>
    </row>
    <row r="2289" spans="3:4" x14ac:dyDescent="0.2">
      <c r="C2289" t="s">
        <v>4154</v>
      </c>
      <c r="D2289" t="s">
        <v>5517</v>
      </c>
    </row>
    <row r="2290" spans="3:4" x14ac:dyDescent="0.2">
      <c r="C2290">
        <v>0</v>
      </c>
      <c r="D2290">
        <v>0</v>
      </c>
    </row>
    <row r="2291" spans="3:4" x14ac:dyDescent="0.2">
      <c r="C2291" t="s">
        <v>4155</v>
      </c>
      <c r="D2291" t="s">
        <v>5518</v>
      </c>
    </row>
    <row r="2292" spans="3:4" x14ac:dyDescent="0.2">
      <c r="C2292" t="s">
        <v>4156</v>
      </c>
      <c r="D2292" t="s">
        <v>5519</v>
      </c>
    </row>
    <row r="2293" spans="3:4" x14ac:dyDescent="0.2">
      <c r="C2293">
        <v>0</v>
      </c>
      <c r="D2293">
        <v>0</v>
      </c>
    </row>
    <row r="2294" spans="3:4" x14ac:dyDescent="0.2">
      <c r="C2294" t="s">
        <v>4157</v>
      </c>
      <c r="D2294" t="s">
        <v>5520</v>
      </c>
    </row>
    <row r="2295" spans="3:4" x14ac:dyDescent="0.2">
      <c r="C2295" t="s">
        <v>4158</v>
      </c>
      <c r="D2295" t="s">
        <v>5521</v>
      </c>
    </row>
    <row r="2296" spans="3:4" x14ac:dyDescent="0.2">
      <c r="C2296">
        <v>0</v>
      </c>
      <c r="D2296">
        <v>0</v>
      </c>
    </row>
    <row r="2297" spans="3:4" x14ac:dyDescent="0.2">
      <c r="C2297" t="s">
        <v>4159</v>
      </c>
      <c r="D2297" t="s">
        <v>5522</v>
      </c>
    </row>
    <row r="2298" spans="3:4" x14ac:dyDescent="0.2">
      <c r="C2298" t="s">
        <v>4160</v>
      </c>
      <c r="D2298" t="s">
        <v>5523</v>
      </c>
    </row>
    <row r="2299" spans="3:4" x14ac:dyDescent="0.2">
      <c r="C2299">
        <v>0</v>
      </c>
      <c r="D2299">
        <v>0</v>
      </c>
    </row>
    <row r="2300" spans="3:4" x14ac:dyDescent="0.2">
      <c r="C2300" t="s">
        <v>4161</v>
      </c>
      <c r="D2300" t="s">
        <v>5524</v>
      </c>
    </row>
    <row r="2301" spans="3:4" x14ac:dyDescent="0.2">
      <c r="C2301" t="s">
        <v>4162</v>
      </c>
      <c r="D2301" t="s">
        <v>5525</v>
      </c>
    </row>
    <row r="2302" spans="3:4" x14ac:dyDescent="0.2">
      <c r="C2302">
        <v>0</v>
      </c>
      <c r="D2302">
        <v>0</v>
      </c>
    </row>
    <row r="2303" spans="3:4" x14ac:dyDescent="0.2">
      <c r="C2303" t="s">
        <v>4163</v>
      </c>
      <c r="D2303" t="s">
        <v>5526</v>
      </c>
    </row>
    <row r="2304" spans="3:4" x14ac:dyDescent="0.2">
      <c r="C2304" t="s">
        <v>4164</v>
      </c>
      <c r="D2304" t="s">
        <v>5527</v>
      </c>
    </row>
    <row r="2305" spans="3:4" x14ac:dyDescent="0.2">
      <c r="C2305">
        <v>0</v>
      </c>
      <c r="D2305">
        <v>0</v>
      </c>
    </row>
    <row r="2306" spans="3:4" x14ac:dyDescent="0.2">
      <c r="C2306" t="s">
        <v>4165</v>
      </c>
      <c r="D2306" t="s">
        <v>5528</v>
      </c>
    </row>
    <row r="2307" spans="3:4" x14ac:dyDescent="0.2">
      <c r="C2307" t="s">
        <v>4166</v>
      </c>
      <c r="D2307" t="s">
        <v>5529</v>
      </c>
    </row>
    <row r="2308" spans="3:4" x14ac:dyDescent="0.2">
      <c r="C2308">
        <v>0</v>
      </c>
      <c r="D2308">
        <v>0</v>
      </c>
    </row>
    <row r="2309" spans="3:4" x14ac:dyDescent="0.2">
      <c r="C2309" t="s">
        <v>4167</v>
      </c>
      <c r="D2309" t="s">
        <v>5530</v>
      </c>
    </row>
    <row r="2310" spans="3:4" x14ac:dyDescent="0.2">
      <c r="C2310" t="s">
        <v>4168</v>
      </c>
      <c r="D2310" t="s">
        <v>5531</v>
      </c>
    </row>
    <row r="2311" spans="3:4" x14ac:dyDescent="0.2">
      <c r="C2311">
        <v>14535</v>
      </c>
      <c r="D2311">
        <v>0</v>
      </c>
    </row>
    <row r="2312" spans="3:4" x14ac:dyDescent="0.2">
      <c r="C2312" t="s">
        <v>4169</v>
      </c>
      <c r="D2312" t="s">
        <v>5532</v>
      </c>
    </row>
    <row r="2313" spans="3:4" x14ac:dyDescent="0.2">
      <c r="C2313" t="s">
        <v>4170</v>
      </c>
      <c r="D2313" t="s">
        <v>5533</v>
      </c>
    </row>
    <row r="2314" spans="3:4" x14ac:dyDescent="0.2">
      <c r="C2314">
        <v>0</v>
      </c>
      <c r="D2314">
        <v>0</v>
      </c>
    </row>
    <row r="2315" spans="3:4" x14ac:dyDescent="0.2">
      <c r="C2315" t="s">
        <v>4171</v>
      </c>
      <c r="D2315" t="s">
        <v>5534</v>
      </c>
    </row>
    <row r="2316" spans="3:4" x14ac:dyDescent="0.2">
      <c r="C2316" t="s">
        <v>4172</v>
      </c>
      <c r="D2316" t="s">
        <v>5535</v>
      </c>
    </row>
    <row r="2317" spans="3:4" x14ac:dyDescent="0.2">
      <c r="C2317">
        <v>0</v>
      </c>
      <c r="D2317">
        <v>0</v>
      </c>
    </row>
    <row r="2318" spans="3:4" x14ac:dyDescent="0.2">
      <c r="C2318" t="s">
        <v>4173</v>
      </c>
      <c r="D2318" t="s">
        <v>5536</v>
      </c>
    </row>
    <row r="2319" spans="3:4" x14ac:dyDescent="0.2">
      <c r="C2319" t="s">
        <v>4174</v>
      </c>
      <c r="D2319" t="s">
        <v>5537</v>
      </c>
    </row>
    <row r="2320" spans="3:4" x14ac:dyDescent="0.2">
      <c r="C2320">
        <v>0</v>
      </c>
      <c r="D2320">
        <v>0</v>
      </c>
    </row>
    <row r="2321" spans="3:4" x14ac:dyDescent="0.2">
      <c r="C2321" t="s">
        <v>4175</v>
      </c>
      <c r="D2321" t="s">
        <v>5538</v>
      </c>
    </row>
    <row r="2322" spans="3:4" x14ac:dyDescent="0.2">
      <c r="C2322" t="s">
        <v>4176</v>
      </c>
      <c r="D2322" t="s">
        <v>5539</v>
      </c>
    </row>
    <row r="2323" spans="3:4" x14ac:dyDescent="0.2">
      <c r="C2323">
        <v>0</v>
      </c>
      <c r="D2323">
        <v>0</v>
      </c>
    </row>
    <row r="2324" spans="3:4" x14ac:dyDescent="0.2">
      <c r="C2324" t="s">
        <v>4177</v>
      </c>
      <c r="D2324" t="s">
        <v>5540</v>
      </c>
    </row>
    <row r="2325" spans="3:4" x14ac:dyDescent="0.2">
      <c r="C2325" t="s">
        <v>4178</v>
      </c>
      <c r="D2325" t="s">
        <v>5541</v>
      </c>
    </row>
    <row r="2326" spans="3:4" x14ac:dyDescent="0.2">
      <c r="C2326">
        <v>0</v>
      </c>
      <c r="D2326">
        <v>0</v>
      </c>
    </row>
    <row r="2327" spans="3:4" x14ac:dyDescent="0.2">
      <c r="C2327" t="s">
        <v>4179</v>
      </c>
      <c r="D2327" t="s">
        <v>5542</v>
      </c>
    </row>
    <row r="2328" spans="3:4" x14ac:dyDescent="0.2">
      <c r="C2328" t="s">
        <v>4180</v>
      </c>
      <c r="D2328" t="s">
        <v>5543</v>
      </c>
    </row>
    <row r="2329" spans="3:4" x14ac:dyDescent="0.2">
      <c r="C2329">
        <v>0</v>
      </c>
      <c r="D2329">
        <v>0</v>
      </c>
    </row>
    <row r="2330" spans="3:4" x14ac:dyDescent="0.2">
      <c r="C2330" t="s">
        <v>4181</v>
      </c>
      <c r="D2330" t="s">
        <v>5544</v>
      </c>
    </row>
    <row r="2331" spans="3:4" x14ac:dyDescent="0.2">
      <c r="C2331" t="s">
        <v>4182</v>
      </c>
      <c r="D2331" t="s">
        <v>5545</v>
      </c>
    </row>
    <row r="2332" spans="3:4" x14ac:dyDescent="0.2">
      <c r="C2332">
        <v>0</v>
      </c>
      <c r="D2332">
        <v>0</v>
      </c>
    </row>
    <row r="2333" spans="3:4" x14ac:dyDescent="0.2">
      <c r="C2333" t="s">
        <v>4183</v>
      </c>
      <c r="D2333" t="s">
        <v>5546</v>
      </c>
    </row>
    <row r="2334" spans="3:4" x14ac:dyDescent="0.2">
      <c r="C2334" t="s">
        <v>4184</v>
      </c>
      <c r="D2334" t="s">
        <v>5547</v>
      </c>
    </row>
    <row r="2335" spans="3:4" x14ac:dyDescent="0.2">
      <c r="C2335">
        <v>0</v>
      </c>
      <c r="D2335">
        <v>0</v>
      </c>
    </row>
    <row r="2336" spans="3:4" x14ac:dyDescent="0.2">
      <c r="C2336" t="s">
        <v>4185</v>
      </c>
      <c r="D2336" t="s">
        <v>5548</v>
      </c>
    </row>
    <row r="2337" spans="3:4" x14ac:dyDescent="0.2">
      <c r="C2337" t="s">
        <v>4186</v>
      </c>
      <c r="D2337" t="s">
        <v>5549</v>
      </c>
    </row>
    <row r="2338" spans="3:4" x14ac:dyDescent="0.2">
      <c r="C2338">
        <v>0</v>
      </c>
      <c r="D2338">
        <v>0</v>
      </c>
    </row>
    <row r="2339" spans="3:4" x14ac:dyDescent="0.2">
      <c r="C2339" t="s">
        <v>4187</v>
      </c>
      <c r="D2339" t="s">
        <v>5550</v>
      </c>
    </row>
    <row r="2340" spans="3:4" x14ac:dyDescent="0.2">
      <c r="C2340" t="s">
        <v>4188</v>
      </c>
      <c r="D2340" t="s">
        <v>5551</v>
      </c>
    </row>
    <row r="2341" spans="3:4" x14ac:dyDescent="0.2">
      <c r="C2341">
        <v>0</v>
      </c>
      <c r="D2341">
        <v>0</v>
      </c>
    </row>
    <row r="2342" spans="3:4" x14ac:dyDescent="0.2">
      <c r="C2342" t="s">
        <v>4189</v>
      </c>
      <c r="D2342" t="s">
        <v>5552</v>
      </c>
    </row>
    <row r="2343" spans="3:4" x14ac:dyDescent="0.2">
      <c r="C2343" t="s">
        <v>4190</v>
      </c>
      <c r="D2343" t="s">
        <v>5553</v>
      </c>
    </row>
    <row r="2344" spans="3:4" x14ac:dyDescent="0.2">
      <c r="C2344">
        <v>0</v>
      </c>
      <c r="D2344">
        <v>0</v>
      </c>
    </row>
    <row r="2345" spans="3:4" x14ac:dyDescent="0.2">
      <c r="C2345" t="s">
        <v>4191</v>
      </c>
      <c r="D2345" t="s">
        <v>5554</v>
      </c>
    </row>
    <row r="2346" spans="3:4" x14ac:dyDescent="0.2">
      <c r="C2346" t="s">
        <v>4192</v>
      </c>
      <c r="D2346" t="s">
        <v>5555</v>
      </c>
    </row>
    <row r="2347" spans="3:4" x14ac:dyDescent="0.2">
      <c r="C2347">
        <v>0</v>
      </c>
      <c r="D2347">
        <v>0</v>
      </c>
    </row>
    <row r="2348" spans="3:4" x14ac:dyDescent="0.2">
      <c r="C2348" t="s">
        <v>4193</v>
      </c>
      <c r="D2348" t="s">
        <v>5556</v>
      </c>
    </row>
    <row r="2349" spans="3:4" x14ac:dyDescent="0.2">
      <c r="C2349" t="s">
        <v>4194</v>
      </c>
      <c r="D2349" t="s">
        <v>5557</v>
      </c>
    </row>
    <row r="2350" spans="3:4" x14ac:dyDescent="0.2">
      <c r="C2350">
        <v>0</v>
      </c>
      <c r="D2350">
        <v>0</v>
      </c>
    </row>
    <row r="2351" spans="3:4" x14ac:dyDescent="0.2">
      <c r="C2351" t="s">
        <v>4195</v>
      </c>
      <c r="D2351" t="s">
        <v>5558</v>
      </c>
    </row>
    <row r="2352" spans="3:4" x14ac:dyDescent="0.2">
      <c r="C2352" t="s">
        <v>4196</v>
      </c>
      <c r="D2352" t="s">
        <v>5559</v>
      </c>
    </row>
    <row r="2353" spans="3:4" x14ac:dyDescent="0.2">
      <c r="C2353">
        <v>0</v>
      </c>
      <c r="D2353">
        <v>0</v>
      </c>
    </row>
    <row r="2354" spans="3:4" x14ac:dyDescent="0.2">
      <c r="C2354" t="s">
        <v>4197</v>
      </c>
      <c r="D2354" t="s">
        <v>5560</v>
      </c>
    </row>
    <row r="2355" spans="3:4" x14ac:dyDescent="0.2">
      <c r="C2355" t="s">
        <v>4198</v>
      </c>
      <c r="D2355" t="s">
        <v>5561</v>
      </c>
    </row>
    <row r="2356" spans="3:4" x14ac:dyDescent="0.2">
      <c r="C2356">
        <v>0</v>
      </c>
      <c r="D2356">
        <v>507955</v>
      </c>
    </row>
    <row r="2357" spans="3:4" x14ac:dyDescent="0.2">
      <c r="C2357" t="s">
        <v>4199</v>
      </c>
      <c r="D2357" t="s">
        <v>5562</v>
      </c>
    </row>
    <row r="2358" spans="3:4" x14ac:dyDescent="0.2">
      <c r="C2358" t="s">
        <v>4200</v>
      </c>
      <c r="D2358" t="s">
        <v>5563</v>
      </c>
    </row>
    <row r="2359" spans="3:4" x14ac:dyDescent="0.2">
      <c r="C2359">
        <v>0</v>
      </c>
      <c r="D2359">
        <v>0</v>
      </c>
    </row>
    <row r="2360" spans="3:4" x14ac:dyDescent="0.2">
      <c r="C2360" t="s">
        <v>4201</v>
      </c>
      <c r="D2360" t="s">
        <v>5564</v>
      </c>
    </row>
    <row r="2361" spans="3:4" x14ac:dyDescent="0.2">
      <c r="C2361" t="s">
        <v>4202</v>
      </c>
      <c r="D2361" t="s">
        <v>5565</v>
      </c>
    </row>
    <row r="2362" spans="3:4" x14ac:dyDescent="0.2">
      <c r="C2362">
        <v>0</v>
      </c>
      <c r="D2362">
        <v>0</v>
      </c>
    </row>
    <row r="2363" spans="3:4" x14ac:dyDescent="0.2">
      <c r="C2363" t="s">
        <v>4203</v>
      </c>
      <c r="D2363" t="s">
        <v>5566</v>
      </c>
    </row>
    <row r="2364" spans="3:4" x14ac:dyDescent="0.2">
      <c r="C2364" t="s">
        <v>4204</v>
      </c>
      <c r="D2364" t="s">
        <v>5567</v>
      </c>
    </row>
    <row r="2365" spans="3:4" x14ac:dyDescent="0.2">
      <c r="C2365">
        <v>0</v>
      </c>
      <c r="D2365">
        <v>0</v>
      </c>
    </row>
    <row r="2366" spans="3:4" x14ac:dyDescent="0.2">
      <c r="C2366" t="s">
        <v>4205</v>
      </c>
      <c r="D2366" t="s">
        <v>5568</v>
      </c>
    </row>
    <row r="2367" spans="3:4" x14ac:dyDescent="0.2">
      <c r="C2367" t="s">
        <v>4206</v>
      </c>
      <c r="D2367" t="s">
        <v>5569</v>
      </c>
    </row>
    <row r="2368" spans="3:4" x14ac:dyDescent="0.2">
      <c r="C2368">
        <v>0</v>
      </c>
      <c r="D2368">
        <v>500000</v>
      </c>
    </row>
    <row r="2369" spans="3:4" x14ac:dyDescent="0.2">
      <c r="C2369" t="s">
        <v>4207</v>
      </c>
      <c r="D2369" t="s">
        <v>5570</v>
      </c>
    </row>
    <row r="2370" spans="3:4" x14ac:dyDescent="0.2">
      <c r="C2370" t="s">
        <v>4208</v>
      </c>
      <c r="D2370" t="s">
        <v>5571</v>
      </c>
    </row>
    <row r="2371" spans="3:4" x14ac:dyDescent="0.2">
      <c r="C2371">
        <v>4124</v>
      </c>
      <c r="D2371">
        <v>0</v>
      </c>
    </row>
    <row r="2372" spans="3:4" x14ac:dyDescent="0.2">
      <c r="C2372" t="s">
        <v>4209</v>
      </c>
      <c r="D2372" t="s">
        <v>5572</v>
      </c>
    </row>
    <row r="2373" spans="3:4" x14ac:dyDescent="0.2">
      <c r="C2373" t="s">
        <v>4210</v>
      </c>
      <c r="D2373" t="s">
        <v>5573</v>
      </c>
    </row>
    <row r="2374" spans="3:4" x14ac:dyDescent="0.2">
      <c r="C2374">
        <v>0</v>
      </c>
      <c r="D2374">
        <v>0</v>
      </c>
    </row>
    <row r="2375" spans="3:4" x14ac:dyDescent="0.2">
      <c r="C2375" t="s">
        <v>4211</v>
      </c>
      <c r="D2375" t="s">
        <v>5574</v>
      </c>
    </row>
    <row r="2376" spans="3:4" x14ac:dyDescent="0.2">
      <c r="C2376" t="s">
        <v>4212</v>
      </c>
      <c r="D2376" t="s">
        <v>5575</v>
      </c>
    </row>
    <row r="2377" spans="3:4" x14ac:dyDescent="0.2">
      <c r="C2377">
        <v>0</v>
      </c>
      <c r="D2377">
        <v>0</v>
      </c>
    </row>
    <row r="2378" spans="3:4" x14ac:dyDescent="0.2">
      <c r="C2378" t="s">
        <v>4213</v>
      </c>
      <c r="D2378" t="s">
        <v>5576</v>
      </c>
    </row>
    <row r="2379" spans="3:4" x14ac:dyDescent="0.2">
      <c r="C2379" t="s">
        <v>4214</v>
      </c>
      <c r="D2379" t="s">
        <v>5577</v>
      </c>
    </row>
    <row r="2380" spans="3:4" x14ac:dyDescent="0.2">
      <c r="C2380">
        <v>0</v>
      </c>
      <c r="D2380">
        <v>0</v>
      </c>
    </row>
    <row r="2381" spans="3:4" x14ac:dyDescent="0.2">
      <c r="C2381" t="s">
        <v>4215</v>
      </c>
      <c r="D2381" t="s">
        <v>5578</v>
      </c>
    </row>
    <row r="2382" spans="3:4" x14ac:dyDescent="0.2">
      <c r="C2382" t="s">
        <v>4216</v>
      </c>
      <c r="D2382" t="s">
        <v>5579</v>
      </c>
    </row>
    <row r="2383" spans="3:4" x14ac:dyDescent="0.2">
      <c r="C2383">
        <v>0</v>
      </c>
      <c r="D2383">
        <v>0</v>
      </c>
    </row>
    <row r="2384" spans="3:4" x14ac:dyDescent="0.2">
      <c r="C2384" t="s">
        <v>4217</v>
      </c>
      <c r="D2384" t="s">
        <v>5580</v>
      </c>
    </row>
    <row r="2385" spans="3:4" x14ac:dyDescent="0.2">
      <c r="C2385" t="s">
        <v>4218</v>
      </c>
      <c r="D2385" t="s">
        <v>5581</v>
      </c>
    </row>
    <row r="2386" spans="3:4" x14ac:dyDescent="0.2">
      <c r="C2386">
        <v>0</v>
      </c>
      <c r="D2386">
        <v>0</v>
      </c>
    </row>
    <row r="2387" spans="3:4" x14ac:dyDescent="0.2">
      <c r="C2387" t="s">
        <v>4219</v>
      </c>
      <c r="D2387" t="s">
        <v>5582</v>
      </c>
    </row>
    <row r="2388" spans="3:4" x14ac:dyDescent="0.2">
      <c r="C2388" t="s">
        <v>4220</v>
      </c>
      <c r="D2388" t="s">
        <v>5583</v>
      </c>
    </row>
    <row r="2389" spans="3:4" x14ac:dyDescent="0.2">
      <c r="C2389">
        <v>0</v>
      </c>
      <c r="D2389">
        <v>0</v>
      </c>
    </row>
    <row r="2390" spans="3:4" x14ac:dyDescent="0.2">
      <c r="C2390" t="s">
        <v>4221</v>
      </c>
      <c r="D2390" t="s">
        <v>5584</v>
      </c>
    </row>
    <row r="2391" spans="3:4" x14ac:dyDescent="0.2">
      <c r="C2391" t="s">
        <v>4222</v>
      </c>
      <c r="D2391" t="s">
        <v>5585</v>
      </c>
    </row>
    <row r="2392" spans="3:4" x14ac:dyDescent="0.2">
      <c r="C2392">
        <v>0</v>
      </c>
      <c r="D2392">
        <v>0</v>
      </c>
    </row>
    <row r="2393" spans="3:4" x14ac:dyDescent="0.2">
      <c r="C2393" t="s">
        <v>4223</v>
      </c>
      <c r="D2393" t="s">
        <v>5586</v>
      </c>
    </row>
    <row r="2394" spans="3:4" x14ac:dyDescent="0.2">
      <c r="C2394" t="s">
        <v>4224</v>
      </c>
      <c r="D2394" t="s">
        <v>5587</v>
      </c>
    </row>
    <row r="2395" spans="3:4" x14ac:dyDescent="0.2">
      <c r="C2395">
        <v>0</v>
      </c>
      <c r="D2395">
        <v>0</v>
      </c>
    </row>
    <row r="2396" spans="3:4" x14ac:dyDescent="0.2">
      <c r="C2396" t="s">
        <v>4225</v>
      </c>
      <c r="D2396" t="s">
        <v>5588</v>
      </c>
    </row>
    <row r="2397" spans="3:4" x14ac:dyDescent="0.2">
      <c r="C2397" t="s">
        <v>4226</v>
      </c>
      <c r="D2397" t="s">
        <v>5589</v>
      </c>
    </row>
    <row r="2398" spans="3:4" x14ac:dyDescent="0.2">
      <c r="C2398">
        <v>0</v>
      </c>
      <c r="D2398">
        <v>0</v>
      </c>
    </row>
    <row r="2399" spans="3:4" x14ac:dyDescent="0.2">
      <c r="C2399" t="s">
        <v>4227</v>
      </c>
      <c r="D2399" t="s">
        <v>5590</v>
      </c>
    </row>
    <row r="2400" spans="3:4" x14ac:dyDescent="0.2">
      <c r="D2400" t="s">
        <v>5591</v>
      </c>
    </row>
    <row r="2401" spans="4:4" x14ac:dyDescent="0.2">
      <c r="D2401">
        <v>0</v>
      </c>
    </row>
    <row r="2402" spans="4:4" x14ac:dyDescent="0.2">
      <c r="D2402" t="s">
        <v>5592</v>
      </c>
    </row>
    <row r="2403" spans="4:4" x14ac:dyDescent="0.2">
      <c r="D2403" t="s">
        <v>5593</v>
      </c>
    </row>
    <row r="2404" spans="4:4" x14ac:dyDescent="0.2">
      <c r="D2404">
        <v>0</v>
      </c>
    </row>
    <row r="2405" spans="4:4" x14ac:dyDescent="0.2">
      <c r="D2405" t="s">
        <v>5594</v>
      </c>
    </row>
    <row r="2406" spans="4:4" x14ac:dyDescent="0.2">
      <c r="D2406" t="s">
        <v>5595</v>
      </c>
    </row>
    <row r="2407" spans="4:4" x14ac:dyDescent="0.2">
      <c r="D2407">
        <v>0</v>
      </c>
    </row>
    <row r="2408" spans="4:4" x14ac:dyDescent="0.2">
      <c r="D2408" t="s">
        <v>5596</v>
      </c>
    </row>
    <row r="2409" spans="4:4" x14ac:dyDescent="0.2">
      <c r="D2409" t="s">
        <v>5597</v>
      </c>
    </row>
    <row r="2410" spans="4:4" x14ac:dyDescent="0.2">
      <c r="D2410">
        <v>0</v>
      </c>
    </row>
    <row r="2411" spans="4:4" x14ac:dyDescent="0.2">
      <c r="D2411" t="s">
        <v>5598</v>
      </c>
    </row>
    <row r="2412" spans="4:4" x14ac:dyDescent="0.2">
      <c r="D2412" t="s">
        <v>5599</v>
      </c>
    </row>
    <row r="2413" spans="4:4" x14ac:dyDescent="0.2">
      <c r="D2413">
        <v>0</v>
      </c>
    </row>
    <row r="2414" spans="4:4" x14ac:dyDescent="0.2">
      <c r="D2414" t="s">
        <v>5600</v>
      </c>
    </row>
    <row r="2415" spans="4:4" x14ac:dyDescent="0.2">
      <c r="D2415" t="s">
        <v>5601</v>
      </c>
    </row>
    <row r="2416" spans="4:4" x14ac:dyDescent="0.2">
      <c r="D2416">
        <v>0</v>
      </c>
    </row>
    <row r="2417" spans="4:4" x14ac:dyDescent="0.2">
      <c r="D2417" t="s">
        <v>5602</v>
      </c>
    </row>
    <row r="2418" spans="4:4" x14ac:dyDescent="0.2">
      <c r="D2418" t="s">
        <v>5603</v>
      </c>
    </row>
    <row r="2419" spans="4:4" x14ac:dyDescent="0.2">
      <c r="D2419">
        <v>0</v>
      </c>
    </row>
    <row r="2420" spans="4:4" x14ac:dyDescent="0.2">
      <c r="D2420" t="s">
        <v>5604</v>
      </c>
    </row>
    <row r="2421" spans="4:4" x14ac:dyDescent="0.2">
      <c r="D2421" t="s">
        <v>5605</v>
      </c>
    </row>
    <row r="2422" spans="4:4" x14ac:dyDescent="0.2">
      <c r="D2422">
        <v>0</v>
      </c>
    </row>
    <row r="2423" spans="4:4" x14ac:dyDescent="0.2">
      <c r="D2423" t="s">
        <v>5606</v>
      </c>
    </row>
    <row r="2424" spans="4:4" x14ac:dyDescent="0.2">
      <c r="D2424" t="s">
        <v>5607</v>
      </c>
    </row>
    <row r="2425" spans="4:4" x14ac:dyDescent="0.2">
      <c r="D2425">
        <v>0</v>
      </c>
    </row>
    <row r="2426" spans="4:4" x14ac:dyDescent="0.2">
      <c r="D2426" t="s">
        <v>5608</v>
      </c>
    </row>
    <row r="2427" spans="4:4" x14ac:dyDescent="0.2">
      <c r="D2427" t="s">
        <v>5609</v>
      </c>
    </row>
    <row r="2428" spans="4:4" x14ac:dyDescent="0.2">
      <c r="D2428">
        <v>0</v>
      </c>
    </row>
    <row r="2429" spans="4:4" x14ac:dyDescent="0.2">
      <c r="D2429" t="s">
        <v>5610</v>
      </c>
    </row>
    <row r="2430" spans="4:4" x14ac:dyDescent="0.2">
      <c r="D2430" t="s">
        <v>5611</v>
      </c>
    </row>
    <row r="2431" spans="4:4" x14ac:dyDescent="0.2">
      <c r="D2431">
        <v>0</v>
      </c>
    </row>
    <row r="2432" spans="4:4" x14ac:dyDescent="0.2">
      <c r="D2432" t="s">
        <v>5612</v>
      </c>
    </row>
    <row r="2433" spans="4:4" x14ac:dyDescent="0.2">
      <c r="D2433" t="s">
        <v>5613</v>
      </c>
    </row>
    <row r="2434" spans="4:4" x14ac:dyDescent="0.2">
      <c r="D2434">
        <v>0</v>
      </c>
    </row>
    <row r="2435" spans="4:4" x14ac:dyDescent="0.2">
      <c r="D2435" t="s">
        <v>5614</v>
      </c>
    </row>
    <row r="2436" spans="4:4" x14ac:dyDescent="0.2">
      <c r="D2436" t="s">
        <v>5615</v>
      </c>
    </row>
    <row r="2437" spans="4:4" x14ac:dyDescent="0.2">
      <c r="D2437">
        <v>0</v>
      </c>
    </row>
    <row r="2438" spans="4:4" x14ac:dyDescent="0.2">
      <c r="D2438" t="s">
        <v>5616</v>
      </c>
    </row>
    <row r="2439" spans="4:4" x14ac:dyDescent="0.2">
      <c r="D2439" t="s">
        <v>5617</v>
      </c>
    </row>
    <row r="2440" spans="4:4" x14ac:dyDescent="0.2">
      <c r="D2440">
        <v>0</v>
      </c>
    </row>
    <row r="2441" spans="4:4" x14ac:dyDescent="0.2">
      <c r="D2441" t="s">
        <v>5618</v>
      </c>
    </row>
    <row r="2442" spans="4:4" x14ac:dyDescent="0.2">
      <c r="D2442" t="s">
        <v>5619</v>
      </c>
    </row>
    <row r="2443" spans="4:4" x14ac:dyDescent="0.2">
      <c r="D2443">
        <v>0</v>
      </c>
    </row>
    <row r="2444" spans="4:4" x14ac:dyDescent="0.2">
      <c r="D2444" t="s">
        <v>5620</v>
      </c>
    </row>
    <row r="2445" spans="4:4" x14ac:dyDescent="0.2">
      <c r="D2445" t="s">
        <v>5621</v>
      </c>
    </row>
    <row r="2446" spans="4:4" x14ac:dyDescent="0.2">
      <c r="D2446">
        <v>0</v>
      </c>
    </row>
    <row r="2447" spans="4:4" x14ac:dyDescent="0.2">
      <c r="D2447" t="s">
        <v>5622</v>
      </c>
    </row>
    <row r="2448" spans="4:4" x14ac:dyDescent="0.2">
      <c r="D2448" t="s">
        <v>5623</v>
      </c>
    </row>
    <row r="2449" spans="4:4" x14ac:dyDescent="0.2">
      <c r="D2449">
        <v>0</v>
      </c>
    </row>
    <row r="2450" spans="4:4" x14ac:dyDescent="0.2">
      <c r="D2450" t="s">
        <v>5624</v>
      </c>
    </row>
    <row r="2451" spans="4:4" x14ac:dyDescent="0.2">
      <c r="D2451" t="s">
        <v>5625</v>
      </c>
    </row>
    <row r="2452" spans="4:4" x14ac:dyDescent="0.2">
      <c r="D2452">
        <v>0</v>
      </c>
    </row>
    <row r="2453" spans="4:4" x14ac:dyDescent="0.2">
      <c r="D2453" t="s">
        <v>5626</v>
      </c>
    </row>
    <row r="2454" spans="4:4" x14ac:dyDescent="0.2">
      <c r="D2454" t="s">
        <v>5627</v>
      </c>
    </row>
    <row r="2455" spans="4:4" x14ac:dyDescent="0.2">
      <c r="D2455">
        <v>0</v>
      </c>
    </row>
    <row r="2456" spans="4:4" x14ac:dyDescent="0.2">
      <c r="D2456" t="s">
        <v>5628</v>
      </c>
    </row>
    <row r="2457" spans="4:4" x14ac:dyDescent="0.2">
      <c r="D2457" t="s">
        <v>5629</v>
      </c>
    </row>
    <row r="2458" spans="4:4" x14ac:dyDescent="0.2">
      <c r="D2458">
        <v>0</v>
      </c>
    </row>
    <row r="2459" spans="4:4" x14ac:dyDescent="0.2">
      <c r="D2459" t="s">
        <v>5630</v>
      </c>
    </row>
    <row r="2460" spans="4:4" x14ac:dyDescent="0.2">
      <c r="D2460" t="s">
        <v>5631</v>
      </c>
    </row>
    <row r="2461" spans="4:4" x14ac:dyDescent="0.2">
      <c r="D2461">
        <v>0</v>
      </c>
    </row>
    <row r="2462" spans="4:4" x14ac:dyDescent="0.2">
      <c r="D2462" t="s">
        <v>5632</v>
      </c>
    </row>
    <row r="2463" spans="4:4" x14ac:dyDescent="0.2">
      <c r="D2463" t="s">
        <v>5633</v>
      </c>
    </row>
    <row r="2464" spans="4:4" x14ac:dyDescent="0.2">
      <c r="D2464">
        <v>0</v>
      </c>
    </row>
    <row r="2465" spans="4:4" x14ac:dyDescent="0.2">
      <c r="D2465" t="s">
        <v>5634</v>
      </c>
    </row>
    <row r="2466" spans="4:4" x14ac:dyDescent="0.2">
      <c r="D2466" t="s">
        <v>5635</v>
      </c>
    </row>
    <row r="2467" spans="4:4" x14ac:dyDescent="0.2">
      <c r="D2467">
        <v>0</v>
      </c>
    </row>
    <row r="2468" spans="4:4" x14ac:dyDescent="0.2">
      <c r="D2468" t="s">
        <v>5636</v>
      </c>
    </row>
    <row r="2469" spans="4:4" x14ac:dyDescent="0.2">
      <c r="D2469" t="s">
        <v>5637</v>
      </c>
    </row>
    <row r="2470" spans="4:4" x14ac:dyDescent="0.2">
      <c r="D2470">
        <v>7526</v>
      </c>
    </row>
    <row r="2471" spans="4:4" x14ac:dyDescent="0.2">
      <c r="D2471" t="s">
        <v>5638</v>
      </c>
    </row>
    <row r="2472" spans="4:4" x14ac:dyDescent="0.2">
      <c r="D2472" t="s">
        <v>5639</v>
      </c>
    </row>
    <row r="2473" spans="4:4" x14ac:dyDescent="0.2">
      <c r="D2473">
        <v>0</v>
      </c>
    </row>
    <row r="2474" spans="4:4" x14ac:dyDescent="0.2">
      <c r="D2474" t="s">
        <v>5640</v>
      </c>
    </row>
    <row r="2475" spans="4:4" x14ac:dyDescent="0.2">
      <c r="D2475" t="s">
        <v>5641</v>
      </c>
    </row>
    <row r="2476" spans="4:4" x14ac:dyDescent="0.2">
      <c r="D2476">
        <v>0</v>
      </c>
    </row>
    <row r="2477" spans="4:4" x14ac:dyDescent="0.2">
      <c r="D2477" t="s">
        <v>5642</v>
      </c>
    </row>
    <row r="2478" spans="4:4" x14ac:dyDescent="0.2">
      <c r="D2478" t="s">
        <v>5643</v>
      </c>
    </row>
    <row r="2479" spans="4:4" x14ac:dyDescent="0.2">
      <c r="D2479">
        <v>0</v>
      </c>
    </row>
    <row r="2480" spans="4:4" x14ac:dyDescent="0.2">
      <c r="D2480" t="s">
        <v>5644</v>
      </c>
    </row>
    <row r="2481" spans="4:4" x14ac:dyDescent="0.2">
      <c r="D2481" t="s">
        <v>5645</v>
      </c>
    </row>
    <row r="2482" spans="4:4" x14ac:dyDescent="0.2">
      <c r="D2482">
        <v>0</v>
      </c>
    </row>
    <row r="2483" spans="4:4" x14ac:dyDescent="0.2">
      <c r="D2483" t="s">
        <v>5646</v>
      </c>
    </row>
    <row r="2484" spans="4:4" x14ac:dyDescent="0.2">
      <c r="D2484" t="s">
        <v>5647</v>
      </c>
    </row>
    <row r="2485" spans="4:4" x14ac:dyDescent="0.2">
      <c r="D2485">
        <v>0</v>
      </c>
    </row>
    <row r="2486" spans="4:4" x14ac:dyDescent="0.2">
      <c r="D2486" t="s">
        <v>5648</v>
      </c>
    </row>
    <row r="2487" spans="4:4" x14ac:dyDescent="0.2">
      <c r="D2487" t="s">
        <v>5649</v>
      </c>
    </row>
    <row r="2488" spans="4:4" x14ac:dyDescent="0.2">
      <c r="D2488">
        <v>0</v>
      </c>
    </row>
    <row r="2489" spans="4:4" x14ac:dyDescent="0.2">
      <c r="D2489" t="s">
        <v>5650</v>
      </c>
    </row>
    <row r="2490" spans="4:4" x14ac:dyDescent="0.2">
      <c r="D2490" t="s">
        <v>5651</v>
      </c>
    </row>
    <row r="2491" spans="4:4" x14ac:dyDescent="0.2">
      <c r="D2491">
        <v>0</v>
      </c>
    </row>
    <row r="2492" spans="4:4" x14ac:dyDescent="0.2">
      <c r="D2492" t="s">
        <v>5652</v>
      </c>
    </row>
    <row r="2493" spans="4:4" x14ac:dyDescent="0.2">
      <c r="D2493" t="s">
        <v>5653</v>
      </c>
    </row>
    <row r="2494" spans="4:4" x14ac:dyDescent="0.2">
      <c r="D2494">
        <v>0</v>
      </c>
    </row>
    <row r="2495" spans="4:4" x14ac:dyDescent="0.2">
      <c r="D2495" t="s">
        <v>5654</v>
      </c>
    </row>
    <row r="2496" spans="4:4" x14ac:dyDescent="0.2">
      <c r="D2496" t="s">
        <v>5655</v>
      </c>
    </row>
    <row r="2497" spans="4:4" x14ac:dyDescent="0.2">
      <c r="D2497">
        <v>0</v>
      </c>
    </row>
    <row r="2498" spans="4:4" x14ac:dyDescent="0.2">
      <c r="D2498" t="s">
        <v>5656</v>
      </c>
    </row>
    <row r="2499" spans="4:4" x14ac:dyDescent="0.2">
      <c r="D2499" t="s">
        <v>5657</v>
      </c>
    </row>
    <row r="2500" spans="4:4" x14ac:dyDescent="0.2">
      <c r="D2500">
        <v>0</v>
      </c>
    </row>
    <row r="2501" spans="4:4" x14ac:dyDescent="0.2">
      <c r="D2501" t="s">
        <v>5658</v>
      </c>
    </row>
    <row r="2502" spans="4:4" x14ac:dyDescent="0.2">
      <c r="D2502" t="s">
        <v>5659</v>
      </c>
    </row>
    <row r="2503" spans="4:4" x14ac:dyDescent="0.2">
      <c r="D2503">
        <v>0</v>
      </c>
    </row>
    <row r="2504" spans="4:4" x14ac:dyDescent="0.2">
      <c r="D2504" t="s">
        <v>5660</v>
      </c>
    </row>
    <row r="2505" spans="4:4" x14ac:dyDescent="0.2">
      <c r="D2505" t="s">
        <v>5661</v>
      </c>
    </row>
    <row r="2506" spans="4:4" x14ac:dyDescent="0.2">
      <c r="D2506">
        <v>0</v>
      </c>
    </row>
    <row r="2507" spans="4:4" x14ac:dyDescent="0.2">
      <c r="D2507" t="s">
        <v>5662</v>
      </c>
    </row>
    <row r="2508" spans="4:4" x14ac:dyDescent="0.2">
      <c r="D2508" t="s">
        <v>5663</v>
      </c>
    </row>
    <row r="2509" spans="4:4" x14ac:dyDescent="0.2">
      <c r="D2509">
        <v>0</v>
      </c>
    </row>
    <row r="2510" spans="4:4" x14ac:dyDescent="0.2">
      <c r="D2510" t="s">
        <v>5664</v>
      </c>
    </row>
    <row r="2511" spans="4:4" x14ac:dyDescent="0.2">
      <c r="D2511" t="s">
        <v>5665</v>
      </c>
    </row>
    <row r="2512" spans="4:4" x14ac:dyDescent="0.2">
      <c r="D2512">
        <v>0</v>
      </c>
    </row>
    <row r="2513" spans="4:4" x14ac:dyDescent="0.2">
      <c r="D2513" t="s">
        <v>5666</v>
      </c>
    </row>
    <row r="2514" spans="4:4" x14ac:dyDescent="0.2">
      <c r="D2514" t="s">
        <v>5667</v>
      </c>
    </row>
    <row r="2515" spans="4:4" x14ac:dyDescent="0.2">
      <c r="D2515">
        <v>3500</v>
      </c>
    </row>
    <row r="2516" spans="4:4" x14ac:dyDescent="0.2">
      <c r="D2516" t="s">
        <v>5668</v>
      </c>
    </row>
    <row r="2517" spans="4:4" x14ac:dyDescent="0.2">
      <c r="D2517" t="s">
        <v>5669</v>
      </c>
    </row>
    <row r="2518" spans="4:4" x14ac:dyDescent="0.2">
      <c r="D2518">
        <v>0</v>
      </c>
    </row>
    <row r="2519" spans="4:4" x14ac:dyDescent="0.2">
      <c r="D2519" t="s">
        <v>5670</v>
      </c>
    </row>
    <row r="2520" spans="4:4" x14ac:dyDescent="0.2">
      <c r="D2520" t="s">
        <v>5671</v>
      </c>
    </row>
    <row r="2521" spans="4:4" x14ac:dyDescent="0.2">
      <c r="D2521">
        <v>0</v>
      </c>
    </row>
    <row r="2522" spans="4:4" x14ac:dyDescent="0.2">
      <c r="D2522" t="s">
        <v>5672</v>
      </c>
    </row>
    <row r="2523" spans="4:4" x14ac:dyDescent="0.2">
      <c r="D2523" t="s">
        <v>5673</v>
      </c>
    </row>
    <row r="2524" spans="4:4" x14ac:dyDescent="0.2">
      <c r="D2524">
        <v>19788</v>
      </c>
    </row>
    <row r="2525" spans="4:4" x14ac:dyDescent="0.2">
      <c r="D2525" t="s">
        <v>5674</v>
      </c>
    </row>
    <row r="2526" spans="4:4" x14ac:dyDescent="0.2">
      <c r="D2526" t="s">
        <v>5675</v>
      </c>
    </row>
    <row r="2527" spans="4:4" x14ac:dyDescent="0.2">
      <c r="D2527">
        <v>0</v>
      </c>
    </row>
    <row r="2528" spans="4:4" x14ac:dyDescent="0.2">
      <c r="D2528" t="s">
        <v>5676</v>
      </c>
    </row>
    <row r="2529" spans="4:4" x14ac:dyDescent="0.2">
      <c r="D2529" t="s">
        <v>5677</v>
      </c>
    </row>
    <row r="2530" spans="4:4" x14ac:dyDescent="0.2">
      <c r="D2530">
        <v>0</v>
      </c>
    </row>
    <row r="2531" spans="4:4" x14ac:dyDescent="0.2">
      <c r="D2531" t="s">
        <v>5678</v>
      </c>
    </row>
    <row r="2532" spans="4:4" x14ac:dyDescent="0.2">
      <c r="D2532" t="s">
        <v>5679</v>
      </c>
    </row>
    <row r="2533" spans="4:4" x14ac:dyDescent="0.2">
      <c r="D2533">
        <v>0</v>
      </c>
    </row>
    <row r="2534" spans="4:4" x14ac:dyDescent="0.2">
      <c r="D2534" t="s">
        <v>5680</v>
      </c>
    </row>
    <row r="2535" spans="4:4" x14ac:dyDescent="0.2">
      <c r="D2535" t="s">
        <v>5681</v>
      </c>
    </row>
    <row r="2536" spans="4:4" x14ac:dyDescent="0.2">
      <c r="D2536">
        <v>0</v>
      </c>
    </row>
    <row r="2537" spans="4:4" x14ac:dyDescent="0.2">
      <c r="D2537" t="s">
        <v>5682</v>
      </c>
    </row>
    <row r="2538" spans="4:4" x14ac:dyDescent="0.2">
      <c r="D2538" t="s">
        <v>5683</v>
      </c>
    </row>
    <row r="2539" spans="4:4" x14ac:dyDescent="0.2">
      <c r="D2539">
        <v>0</v>
      </c>
    </row>
    <row r="2540" spans="4:4" x14ac:dyDescent="0.2">
      <c r="D2540" t="s">
        <v>5684</v>
      </c>
    </row>
    <row r="2541" spans="4:4" x14ac:dyDescent="0.2">
      <c r="D2541" t="s">
        <v>5685</v>
      </c>
    </row>
    <row r="2542" spans="4:4" x14ac:dyDescent="0.2">
      <c r="D2542">
        <v>25000</v>
      </c>
    </row>
    <row r="2543" spans="4:4" x14ac:dyDescent="0.2">
      <c r="D2543" t="s">
        <v>5686</v>
      </c>
    </row>
    <row r="2544" spans="4:4" x14ac:dyDescent="0.2">
      <c r="D2544" t="s">
        <v>5687</v>
      </c>
    </row>
    <row r="2545" spans="4:4" x14ac:dyDescent="0.2">
      <c r="D2545">
        <v>0</v>
      </c>
    </row>
    <row r="2546" spans="4:4" x14ac:dyDescent="0.2">
      <c r="D2546" t="s">
        <v>5688</v>
      </c>
    </row>
    <row r="2547" spans="4:4" x14ac:dyDescent="0.2">
      <c r="D2547" t="s">
        <v>5689</v>
      </c>
    </row>
    <row r="2548" spans="4:4" x14ac:dyDescent="0.2">
      <c r="D2548">
        <v>0</v>
      </c>
    </row>
    <row r="2549" spans="4:4" x14ac:dyDescent="0.2">
      <c r="D2549" t="s">
        <v>5690</v>
      </c>
    </row>
    <row r="2550" spans="4:4" x14ac:dyDescent="0.2">
      <c r="D2550" t="s">
        <v>5691</v>
      </c>
    </row>
    <row r="2551" spans="4:4" x14ac:dyDescent="0.2">
      <c r="D2551">
        <v>0</v>
      </c>
    </row>
    <row r="2552" spans="4:4" x14ac:dyDescent="0.2">
      <c r="D2552" t="s">
        <v>5692</v>
      </c>
    </row>
    <row r="2553" spans="4:4" x14ac:dyDescent="0.2">
      <c r="D2553" t="s">
        <v>5693</v>
      </c>
    </row>
    <row r="2554" spans="4:4" x14ac:dyDescent="0.2">
      <c r="D2554">
        <v>0</v>
      </c>
    </row>
    <row r="2555" spans="4:4" x14ac:dyDescent="0.2">
      <c r="D2555" t="s">
        <v>5694</v>
      </c>
    </row>
    <row r="2556" spans="4:4" x14ac:dyDescent="0.2">
      <c r="D2556" t="s">
        <v>5695</v>
      </c>
    </row>
    <row r="2557" spans="4:4" x14ac:dyDescent="0.2">
      <c r="D2557">
        <v>0</v>
      </c>
    </row>
    <row r="2558" spans="4:4" x14ac:dyDescent="0.2">
      <c r="D2558" t="s">
        <v>5696</v>
      </c>
    </row>
    <row r="2559" spans="4:4" x14ac:dyDescent="0.2">
      <c r="D2559" t="s">
        <v>5697</v>
      </c>
    </row>
    <row r="2560" spans="4:4" x14ac:dyDescent="0.2">
      <c r="D2560">
        <v>0</v>
      </c>
    </row>
    <row r="2561" spans="4:4" x14ac:dyDescent="0.2">
      <c r="D2561" t="s">
        <v>5698</v>
      </c>
    </row>
    <row r="2562" spans="4:4" x14ac:dyDescent="0.2">
      <c r="D2562" t="s">
        <v>5699</v>
      </c>
    </row>
    <row r="2563" spans="4:4" x14ac:dyDescent="0.2">
      <c r="D2563">
        <v>0</v>
      </c>
    </row>
    <row r="2564" spans="4:4" x14ac:dyDescent="0.2">
      <c r="D2564" t="s">
        <v>5700</v>
      </c>
    </row>
    <row r="2565" spans="4:4" x14ac:dyDescent="0.2">
      <c r="D2565" t="s">
        <v>5701</v>
      </c>
    </row>
    <row r="2566" spans="4:4" x14ac:dyDescent="0.2">
      <c r="D2566">
        <v>0</v>
      </c>
    </row>
    <row r="2567" spans="4:4" x14ac:dyDescent="0.2">
      <c r="D2567" t="s">
        <v>5702</v>
      </c>
    </row>
    <row r="2568" spans="4:4" x14ac:dyDescent="0.2">
      <c r="D2568" t="s">
        <v>5703</v>
      </c>
    </row>
    <row r="2569" spans="4:4" x14ac:dyDescent="0.2">
      <c r="D2569">
        <v>0</v>
      </c>
    </row>
    <row r="2570" spans="4:4" x14ac:dyDescent="0.2">
      <c r="D2570" t="s">
        <v>5704</v>
      </c>
    </row>
    <row r="2571" spans="4:4" x14ac:dyDescent="0.2">
      <c r="D2571" t="s">
        <v>5705</v>
      </c>
    </row>
    <row r="2572" spans="4:4" x14ac:dyDescent="0.2">
      <c r="D2572">
        <v>0</v>
      </c>
    </row>
    <row r="2573" spans="4:4" x14ac:dyDescent="0.2">
      <c r="D2573" t="s">
        <v>5688</v>
      </c>
    </row>
    <row r="2574" spans="4:4" x14ac:dyDescent="0.2">
      <c r="D2574" t="s">
        <v>5706</v>
      </c>
    </row>
    <row r="2575" spans="4:4" x14ac:dyDescent="0.2">
      <c r="D2575">
        <v>0</v>
      </c>
    </row>
    <row r="2576" spans="4:4" x14ac:dyDescent="0.2">
      <c r="D2576" t="s">
        <v>5707</v>
      </c>
    </row>
    <row r="2577" spans="4:4" x14ac:dyDescent="0.2">
      <c r="D2577" t="s">
        <v>5708</v>
      </c>
    </row>
    <row r="2578" spans="4:4" x14ac:dyDescent="0.2">
      <c r="D2578">
        <v>0</v>
      </c>
    </row>
    <row r="2579" spans="4:4" x14ac:dyDescent="0.2">
      <c r="D2579" t="s">
        <v>5709</v>
      </c>
    </row>
    <row r="2580" spans="4:4" x14ac:dyDescent="0.2">
      <c r="D2580" t="s">
        <v>5710</v>
      </c>
    </row>
    <row r="2581" spans="4:4" x14ac:dyDescent="0.2">
      <c r="D2581">
        <v>0</v>
      </c>
    </row>
    <row r="2582" spans="4:4" x14ac:dyDescent="0.2">
      <c r="D2582" t="s">
        <v>5711</v>
      </c>
    </row>
    <row r="2583" spans="4:4" x14ac:dyDescent="0.2">
      <c r="D2583" t="s">
        <v>5712</v>
      </c>
    </row>
    <row r="2584" spans="4:4" x14ac:dyDescent="0.2">
      <c r="D2584">
        <v>0</v>
      </c>
    </row>
    <row r="2585" spans="4:4" x14ac:dyDescent="0.2">
      <c r="D2585" t="s">
        <v>5713</v>
      </c>
    </row>
    <row r="2586" spans="4:4" x14ac:dyDescent="0.2">
      <c r="D2586" t="s">
        <v>5714</v>
      </c>
    </row>
    <row r="2587" spans="4:4" x14ac:dyDescent="0.2">
      <c r="D2587">
        <v>0</v>
      </c>
    </row>
    <row r="2588" spans="4:4" x14ac:dyDescent="0.2">
      <c r="D2588" t="s">
        <v>5715</v>
      </c>
    </row>
    <row r="2589" spans="4:4" x14ac:dyDescent="0.2">
      <c r="D2589" t="s">
        <v>5716</v>
      </c>
    </row>
    <row r="2590" spans="4:4" x14ac:dyDescent="0.2">
      <c r="D2590">
        <v>0</v>
      </c>
    </row>
    <row r="2591" spans="4:4" x14ac:dyDescent="0.2">
      <c r="D2591" t="s">
        <v>5717</v>
      </c>
    </row>
    <row r="2592" spans="4:4" x14ac:dyDescent="0.2">
      <c r="D2592" t="s">
        <v>5718</v>
      </c>
    </row>
    <row r="2593" spans="4:4" x14ac:dyDescent="0.2">
      <c r="D2593">
        <v>0</v>
      </c>
    </row>
    <row r="2594" spans="4:4" x14ac:dyDescent="0.2">
      <c r="D2594" t="s">
        <v>5719</v>
      </c>
    </row>
    <row r="2595" spans="4:4" x14ac:dyDescent="0.2">
      <c r="D2595" t="s">
        <v>5720</v>
      </c>
    </row>
    <row r="2596" spans="4:4" x14ac:dyDescent="0.2">
      <c r="D2596">
        <v>0</v>
      </c>
    </row>
    <row r="2597" spans="4:4" x14ac:dyDescent="0.2">
      <c r="D2597" t="s">
        <v>5721</v>
      </c>
    </row>
    <row r="2598" spans="4:4" x14ac:dyDescent="0.2">
      <c r="D2598" t="s">
        <v>5722</v>
      </c>
    </row>
    <row r="2599" spans="4:4" x14ac:dyDescent="0.2">
      <c r="D2599">
        <v>0</v>
      </c>
    </row>
    <row r="2600" spans="4:4" x14ac:dyDescent="0.2">
      <c r="D2600" t="s">
        <v>5723</v>
      </c>
    </row>
    <row r="2601" spans="4:4" x14ac:dyDescent="0.2">
      <c r="D2601" t="s">
        <v>5724</v>
      </c>
    </row>
    <row r="2602" spans="4:4" x14ac:dyDescent="0.2">
      <c r="D2602">
        <v>0</v>
      </c>
    </row>
    <row r="2603" spans="4:4" x14ac:dyDescent="0.2">
      <c r="D2603" t="s">
        <v>5725</v>
      </c>
    </row>
    <row r="2604" spans="4:4" x14ac:dyDescent="0.2">
      <c r="D2604" t="s">
        <v>5726</v>
      </c>
    </row>
    <row r="2605" spans="4:4" x14ac:dyDescent="0.2">
      <c r="D2605">
        <v>0</v>
      </c>
    </row>
    <row r="2606" spans="4:4" x14ac:dyDescent="0.2">
      <c r="D2606" t="s">
        <v>5727</v>
      </c>
    </row>
    <row r="2607" spans="4:4" x14ac:dyDescent="0.2">
      <c r="D2607" t="s">
        <v>5728</v>
      </c>
    </row>
    <row r="2608" spans="4:4" x14ac:dyDescent="0.2">
      <c r="D2608">
        <v>0</v>
      </c>
    </row>
    <row r="2609" spans="4:4" x14ac:dyDescent="0.2">
      <c r="D2609" t="s">
        <v>5729</v>
      </c>
    </row>
    <row r="2610" spans="4:4" x14ac:dyDescent="0.2">
      <c r="D2610" t="s">
        <v>5730</v>
      </c>
    </row>
    <row r="2611" spans="4:4" x14ac:dyDescent="0.2">
      <c r="D2611">
        <v>0</v>
      </c>
    </row>
    <row r="2612" spans="4:4" x14ac:dyDescent="0.2">
      <c r="D2612" t="s">
        <v>5731</v>
      </c>
    </row>
    <row r="2613" spans="4:4" x14ac:dyDescent="0.2">
      <c r="D2613" t="s">
        <v>5732</v>
      </c>
    </row>
    <row r="2614" spans="4:4" x14ac:dyDescent="0.2">
      <c r="D2614">
        <v>0</v>
      </c>
    </row>
    <row r="2615" spans="4:4" x14ac:dyDescent="0.2">
      <c r="D2615" t="s">
        <v>5733</v>
      </c>
    </row>
    <row r="2616" spans="4:4" x14ac:dyDescent="0.2">
      <c r="D2616" t="s">
        <v>5734</v>
      </c>
    </row>
    <row r="2617" spans="4:4" x14ac:dyDescent="0.2">
      <c r="D2617">
        <v>0</v>
      </c>
    </row>
    <row r="2618" spans="4:4" x14ac:dyDescent="0.2">
      <c r="D2618" t="s">
        <v>5735</v>
      </c>
    </row>
    <row r="2619" spans="4:4" x14ac:dyDescent="0.2">
      <c r="D2619" t="s">
        <v>5736</v>
      </c>
    </row>
    <row r="2620" spans="4:4" x14ac:dyDescent="0.2">
      <c r="D2620">
        <v>0</v>
      </c>
    </row>
    <row r="2621" spans="4:4" x14ac:dyDescent="0.2">
      <c r="D2621" t="s">
        <v>5737</v>
      </c>
    </row>
    <row r="2622" spans="4:4" x14ac:dyDescent="0.2">
      <c r="D2622" t="s">
        <v>5738</v>
      </c>
    </row>
    <row r="2623" spans="4:4" x14ac:dyDescent="0.2">
      <c r="D2623">
        <v>0</v>
      </c>
    </row>
    <row r="2624" spans="4:4" x14ac:dyDescent="0.2">
      <c r="D2624" t="s">
        <v>5739</v>
      </c>
    </row>
    <row r="2625" spans="4:4" x14ac:dyDescent="0.2">
      <c r="D2625" t="s">
        <v>5740</v>
      </c>
    </row>
    <row r="2626" spans="4:4" x14ac:dyDescent="0.2">
      <c r="D2626">
        <v>0</v>
      </c>
    </row>
    <row r="2627" spans="4:4" x14ac:dyDescent="0.2">
      <c r="D2627" t="s">
        <v>5741</v>
      </c>
    </row>
    <row r="2628" spans="4:4" x14ac:dyDescent="0.2">
      <c r="D2628" t="s">
        <v>5742</v>
      </c>
    </row>
    <row r="2629" spans="4:4" x14ac:dyDescent="0.2">
      <c r="D2629">
        <v>0</v>
      </c>
    </row>
    <row r="2630" spans="4:4" x14ac:dyDescent="0.2">
      <c r="D2630" t="s">
        <v>5743</v>
      </c>
    </row>
    <row r="2631" spans="4:4" x14ac:dyDescent="0.2">
      <c r="D2631" t="s">
        <v>5744</v>
      </c>
    </row>
    <row r="2632" spans="4:4" x14ac:dyDescent="0.2">
      <c r="D2632">
        <v>0</v>
      </c>
    </row>
    <row r="2633" spans="4:4" x14ac:dyDescent="0.2">
      <c r="D2633" t="s">
        <v>5745</v>
      </c>
    </row>
    <row r="2634" spans="4:4" x14ac:dyDescent="0.2">
      <c r="D2634" t="s">
        <v>5746</v>
      </c>
    </row>
    <row r="2635" spans="4:4" x14ac:dyDescent="0.2">
      <c r="D2635">
        <v>0</v>
      </c>
    </row>
    <row r="2636" spans="4:4" x14ac:dyDescent="0.2">
      <c r="D2636" t="s">
        <v>5747</v>
      </c>
    </row>
    <row r="2637" spans="4:4" x14ac:dyDescent="0.2">
      <c r="D2637" t="s">
        <v>5748</v>
      </c>
    </row>
    <row r="2638" spans="4:4" x14ac:dyDescent="0.2">
      <c r="D2638">
        <v>0</v>
      </c>
    </row>
    <row r="2639" spans="4:4" x14ac:dyDescent="0.2">
      <c r="D2639" t="s">
        <v>5749</v>
      </c>
    </row>
    <row r="2640" spans="4:4" x14ac:dyDescent="0.2">
      <c r="D2640" t="s">
        <v>5750</v>
      </c>
    </row>
    <row r="2641" spans="4:4" x14ac:dyDescent="0.2">
      <c r="D2641">
        <v>0</v>
      </c>
    </row>
    <row r="2642" spans="4:4" x14ac:dyDescent="0.2">
      <c r="D2642" t="s">
        <v>5751</v>
      </c>
    </row>
    <row r="2643" spans="4:4" x14ac:dyDescent="0.2">
      <c r="D2643" t="s">
        <v>5752</v>
      </c>
    </row>
    <row r="2644" spans="4:4" x14ac:dyDescent="0.2">
      <c r="D2644">
        <v>0</v>
      </c>
    </row>
    <row r="2645" spans="4:4" x14ac:dyDescent="0.2">
      <c r="D2645" t="s">
        <v>5753</v>
      </c>
    </row>
    <row r="2646" spans="4:4" x14ac:dyDescent="0.2">
      <c r="D2646" t="s">
        <v>5754</v>
      </c>
    </row>
    <row r="2647" spans="4:4" x14ac:dyDescent="0.2">
      <c r="D2647">
        <v>0</v>
      </c>
    </row>
    <row r="2648" spans="4:4" x14ac:dyDescent="0.2">
      <c r="D2648" t="s">
        <v>5755</v>
      </c>
    </row>
    <row r="2649" spans="4:4" x14ac:dyDescent="0.2">
      <c r="D2649" t="s">
        <v>5756</v>
      </c>
    </row>
    <row r="2650" spans="4:4" x14ac:dyDescent="0.2">
      <c r="D2650">
        <v>0</v>
      </c>
    </row>
    <row r="2651" spans="4:4" x14ac:dyDescent="0.2">
      <c r="D2651" t="s">
        <v>5757</v>
      </c>
    </row>
    <row r="2652" spans="4:4" x14ac:dyDescent="0.2">
      <c r="D2652" t="s">
        <v>5758</v>
      </c>
    </row>
    <row r="2653" spans="4:4" x14ac:dyDescent="0.2">
      <c r="D2653">
        <v>0</v>
      </c>
    </row>
    <row r="2654" spans="4:4" x14ac:dyDescent="0.2">
      <c r="D2654" t="s">
        <v>5759</v>
      </c>
    </row>
    <row r="2655" spans="4:4" x14ac:dyDescent="0.2">
      <c r="D2655" t="s">
        <v>5760</v>
      </c>
    </row>
    <row r="2656" spans="4:4" x14ac:dyDescent="0.2">
      <c r="D2656">
        <v>0</v>
      </c>
    </row>
    <row r="2657" spans="4:4" x14ac:dyDescent="0.2">
      <c r="D2657" t="s">
        <v>5761</v>
      </c>
    </row>
    <row r="2658" spans="4:4" x14ac:dyDescent="0.2">
      <c r="D2658" t="s">
        <v>5762</v>
      </c>
    </row>
    <row r="2659" spans="4:4" x14ac:dyDescent="0.2">
      <c r="D2659">
        <v>0</v>
      </c>
    </row>
    <row r="2660" spans="4:4" x14ac:dyDescent="0.2">
      <c r="D2660" t="s">
        <v>5763</v>
      </c>
    </row>
    <row r="2661" spans="4:4" x14ac:dyDescent="0.2">
      <c r="D2661" t="s">
        <v>5764</v>
      </c>
    </row>
    <row r="2662" spans="4:4" x14ac:dyDescent="0.2">
      <c r="D2662">
        <v>0</v>
      </c>
    </row>
    <row r="2663" spans="4:4" x14ac:dyDescent="0.2">
      <c r="D2663" t="s">
        <v>5765</v>
      </c>
    </row>
    <row r="2664" spans="4:4" x14ac:dyDescent="0.2">
      <c r="D2664" t="s">
        <v>5766</v>
      </c>
    </row>
    <row r="2665" spans="4:4" x14ac:dyDescent="0.2">
      <c r="D2665">
        <v>0</v>
      </c>
    </row>
    <row r="2666" spans="4:4" x14ac:dyDescent="0.2">
      <c r="D2666" t="s">
        <v>5767</v>
      </c>
    </row>
    <row r="2667" spans="4:4" x14ac:dyDescent="0.2">
      <c r="D2667" t="s">
        <v>5768</v>
      </c>
    </row>
    <row r="2668" spans="4:4" x14ac:dyDescent="0.2">
      <c r="D2668">
        <v>0</v>
      </c>
    </row>
    <row r="2669" spans="4:4" x14ac:dyDescent="0.2">
      <c r="D2669" t="s">
        <v>5769</v>
      </c>
    </row>
    <row r="2670" spans="4:4" x14ac:dyDescent="0.2">
      <c r="D2670" t="s">
        <v>5770</v>
      </c>
    </row>
    <row r="2671" spans="4:4" x14ac:dyDescent="0.2">
      <c r="D2671">
        <v>0</v>
      </c>
    </row>
    <row r="2672" spans="4:4" x14ac:dyDescent="0.2">
      <c r="D2672" t="s">
        <v>5771</v>
      </c>
    </row>
    <row r="2673" spans="4:4" x14ac:dyDescent="0.2">
      <c r="D2673" t="s">
        <v>5772</v>
      </c>
    </row>
    <row r="2674" spans="4:4" x14ac:dyDescent="0.2">
      <c r="D2674">
        <v>0</v>
      </c>
    </row>
    <row r="2675" spans="4:4" x14ac:dyDescent="0.2">
      <c r="D2675" t="s">
        <v>5773</v>
      </c>
    </row>
    <row r="2676" spans="4:4" x14ac:dyDescent="0.2">
      <c r="D2676" t="s">
        <v>5774</v>
      </c>
    </row>
    <row r="2677" spans="4:4" x14ac:dyDescent="0.2">
      <c r="D2677">
        <v>0</v>
      </c>
    </row>
    <row r="2678" spans="4:4" x14ac:dyDescent="0.2">
      <c r="D2678" t="s">
        <v>5775</v>
      </c>
    </row>
    <row r="2679" spans="4:4" x14ac:dyDescent="0.2">
      <c r="D2679" t="s">
        <v>5776</v>
      </c>
    </row>
    <row r="2680" spans="4:4" x14ac:dyDescent="0.2">
      <c r="D2680">
        <v>0</v>
      </c>
    </row>
    <row r="2681" spans="4:4" x14ac:dyDescent="0.2">
      <c r="D2681" t="s">
        <v>5777</v>
      </c>
    </row>
    <row r="2682" spans="4:4" x14ac:dyDescent="0.2">
      <c r="D2682" t="s">
        <v>5778</v>
      </c>
    </row>
    <row r="2683" spans="4:4" x14ac:dyDescent="0.2">
      <c r="D2683">
        <v>0</v>
      </c>
    </row>
    <row r="2684" spans="4:4" x14ac:dyDescent="0.2">
      <c r="D2684" t="s">
        <v>5779</v>
      </c>
    </row>
    <row r="2685" spans="4:4" x14ac:dyDescent="0.2">
      <c r="D2685" t="s">
        <v>5780</v>
      </c>
    </row>
    <row r="2686" spans="4:4" x14ac:dyDescent="0.2">
      <c r="D2686">
        <v>0</v>
      </c>
    </row>
    <row r="2687" spans="4:4" x14ac:dyDescent="0.2">
      <c r="D2687" t="s">
        <v>5781</v>
      </c>
    </row>
    <row r="2688" spans="4:4" x14ac:dyDescent="0.2">
      <c r="D2688" t="s">
        <v>5782</v>
      </c>
    </row>
    <row r="2689" spans="4:4" x14ac:dyDescent="0.2">
      <c r="D2689">
        <v>0</v>
      </c>
    </row>
    <row r="2690" spans="4:4" x14ac:dyDescent="0.2">
      <c r="D2690" t="s">
        <v>5783</v>
      </c>
    </row>
    <row r="2691" spans="4:4" x14ac:dyDescent="0.2">
      <c r="D2691" t="s">
        <v>5784</v>
      </c>
    </row>
    <row r="2692" spans="4:4" x14ac:dyDescent="0.2">
      <c r="D2692">
        <v>0</v>
      </c>
    </row>
    <row r="2693" spans="4:4" x14ac:dyDescent="0.2">
      <c r="D2693" t="s">
        <v>5785</v>
      </c>
    </row>
    <row r="2694" spans="4:4" x14ac:dyDescent="0.2">
      <c r="D2694" t="s">
        <v>5786</v>
      </c>
    </row>
    <row r="2695" spans="4:4" x14ac:dyDescent="0.2">
      <c r="D2695">
        <v>0</v>
      </c>
    </row>
    <row r="2696" spans="4:4" x14ac:dyDescent="0.2">
      <c r="D2696" t="s">
        <v>5787</v>
      </c>
    </row>
    <row r="2697" spans="4:4" x14ac:dyDescent="0.2">
      <c r="D2697" t="s">
        <v>5788</v>
      </c>
    </row>
    <row r="2698" spans="4:4" x14ac:dyDescent="0.2">
      <c r="D2698">
        <v>0</v>
      </c>
    </row>
    <row r="2699" spans="4:4" x14ac:dyDescent="0.2">
      <c r="D2699" t="s">
        <v>5789</v>
      </c>
    </row>
    <row r="2700" spans="4:4" x14ac:dyDescent="0.2">
      <c r="D2700" t="s">
        <v>5790</v>
      </c>
    </row>
    <row r="2701" spans="4:4" x14ac:dyDescent="0.2">
      <c r="D2701">
        <v>0</v>
      </c>
    </row>
    <row r="2702" spans="4:4" x14ac:dyDescent="0.2">
      <c r="D2702" t="s">
        <v>5791</v>
      </c>
    </row>
    <row r="2703" spans="4:4" x14ac:dyDescent="0.2">
      <c r="D2703" t="s">
        <v>5792</v>
      </c>
    </row>
    <row r="2704" spans="4:4" x14ac:dyDescent="0.2">
      <c r="D2704">
        <v>0</v>
      </c>
    </row>
    <row r="2705" spans="4:4" x14ac:dyDescent="0.2">
      <c r="D2705" t="s">
        <v>5793</v>
      </c>
    </row>
    <row r="2706" spans="4:4" x14ac:dyDescent="0.2">
      <c r="D2706" t="s">
        <v>5794</v>
      </c>
    </row>
    <row r="2707" spans="4:4" x14ac:dyDescent="0.2">
      <c r="D2707">
        <v>0</v>
      </c>
    </row>
    <row r="2708" spans="4:4" x14ac:dyDescent="0.2">
      <c r="D2708" t="s">
        <v>5795</v>
      </c>
    </row>
    <row r="2709" spans="4:4" x14ac:dyDescent="0.2">
      <c r="D2709" t="s">
        <v>5796</v>
      </c>
    </row>
    <row r="2710" spans="4:4" x14ac:dyDescent="0.2">
      <c r="D2710">
        <v>0</v>
      </c>
    </row>
    <row r="2711" spans="4:4" x14ac:dyDescent="0.2">
      <c r="D2711" t="s">
        <v>5797</v>
      </c>
    </row>
    <row r="2712" spans="4:4" x14ac:dyDescent="0.2">
      <c r="D2712" t="s">
        <v>5798</v>
      </c>
    </row>
    <row r="2713" spans="4:4" x14ac:dyDescent="0.2">
      <c r="D2713">
        <v>0</v>
      </c>
    </row>
    <row r="2714" spans="4:4" x14ac:dyDescent="0.2">
      <c r="D2714" t="s">
        <v>5799</v>
      </c>
    </row>
    <row r="2715" spans="4:4" x14ac:dyDescent="0.2">
      <c r="D2715" t="s">
        <v>5800</v>
      </c>
    </row>
    <row r="2716" spans="4:4" x14ac:dyDescent="0.2">
      <c r="D2716">
        <v>0</v>
      </c>
    </row>
    <row r="2717" spans="4:4" x14ac:dyDescent="0.2">
      <c r="D2717" t="s">
        <v>5801</v>
      </c>
    </row>
    <row r="2718" spans="4:4" x14ac:dyDescent="0.2">
      <c r="D2718" t="s">
        <v>5802</v>
      </c>
    </row>
    <row r="2719" spans="4:4" x14ac:dyDescent="0.2">
      <c r="D2719">
        <v>0</v>
      </c>
    </row>
    <row r="2720" spans="4:4" x14ac:dyDescent="0.2">
      <c r="D2720" t="s">
        <v>5803</v>
      </c>
    </row>
    <row r="2721" spans="4:4" x14ac:dyDescent="0.2">
      <c r="D2721" t="s">
        <v>5804</v>
      </c>
    </row>
    <row r="2722" spans="4:4" x14ac:dyDescent="0.2">
      <c r="D2722">
        <v>0</v>
      </c>
    </row>
    <row r="2723" spans="4:4" x14ac:dyDescent="0.2">
      <c r="D2723" t="s">
        <v>5805</v>
      </c>
    </row>
    <row r="2724" spans="4:4" x14ac:dyDescent="0.2">
      <c r="D2724" t="s">
        <v>5806</v>
      </c>
    </row>
    <row r="2725" spans="4:4" x14ac:dyDescent="0.2">
      <c r="D2725">
        <v>0</v>
      </c>
    </row>
    <row r="2726" spans="4:4" x14ac:dyDescent="0.2">
      <c r="D2726" t="s">
        <v>5807</v>
      </c>
    </row>
    <row r="2727" spans="4:4" x14ac:dyDescent="0.2">
      <c r="D2727" t="s">
        <v>5808</v>
      </c>
    </row>
    <row r="2728" spans="4:4" x14ac:dyDescent="0.2">
      <c r="D2728">
        <v>0</v>
      </c>
    </row>
    <row r="2729" spans="4:4" x14ac:dyDescent="0.2">
      <c r="D2729" t="s">
        <v>5809</v>
      </c>
    </row>
    <row r="2730" spans="4:4" x14ac:dyDescent="0.2">
      <c r="D2730" t="s">
        <v>5810</v>
      </c>
    </row>
    <row r="2731" spans="4:4" x14ac:dyDescent="0.2">
      <c r="D2731">
        <v>0</v>
      </c>
    </row>
    <row r="2732" spans="4:4" x14ac:dyDescent="0.2">
      <c r="D2732" t="s">
        <v>5811</v>
      </c>
    </row>
    <row r="2733" spans="4:4" x14ac:dyDescent="0.2">
      <c r="D2733" t="s">
        <v>5812</v>
      </c>
    </row>
    <row r="2734" spans="4:4" x14ac:dyDescent="0.2">
      <c r="D2734">
        <v>0</v>
      </c>
    </row>
    <row r="2735" spans="4:4" x14ac:dyDescent="0.2">
      <c r="D2735" t="s">
        <v>5813</v>
      </c>
    </row>
    <row r="2736" spans="4:4" x14ac:dyDescent="0.2">
      <c r="D2736" t="s">
        <v>5814</v>
      </c>
    </row>
    <row r="2737" spans="4:4" x14ac:dyDescent="0.2">
      <c r="D2737">
        <v>0</v>
      </c>
    </row>
    <row r="2738" spans="4:4" x14ac:dyDescent="0.2">
      <c r="D2738" t="s">
        <v>5815</v>
      </c>
    </row>
    <row r="2739" spans="4:4" x14ac:dyDescent="0.2">
      <c r="D2739" t="s">
        <v>5816</v>
      </c>
    </row>
    <row r="2740" spans="4:4" x14ac:dyDescent="0.2">
      <c r="D2740">
        <v>0</v>
      </c>
    </row>
    <row r="2741" spans="4:4" x14ac:dyDescent="0.2">
      <c r="D2741" t="s">
        <v>5817</v>
      </c>
    </row>
    <row r="2742" spans="4:4" x14ac:dyDescent="0.2">
      <c r="D2742" t="s">
        <v>5818</v>
      </c>
    </row>
    <row r="2743" spans="4:4" x14ac:dyDescent="0.2">
      <c r="D2743">
        <v>0</v>
      </c>
    </row>
    <row r="2744" spans="4:4" x14ac:dyDescent="0.2">
      <c r="D2744" t="s">
        <v>5819</v>
      </c>
    </row>
    <row r="2745" spans="4:4" x14ac:dyDescent="0.2">
      <c r="D2745" t="s">
        <v>5820</v>
      </c>
    </row>
    <row r="2746" spans="4:4" x14ac:dyDescent="0.2">
      <c r="D2746">
        <v>0</v>
      </c>
    </row>
    <row r="2747" spans="4:4" x14ac:dyDescent="0.2">
      <c r="D2747" t="s">
        <v>5821</v>
      </c>
    </row>
    <row r="2748" spans="4:4" x14ac:dyDescent="0.2">
      <c r="D2748" t="s">
        <v>5822</v>
      </c>
    </row>
    <row r="2749" spans="4:4" x14ac:dyDescent="0.2">
      <c r="D2749">
        <v>0</v>
      </c>
    </row>
    <row r="2750" spans="4:4" x14ac:dyDescent="0.2">
      <c r="D2750" t="s">
        <v>5823</v>
      </c>
    </row>
    <row r="2751" spans="4:4" x14ac:dyDescent="0.2">
      <c r="D2751" t="s">
        <v>5824</v>
      </c>
    </row>
    <row r="2752" spans="4:4" x14ac:dyDescent="0.2">
      <c r="D2752">
        <v>0</v>
      </c>
    </row>
    <row r="2753" spans="4:4" x14ac:dyDescent="0.2">
      <c r="D2753" t="s">
        <v>5825</v>
      </c>
    </row>
    <row r="2754" spans="4:4" x14ac:dyDescent="0.2">
      <c r="D2754" t="s">
        <v>5826</v>
      </c>
    </row>
    <row r="2755" spans="4:4" x14ac:dyDescent="0.2">
      <c r="D2755">
        <v>0</v>
      </c>
    </row>
    <row r="2756" spans="4:4" x14ac:dyDescent="0.2">
      <c r="D2756" t="s">
        <v>5827</v>
      </c>
    </row>
    <row r="2757" spans="4:4" x14ac:dyDescent="0.2">
      <c r="D2757" t="s">
        <v>5828</v>
      </c>
    </row>
    <row r="2758" spans="4:4" x14ac:dyDescent="0.2">
      <c r="D2758">
        <v>0</v>
      </c>
    </row>
    <row r="2759" spans="4:4" x14ac:dyDescent="0.2">
      <c r="D2759" t="s">
        <v>5829</v>
      </c>
    </row>
    <row r="2760" spans="4:4" x14ac:dyDescent="0.2">
      <c r="D2760" t="s">
        <v>5830</v>
      </c>
    </row>
    <row r="2761" spans="4:4" x14ac:dyDescent="0.2">
      <c r="D2761">
        <v>0</v>
      </c>
    </row>
    <row r="2762" spans="4:4" x14ac:dyDescent="0.2">
      <c r="D2762" t="s">
        <v>5831</v>
      </c>
    </row>
    <row r="2763" spans="4:4" x14ac:dyDescent="0.2">
      <c r="D2763" t="s">
        <v>5832</v>
      </c>
    </row>
    <row r="2764" spans="4:4" x14ac:dyDescent="0.2">
      <c r="D2764">
        <v>0</v>
      </c>
    </row>
    <row r="2765" spans="4:4" x14ac:dyDescent="0.2">
      <c r="D2765" t="s">
        <v>5833</v>
      </c>
    </row>
    <row r="2766" spans="4:4" x14ac:dyDescent="0.2">
      <c r="D2766" t="s">
        <v>5834</v>
      </c>
    </row>
    <row r="2767" spans="4:4" x14ac:dyDescent="0.2">
      <c r="D2767">
        <v>0</v>
      </c>
    </row>
    <row r="2768" spans="4:4" x14ac:dyDescent="0.2">
      <c r="D2768" t="s">
        <v>5835</v>
      </c>
    </row>
    <row r="2769" spans="4:4" x14ac:dyDescent="0.2">
      <c r="D2769" t="s">
        <v>5836</v>
      </c>
    </row>
    <row r="2770" spans="4:4" x14ac:dyDescent="0.2">
      <c r="D2770">
        <v>0</v>
      </c>
    </row>
    <row r="2771" spans="4:4" x14ac:dyDescent="0.2">
      <c r="D2771" t="s">
        <v>5837</v>
      </c>
    </row>
    <row r="2772" spans="4:4" x14ac:dyDescent="0.2">
      <c r="D2772" t="s">
        <v>5838</v>
      </c>
    </row>
    <row r="2773" spans="4:4" x14ac:dyDescent="0.2">
      <c r="D2773">
        <v>0</v>
      </c>
    </row>
    <row r="2774" spans="4:4" x14ac:dyDescent="0.2">
      <c r="D2774" t="s">
        <v>5839</v>
      </c>
    </row>
    <row r="2775" spans="4:4" x14ac:dyDescent="0.2">
      <c r="D2775" t="s">
        <v>5840</v>
      </c>
    </row>
    <row r="2776" spans="4:4" x14ac:dyDescent="0.2">
      <c r="D2776">
        <v>0</v>
      </c>
    </row>
    <row r="2777" spans="4:4" x14ac:dyDescent="0.2">
      <c r="D2777" t="s">
        <v>5841</v>
      </c>
    </row>
    <row r="2778" spans="4:4" x14ac:dyDescent="0.2">
      <c r="D2778" t="s">
        <v>5842</v>
      </c>
    </row>
    <row r="2779" spans="4:4" x14ac:dyDescent="0.2">
      <c r="D2779">
        <v>0</v>
      </c>
    </row>
    <row r="2780" spans="4:4" x14ac:dyDescent="0.2">
      <c r="D2780" t="s">
        <v>5843</v>
      </c>
    </row>
    <row r="2781" spans="4:4" x14ac:dyDescent="0.2">
      <c r="D2781" t="s">
        <v>5844</v>
      </c>
    </row>
    <row r="2782" spans="4:4" x14ac:dyDescent="0.2">
      <c r="D2782">
        <v>0</v>
      </c>
    </row>
    <row r="2783" spans="4:4" x14ac:dyDescent="0.2">
      <c r="D2783" t="s">
        <v>5845</v>
      </c>
    </row>
    <row r="2784" spans="4:4" x14ac:dyDescent="0.2">
      <c r="D2784" t="s">
        <v>5846</v>
      </c>
    </row>
    <row r="2785" spans="4:4" x14ac:dyDescent="0.2">
      <c r="D2785">
        <v>0</v>
      </c>
    </row>
    <row r="2786" spans="4:4" x14ac:dyDescent="0.2">
      <c r="D2786" t="s">
        <v>5847</v>
      </c>
    </row>
    <row r="2787" spans="4:4" x14ac:dyDescent="0.2">
      <c r="D2787" t="s">
        <v>5848</v>
      </c>
    </row>
    <row r="2788" spans="4:4" x14ac:dyDescent="0.2">
      <c r="D2788">
        <v>0</v>
      </c>
    </row>
    <row r="2789" spans="4:4" x14ac:dyDescent="0.2">
      <c r="D2789" t="s">
        <v>5849</v>
      </c>
    </row>
    <row r="2790" spans="4:4" x14ac:dyDescent="0.2">
      <c r="D2790" t="s">
        <v>5850</v>
      </c>
    </row>
    <row r="2791" spans="4:4" x14ac:dyDescent="0.2">
      <c r="D2791">
        <v>0</v>
      </c>
    </row>
    <row r="2792" spans="4:4" x14ac:dyDescent="0.2">
      <c r="D2792" t="s">
        <v>5851</v>
      </c>
    </row>
    <row r="2793" spans="4:4" x14ac:dyDescent="0.2">
      <c r="D2793" t="s">
        <v>5852</v>
      </c>
    </row>
    <row r="2794" spans="4:4" x14ac:dyDescent="0.2">
      <c r="D2794">
        <v>0</v>
      </c>
    </row>
    <row r="2795" spans="4:4" x14ac:dyDescent="0.2">
      <c r="D2795" t="s">
        <v>5853</v>
      </c>
    </row>
    <row r="2796" spans="4:4" x14ac:dyDescent="0.2">
      <c r="D2796" t="s">
        <v>5854</v>
      </c>
    </row>
    <row r="2797" spans="4:4" x14ac:dyDescent="0.2">
      <c r="D2797">
        <v>0</v>
      </c>
    </row>
    <row r="2798" spans="4:4" x14ac:dyDescent="0.2">
      <c r="D2798" t="s">
        <v>5855</v>
      </c>
    </row>
    <row r="2799" spans="4:4" x14ac:dyDescent="0.2">
      <c r="D2799" t="s">
        <v>5856</v>
      </c>
    </row>
    <row r="2800" spans="4:4" x14ac:dyDescent="0.2">
      <c r="D2800">
        <v>0</v>
      </c>
    </row>
    <row r="2801" spans="4:4" x14ac:dyDescent="0.2">
      <c r="D2801" t="s">
        <v>5857</v>
      </c>
    </row>
    <row r="2802" spans="4:4" x14ac:dyDescent="0.2">
      <c r="D2802" t="s">
        <v>5858</v>
      </c>
    </row>
    <row r="2803" spans="4:4" x14ac:dyDescent="0.2">
      <c r="D2803">
        <v>0</v>
      </c>
    </row>
    <row r="2804" spans="4:4" x14ac:dyDescent="0.2">
      <c r="D2804" t="s">
        <v>5859</v>
      </c>
    </row>
    <row r="2805" spans="4:4" x14ac:dyDescent="0.2">
      <c r="D2805" t="s">
        <v>5860</v>
      </c>
    </row>
    <row r="2806" spans="4:4" x14ac:dyDescent="0.2">
      <c r="D2806">
        <v>0</v>
      </c>
    </row>
    <row r="2807" spans="4:4" x14ac:dyDescent="0.2">
      <c r="D2807" t="s">
        <v>5861</v>
      </c>
    </row>
    <row r="2808" spans="4:4" x14ac:dyDescent="0.2">
      <c r="D2808" t="s">
        <v>5862</v>
      </c>
    </row>
    <row r="2809" spans="4:4" x14ac:dyDescent="0.2">
      <c r="D2809">
        <v>0</v>
      </c>
    </row>
    <row r="2810" spans="4:4" x14ac:dyDescent="0.2">
      <c r="D2810" t="s">
        <v>5863</v>
      </c>
    </row>
    <row r="2811" spans="4:4" x14ac:dyDescent="0.2">
      <c r="D2811" t="s">
        <v>5864</v>
      </c>
    </row>
    <row r="2812" spans="4:4" x14ac:dyDescent="0.2">
      <c r="D2812">
        <v>0</v>
      </c>
    </row>
    <row r="2813" spans="4:4" x14ac:dyDescent="0.2">
      <c r="D2813" t="s">
        <v>5865</v>
      </c>
    </row>
    <row r="2814" spans="4:4" x14ac:dyDescent="0.2">
      <c r="D2814" t="s">
        <v>5866</v>
      </c>
    </row>
    <row r="2815" spans="4:4" x14ac:dyDescent="0.2">
      <c r="D2815">
        <v>0</v>
      </c>
    </row>
    <row r="2816" spans="4:4" x14ac:dyDescent="0.2">
      <c r="D2816" t="s">
        <v>5867</v>
      </c>
    </row>
    <row r="2817" spans="4:4" x14ac:dyDescent="0.2">
      <c r="D2817" t="s">
        <v>5868</v>
      </c>
    </row>
    <row r="2818" spans="4:4" x14ac:dyDescent="0.2">
      <c r="D2818">
        <v>0</v>
      </c>
    </row>
    <row r="2819" spans="4:4" x14ac:dyDescent="0.2">
      <c r="D2819" t="s">
        <v>5869</v>
      </c>
    </row>
    <row r="2820" spans="4:4" x14ac:dyDescent="0.2">
      <c r="D2820" t="s">
        <v>5870</v>
      </c>
    </row>
    <row r="2821" spans="4:4" x14ac:dyDescent="0.2">
      <c r="D2821">
        <v>0</v>
      </c>
    </row>
    <row r="2822" spans="4:4" x14ac:dyDescent="0.2">
      <c r="D2822" t="s">
        <v>5871</v>
      </c>
    </row>
    <row r="2823" spans="4:4" x14ac:dyDescent="0.2">
      <c r="D2823" t="s">
        <v>5872</v>
      </c>
    </row>
    <row r="2824" spans="4:4" x14ac:dyDescent="0.2">
      <c r="D2824">
        <v>0</v>
      </c>
    </row>
    <row r="2825" spans="4:4" x14ac:dyDescent="0.2">
      <c r="D2825" t="s">
        <v>5873</v>
      </c>
    </row>
    <row r="2826" spans="4:4" x14ac:dyDescent="0.2">
      <c r="D2826" t="s">
        <v>5874</v>
      </c>
    </row>
    <row r="2827" spans="4:4" x14ac:dyDescent="0.2">
      <c r="D2827">
        <v>0</v>
      </c>
    </row>
    <row r="2828" spans="4:4" x14ac:dyDescent="0.2">
      <c r="D2828" t="s">
        <v>5875</v>
      </c>
    </row>
    <row r="2829" spans="4:4" x14ac:dyDescent="0.2">
      <c r="D2829" t="s">
        <v>5876</v>
      </c>
    </row>
    <row r="2830" spans="4:4" x14ac:dyDescent="0.2">
      <c r="D2830">
        <v>0</v>
      </c>
    </row>
    <row r="2831" spans="4:4" x14ac:dyDescent="0.2">
      <c r="D2831" t="s">
        <v>5877</v>
      </c>
    </row>
    <row r="2832" spans="4:4" x14ac:dyDescent="0.2">
      <c r="D2832" t="s">
        <v>5878</v>
      </c>
    </row>
    <row r="2833" spans="4:4" x14ac:dyDescent="0.2">
      <c r="D2833">
        <v>0</v>
      </c>
    </row>
    <row r="2834" spans="4:4" x14ac:dyDescent="0.2">
      <c r="D2834" t="s">
        <v>5879</v>
      </c>
    </row>
    <row r="2835" spans="4:4" x14ac:dyDescent="0.2">
      <c r="D2835" t="s">
        <v>5880</v>
      </c>
    </row>
    <row r="2836" spans="4:4" x14ac:dyDescent="0.2">
      <c r="D2836">
        <v>0</v>
      </c>
    </row>
    <row r="2837" spans="4:4" x14ac:dyDescent="0.2">
      <c r="D2837" t="s">
        <v>5881</v>
      </c>
    </row>
    <row r="2838" spans="4:4" x14ac:dyDescent="0.2">
      <c r="D2838" t="s">
        <v>5882</v>
      </c>
    </row>
    <row r="2839" spans="4:4" x14ac:dyDescent="0.2">
      <c r="D2839">
        <v>0</v>
      </c>
    </row>
    <row r="2840" spans="4:4" x14ac:dyDescent="0.2">
      <c r="D2840" t="s">
        <v>5883</v>
      </c>
    </row>
    <row r="2841" spans="4:4" x14ac:dyDescent="0.2">
      <c r="D2841" t="s">
        <v>5884</v>
      </c>
    </row>
    <row r="2842" spans="4:4" x14ac:dyDescent="0.2">
      <c r="D2842">
        <v>0</v>
      </c>
    </row>
    <row r="2843" spans="4:4" x14ac:dyDescent="0.2">
      <c r="D2843" t="s">
        <v>5885</v>
      </c>
    </row>
    <row r="2844" spans="4:4" x14ac:dyDescent="0.2">
      <c r="D2844" t="s">
        <v>5886</v>
      </c>
    </row>
    <row r="2845" spans="4:4" x14ac:dyDescent="0.2">
      <c r="D2845">
        <v>0</v>
      </c>
    </row>
    <row r="2846" spans="4:4" x14ac:dyDescent="0.2">
      <c r="D2846" t="s">
        <v>5887</v>
      </c>
    </row>
    <row r="2847" spans="4:4" x14ac:dyDescent="0.2">
      <c r="D2847" t="s">
        <v>5888</v>
      </c>
    </row>
    <row r="2848" spans="4:4" x14ac:dyDescent="0.2">
      <c r="D2848">
        <v>0</v>
      </c>
    </row>
    <row r="2849" spans="4:4" x14ac:dyDescent="0.2">
      <c r="D2849" t="s">
        <v>5889</v>
      </c>
    </row>
    <row r="2850" spans="4:4" x14ac:dyDescent="0.2">
      <c r="D2850" t="s">
        <v>5890</v>
      </c>
    </row>
    <row r="2851" spans="4:4" x14ac:dyDescent="0.2">
      <c r="D2851">
        <v>0</v>
      </c>
    </row>
    <row r="2852" spans="4:4" x14ac:dyDescent="0.2">
      <c r="D2852" t="s">
        <v>5891</v>
      </c>
    </row>
    <row r="2853" spans="4:4" x14ac:dyDescent="0.2">
      <c r="D2853" t="s">
        <v>5892</v>
      </c>
    </row>
    <row r="2854" spans="4:4" x14ac:dyDescent="0.2">
      <c r="D2854">
        <v>0</v>
      </c>
    </row>
    <row r="2855" spans="4:4" x14ac:dyDescent="0.2">
      <c r="D2855" t="s">
        <v>5893</v>
      </c>
    </row>
    <row r="2856" spans="4:4" x14ac:dyDescent="0.2">
      <c r="D2856" t="s">
        <v>5894</v>
      </c>
    </row>
    <row r="2857" spans="4:4" x14ac:dyDescent="0.2">
      <c r="D2857">
        <v>0</v>
      </c>
    </row>
    <row r="2858" spans="4:4" x14ac:dyDescent="0.2">
      <c r="D2858" t="s">
        <v>5895</v>
      </c>
    </row>
    <row r="2859" spans="4:4" x14ac:dyDescent="0.2">
      <c r="D2859" t="s">
        <v>5896</v>
      </c>
    </row>
    <row r="2860" spans="4:4" x14ac:dyDescent="0.2">
      <c r="D2860">
        <v>0</v>
      </c>
    </row>
    <row r="2861" spans="4:4" x14ac:dyDescent="0.2">
      <c r="D2861" t="s">
        <v>5897</v>
      </c>
    </row>
    <row r="2862" spans="4:4" x14ac:dyDescent="0.2">
      <c r="D2862" t="s">
        <v>5898</v>
      </c>
    </row>
    <row r="2863" spans="4:4" x14ac:dyDescent="0.2">
      <c r="D2863">
        <v>0</v>
      </c>
    </row>
    <row r="2864" spans="4:4" x14ac:dyDescent="0.2">
      <c r="D2864" t="s">
        <v>5899</v>
      </c>
    </row>
    <row r="2865" spans="4:4" x14ac:dyDescent="0.2">
      <c r="D2865" t="s">
        <v>5900</v>
      </c>
    </row>
    <row r="2866" spans="4:4" x14ac:dyDescent="0.2">
      <c r="D2866">
        <v>0</v>
      </c>
    </row>
    <row r="2867" spans="4:4" x14ac:dyDescent="0.2">
      <c r="D2867" t="s">
        <v>5901</v>
      </c>
    </row>
    <row r="2868" spans="4:4" x14ac:dyDescent="0.2">
      <c r="D2868" t="s">
        <v>5902</v>
      </c>
    </row>
    <row r="2869" spans="4:4" x14ac:dyDescent="0.2">
      <c r="D2869">
        <v>0</v>
      </c>
    </row>
    <row r="2870" spans="4:4" x14ac:dyDescent="0.2">
      <c r="D2870" t="s">
        <v>5903</v>
      </c>
    </row>
    <row r="2871" spans="4:4" x14ac:dyDescent="0.2">
      <c r="D2871" t="s">
        <v>5904</v>
      </c>
    </row>
    <row r="2872" spans="4:4" x14ac:dyDescent="0.2">
      <c r="D2872">
        <v>0</v>
      </c>
    </row>
    <row r="2873" spans="4:4" x14ac:dyDescent="0.2">
      <c r="D2873" t="s">
        <v>5905</v>
      </c>
    </row>
    <row r="2874" spans="4:4" x14ac:dyDescent="0.2">
      <c r="D2874" t="s">
        <v>5906</v>
      </c>
    </row>
    <row r="2875" spans="4:4" x14ac:dyDescent="0.2">
      <c r="D2875">
        <v>0</v>
      </c>
    </row>
    <row r="2876" spans="4:4" x14ac:dyDescent="0.2">
      <c r="D2876" t="s">
        <v>5907</v>
      </c>
    </row>
    <row r="2877" spans="4:4" x14ac:dyDescent="0.2">
      <c r="D2877" t="s">
        <v>5908</v>
      </c>
    </row>
    <row r="2878" spans="4:4" x14ac:dyDescent="0.2">
      <c r="D2878">
        <v>0</v>
      </c>
    </row>
    <row r="2879" spans="4:4" x14ac:dyDescent="0.2">
      <c r="D2879" t="s">
        <v>5909</v>
      </c>
    </row>
    <row r="2880" spans="4:4" x14ac:dyDescent="0.2">
      <c r="D2880" t="s">
        <v>5910</v>
      </c>
    </row>
    <row r="2881" spans="4:4" x14ac:dyDescent="0.2">
      <c r="D2881">
        <v>0</v>
      </c>
    </row>
    <row r="2882" spans="4:4" x14ac:dyDescent="0.2">
      <c r="D2882" t="s">
        <v>5911</v>
      </c>
    </row>
    <row r="2883" spans="4:4" x14ac:dyDescent="0.2">
      <c r="D2883" t="s">
        <v>5912</v>
      </c>
    </row>
    <row r="2884" spans="4:4" x14ac:dyDescent="0.2">
      <c r="D2884">
        <v>0</v>
      </c>
    </row>
    <row r="2885" spans="4:4" x14ac:dyDescent="0.2">
      <c r="D2885" t="s">
        <v>5913</v>
      </c>
    </row>
    <row r="2886" spans="4:4" x14ac:dyDescent="0.2">
      <c r="D2886" t="s">
        <v>5914</v>
      </c>
    </row>
    <row r="2887" spans="4:4" x14ac:dyDescent="0.2">
      <c r="D2887">
        <v>0</v>
      </c>
    </row>
    <row r="2888" spans="4:4" x14ac:dyDescent="0.2">
      <c r="D2888" t="s">
        <v>5915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80" zoomScaleNormal="80" workbookViewId="0">
      <pane ySplit="2" topLeftCell="A3" activePane="bottomLeft" state="frozen"/>
      <selection activeCell="O15" sqref="O15"/>
      <selection pane="bottomLeft" activeCell="H79" sqref="H79"/>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185" t="s">
        <v>1782</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17"/>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23" t="s">
        <v>294</v>
      </c>
      <c r="B3" s="2224"/>
      <c r="C3" s="1345"/>
      <c r="D3" s="1345"/>
      <c r="E3" s="1345"/>
      <c r="F3" s="1345"/>
      <c r="G3" s="1345"/>
      <c r="H3" s="1345"/>
      <c r="I3" s="1345"/>
      <c r="J3" s="1345"/>
      <c r="K3" s="1346"/>
      <c r="L3" s="1347"/>
      <c r="M3" s="500"/>
      <c r="N3" s="500"/>
    </row>
    <row r="4" spans="1:14" s="253" customFormat="1" ht="15.75" customHeight="1" x14ac:dyDescent="0.2">
      <c r="A4" s="1388" t="s">
        <v>44</v>
      </c>
      <c r="B4" s="1389" t="s">
        <v>566</v>
      </c>
      <c r="C4" s="1718"/>
      <c r="D4" s="1718"/>
      <c r="E4" s="1718"/>
      <c r="F4" s="1718"/>
      <c r="G4" s="1718"/>
      <c r="H4" s="1718"/>
      <c r="I4" s="1719"/>
      <c r="J4" s="1718"/>
      <c r="K4" s="1720"/>
      <c r="L4" s="1718"/>
      <c r="M4" s="501"/>
      <c r="N4" s="501"/>
    </row>
    <row r="5" spans="1:14" x14ac:dyDescent="0.2">
      <c r="A5" s="1318" t="s">
        <v>955</v>
      </c>
      <c r="B5" s="502">
        <v>1100</v>
      </c>
      <c r="C5" s="1622">
        <v>794397</v>
      </c>
      <c r="D5" s="1622">
        <v>184422</v>
      </c>
      <c r="E5" s="1622">
        <v>63670</v>
      </c>
      <c r="F5" s="1622">
        <v>51891</v>
      </c>
      <c r="G5" s="1622">
        <v>0</v>
      </c>
      <c r="H5" s="1622">
        <v>0</v>
      </c>
      <c r="I5" s="1623">
        <v>0</v>
      </c>
      <c r="J5" s="1623">
        <v>0</v>
      </c>
      <c r="K5" s="1721">
        <f>SUM(C5:J5)</f>
        <v>1094380</v>
      </c>
      <c r="L5" s="1622">
        <v>1257116</v>
      </c>
    </row>
    <row r="6" spans="1:14" x14ac:dyDescent="0.2">
      <c r="A6" s="1318" t="s">
        <v>1419</v>
      </c>
      <c r="B6" s="502" t="s">
        <v>1417</v>
      </c>
      <c r="C6" s="1631"/>
      <c r="D6" s="1631"/>
      <c r="E6" s="1622">
        <v>0</v>
      </c>
      <c r="F6" s="1631"/>
      <c r="G6" s="1631"/>
      <c r="H6" s="1631"/>
      <c r="I6" s="1631"/>
      <c r="J6" s="1631"/>
      <c r="K6" s="1721">
        <f>SUM(C6,E6)</f>
        <v>0</v>
      </c>
      <c r="L6" s="1622">
        <v>0</v>
      </c>
    </row>
    <row r="7" spans="1:14" x14ac:dyDescent="0.2">
      <c r="A7" s="1318" t="s">
        <v>162</v>
      </c>
      <c r="B7" s="502" t="s">
        <v>961</v>
      </c>
      <c r="C7" s="1623">
        <v>0</v>
      </c>
      <c r="D7" s="1623">
        <v>0</v>
      </c>
      <c r="E7" s="1623">
        <v>0</v>
      </c>
      <c r="F7" s="1623">
        <v>0</v>
      </c>
      <c r="G7" s="1623">
        <v>0</v>
      </c>
      <c r="H7" s="1623">
        <v>0</v>
      </c>
      <c r="I7" s="1623">
        <v>0</v>
      </c>
      <c r="J7" s="1623">
        <v>0</v>
      </c>
      <c r="K7" s="1721">
        <f t="shared" ref="K7:K32" si="0">SUM(C7:J7)</f>
        <v>0</v>
      </c>
      <c r="L7" s="1622">
        <v>0</v>
      </c>
    </row>
    <row r="8" spans="1:14" x14ac:dyDescent="0.2">
      <c r="A8" s="1318" t="s">
        <v>163</v>
      </c>
      <c r="B8" s="502">
        <v>1200</v>
      </c>
      <c r="C8" s="1622">
        <v>43073</v>
      </c>
      <c r="D8" s="1622">
        <v>3923</v>
      </c>
      <c r="E8" s="1622">
        <v>0</v>
      </c>
      <c r="F8" s="1622">
        <v>0</v>
      </c>
      <c r="G8" s="1622">
        <v>0</v>
      </c>
      <c r="H8" s="1622">
        <v>0</v>
      </c>
      <c r="I8" s="1623">
        <v>0</v>
      </c>
      <c r="J8" s="1623">
        <v>0</v>
      </c>
      <c r="K8" s="1721">
        <f t="shared" si="0"/>
        <v>46996</v>
      </c>
      <c r="L8" s="1622">
        <v>56400</v>
      </c>
    </row>
    <row r="9" spans="1:14" x14ac:dyDescent="0.2">
      <c r="A9" s="1318" t="s">
        <v>716</v>
      </c>
      <c r="B9" s="502" t="s">
        <v>962</v>
      </c>
      <c r="C9" s="1623">
        <v>0</v>
      </c>
      <c r="D9" s="1623">
        <v>0</v>
      </c>
      <c r="E9" s="1623">
        <v>0</v>
      </c>
      <c r="F9" s="1623">
        <v>0</v>
      </c>
      <c r="G9" s="1623">
        <v>0</v>
      </c>
      <c r="H9" s="1623">
        <v>0</v>
      </c>
      <c r="I9" s="1623">
        <v>0</v>
      </c>
      <c r="J9" s="1623">
        <v>0</v>
      </c>
      <c r="K9" s="1721">
        <f t="shared" si="0"/>
        <v>0</v>
      </c>
      <c r="L9" s="1622">
        <v>0</v>
      </c>
    </row>
    <row r="10" spans="1:14" x14ac:dyDescent="0.2">
      <c r="A10" s="1318" t="s">
        <v>717</v>
      </c>
      <c r="B10" s="502">
        <v>1250</v>
      </c>
      <c r="C10" s="1622">
        <v>0</v>
      </c>
      <c r="D10" s="1622">
        <v>0</v>
      </c>
      <c r="E10" s="1622">
        <v>0</v>
      </c>
      <c r="F10" s="1622">
        <v>0</v>
      </c>
      <c r="G10" s="1622">
        <v>0</v>
      </c>
      <c r="H10" s="1622">
        <v>0</v>
      </c>
      <c r="I10" s="1623">
        <v>0</v>
      </c>
      <c r="J10" s="1623">
        <v>0</v>
      </c>
      <c r="K10" s="1721">
        <f t="shared" si="0"/>
        <v>0</v>
      </c>
      <c r="L10" s="1622">
        <v>0</v>
      </c>
    </row>
    <row r="11" spans="1:14" x14ac:dyDescent="0.2">
      <c r="A11" s="1318" t="s">
        <v>1122</v>
      </c>
      <c r="B11" s="502" t="s">
        <v>160</v>
      </c>
      <c r="C11" s="1623">
        <v>65842</v>
      </c>
      <c r="D11" s="1623">
        <v>14829</v>
      </c>
      <c r="E11" s="1623">
        <v>150</v>
      </c>
      <c r="F11" s="1623">
        <v>3197</v>
      </c>
      <c r="G11" s="1623">
        <v>855</v>
      </c>
      <c r="H11" s="1623">
        <v>0</v>
      </c>
      <c r="I11" s="1623">
        <v>0</v>
      </c>
      <c r="J11" s="1623">
        <v>0</v>
      </c>
      <c r="K11" s="1721">
        <f t="shared" si="0"/>
        <v>84873</v>
      </c>
      <c r="L11" s="1622">
        <v>94273</v>
      </c>
    </row>
    <row r="12" spans="1:14" x14ac:dyDescent="0.2">
      <c r="A12" s="1318" t="s">
        <v>956</v>
      </c>
      <c r="B12" s="502">
        <v>1300</v>
      </c>
      <c r="C12" s="1622">
        <v>0</v>
      </c>
      <c r="D12" s="1622">
        <v>0</v>
      </c>
      <c r="E12" s="1622">
        <v>0</v>
      </c>
      <c r="F12" s="1622">
        <v>0</v>
      </c>
      <c r="G12" s="1622">
        <v>0</v>
      </c>
      <c r="H12" s="1622">
        <v>0</v>
      </c>
      <c r="I12" s="1623">
        <v>0</v>
      </c>
      <c r="J12" s="1623">
        <v>0</v>
      </c>
      <c r="K12" s="1721">
        <f t="shared" si="0"/>
        <v>0</v>
      </c>
      <c r="L12" s="1622">
        <v>0</v>
      </c>
    </row>
    <row r="13" spans="1:14" x14ac:dyDescent="0.2">
      <c r="A13" s="1318" t="s">
        <v>718</v>
      </c>
      <c r="B13" s="502">
        <v>1400</v>
      </c>
      <c r="C13" s="1622">
        <v>0</v>
      </c>
      <c r="D13" s="1622">
        <v>0</v>
      </c>
      <c r="E13" s="1622">
        <v>0</v>
      </c>
      <c r="F13" s="1622">
        <v>0</v>
      </c>
      <c r="G13" s="1622">
        <v>0</v>
      </c>
      <c r="H13" s="1622">
        <v>0</v>
      </c>
      <c r="I13" s="1623">
        <v>0</v>
      </c>
      <c r="J13" s="1623">
        <v>0</v>
      </c>
      <c r="K13" s="1721">
        <f t="shared" si="0"/>
        <v>0</v>
      </c>
      <c r="L13" s="1622">
        <v>0</v>
      </c>
    </row>
    <row r="14" spans="1:14" x14ac:dyDescent="0.2">
      <c r="A14" s="1318" t="s">
        <v>957</v>
      </c>
      <c r="B14" s="502">
        <v>1500</v>
      </c>
      <c r="C14" s="1622">
        <v>6660</v>
      </c>
      <c r="D14" s="1622">
        <v>110</v>
      </c>
      <c r="E14" s="1622">
        <v>9272</v>
      </c>
      <c r="F14" s="1622">
        <v>0</v>
      </c>
      <c r="G14" s="1622">
        <v>0</v>
      </c>
      <c r="H14" s="1622">
        <v>0</v>
      </c>
      <c r="I14" s="1623">
        <v>0</v>
      </c>
      <c r="J14" s="1623">
        <v>0</v>
      </c>
      <c r="K14" s="1721">
        <f t="shared" si="0"/>
        <v>16042</v>
      </c>
      <c r="L14" s="1622">
        <v>18070</v>
      </c>
    </row>
    <row r="15" spans="1:14" x14ac:dyDescent="0.2">
      <c r="A15" s="1318" t="s">
        <v>958</v>
      </c>
      <c r="B15" s="502">
        <v>1600</v>
      </c>
      <c r="C15" s="1622">
        <v>0</v>
      </c>
      <c r="D15" s="1622">
        <v>0</v>
      </c>
      <c r="E15" s="1622">
        <v>0</v>
      </c>
      <c r="F15" s="1622">
        <v>0</v>
      </c>
      <c r="G15" s="1622">
        <v>0</v>
      </c>
      <c r="H15" s="1622">
        <v>0</v>
      </c>
      <c r="I15" s="1623">
        <v>0</v>
      </c>
      <c r="J15" s="1623">
        <v>0</v>
      </c>
      <c r="K15" s="1721">
        <f t="shared" si="0"/>
        <v>0</v>
      </c>
      <c r="L15" s="1622">
        <v>1000</v>
      </c>
    </row>
    <row r="16" spans="1:14" x14ac:dyDescent="0.2">
      <c r="A16" s="1318" t="s">
        <v>980</v>
      </c>
      <c r="B16" s="502" t="s">
        <v>421</v>
      </c>
      <c r="C16" s="1622">
        <v>0</v>
      </c>
      <c r="D16" s="1622">
        <v>0</v>
      </c>
      <c r="E16" s="1622">
        <v>0</v>
      </c>
      <c r="F16" s="1622">
        <v>0</v>
      </c>
      <c r="G16" s="1622">
        <v>0</v>
      </c>
      <c r="H16" s="1622">
        <v>0</v>
      </c>
      <c r="I16" s="1623">
        <v>0</v>
      </c>
      <c r="J16" s="1623">
        <v>0</v>
      </c>
      <c r="K16" s="1721">
        <f t="shared" si="0"/>
        <v>0</v>
      </c>
      <c r="L16" s="1622">
        <v>0</v>
      </c>
    </row>
    <row r="17" spans="1:12" x14ac:dyDescent="0.2">
      <c r="A17" s="1318" t="s">
        <v>719</v>
      </c>
      <c r="B17" s="502" t="s">
        <v>161</v>
      </c>
      <c r="C17" s="1623">
        <v>0</v>
      </c>
      <c r="D17" s="1623">
        <v>0</v>
      </c>
      <c r="E17" s="1623">
        <v>0</v>
      </c>
      <c r="F17" s="1623">
        <v>0</v>
      </c>
      <c r="G17" s="1623">
        <v>0</v>
      </c>
      <c r="H17" s="1623">
        <v>0</v>
      </c>
      <c r="I17" s="1623">
        <v>0</v>
      </c>
      <c r="J17" s="1623">
        <v>0</v>
      </c>
      <c r="K17" s="1721">
        <f t="shared" si="0"/>
        <v>0</v>
      </c>
      <c r="L17" s="1622">
        <v>0</v>
      </c>
    </row>
    <row r="18" spans="1:12" x14ac:dyDescent="0.2">
      <c r="A18" s="1318" t="s">
        <v>1080</v>
      </c>
      <c r="B18" s="502">
        <v>1800</v>
      </c>
      <c r="C18" s="1622">
        <v>0</v>
      </c>
      <c r="D18" s="1622">
        <v>0</v>
      </c>
      <c r="E18" s="1622">
        <v>0</v>
      </c>
      <c r="F18" s="1622">
        <v>0</v>
      </c>
      <c r="G18" s="1622">
        <v>0</v>
      </c>
      <c r="H18" s="1622">
        <v>0</v>
      </c>
      <c r="I18" s="1623">
        <v>0</v>
      </c>
      <c r="J18" s="1623">
        <v>0</v>
      </c>
      <c r="K18" s="1721">
        <f t="shared" si="0"/>
        <v>0</v>
      </c>
      <c r="L18" s="1622">
        <v>0</v>
      </c>
    </row>
    <row r="19" spans="1:12" x14ac:dyDescent="0.2">
      <c r="A19" s="1318" t="s">
        <v>133</v>
      </c>
      <c r="B19" s="502">
        <v>1900</v>
      </c>
      <c r="C19" s="1622">
        <v>0</v>
      </c>
      <c r="D19" s="1622">
        <v>0</v>
      </c>
      <c r="E19" s="1622">
        <v>0</v>
      </c>
      <c r="F19" s="1622">
        <v>0</v>
      </c>
      <c r="G19" s="1622">
        <v>0</v>
      </c>
      <c r="H19" s="1622">
        <v>0</v>
      </c>
      <c r="I19" s="1623">
        <v>0</v>
      </c>
      <c r="J19" s="1623">
        <v>0</v>
      </c>
      <c r="K19" s="1721">
        <f t="shared" si="0"/>
        <v>0</v>
      </c>
      <c r="L19" s="1622">
        <v>0</v>
      </c>
    </row>
    <row r="20" spans="1:12" x14ac:dyDescent="0.2">
      <c r="A20" s="1319" t="s">
        <v>733</v>
      </c>
      <c r="B20" s="493" t="s">
        <v>720</v>
      </c>
      <c r="C20" s="1631"/>
      <c r="D20" s="1631"/>
      <c r="E20" s="1631"/>
      <c r="F20" s="1631"/>
      <c r="G20" s="1631"/>
      <c r="H20" s="1628">
        <v>0</v>
      </c>
      <c r="I20" s="1722"/>
      <c r="J20" s="1629"/>
      <c r="K20" s="1721">
        <f t="shared" si="0"/>
        <v>0</v>
      </c>
      <c r="L20" s="1626">
        <v>0</v>
      </c>
    </row>
    <row r="21" spans="1:12" x14ac:dyDescent="0.2">
      <c r="A21" s="1319" t="s">
        <v>734</v>
      </c>
      <c r="B21" s="493" t="s">
        <v>721</v>
      </c>
      <c r="C21" s="1631"/>
      <c r="D21" s="1631"/>
      <c r="E21" s="1631"/>
      <c r="F21" s="1631"/>
      <c r="G21" s="1631"/>
      <c r="H21" s="1628">
        <v>0</v>
      </c>
      <c r="I21" s="1722"/>
      <c r="J21" s="1631"/>
      <c r="K21" s="1721">
        <f t="shared" si="0"/>
        <v>0</v>
      </c>
      <c r="L21" s="1626">
        <v>0</v>
      </c>
    </row>
    <row r="22" spans="1:12" x14ac:dyDescent="0.2">
      <c r="A22" s="1319" t="s">
        <v>735</v>
      </c>
      <c r="B22" s="493" t="s">
        <v>722</v>
      </c>
      <c r="C22" s="1631"/>
      <c r="D22" s="1631"/>
      <c r="E22" s="1631"/>
      <c r="F22" s="1631"/>
      <c r="G22" s="1631"/>
      <c r="H22" s="1628">
        <v>0</v>
      </c>
      <c r="I22" s="1722"/>
      <c r="J22" s="1631"/>
      <c r="K22" s="1721">
        <f t="shared" si="0"/>
        <v>0</v>
      </c>
      <c r="L22" s="1626">
        <v>0</v>
      </c>
    </row>
    <row r="23" spans="1:12" x14ac:dyDescent="0.2">
      <c r="A23" s="1319" t="s">
        <v>736</v>
      </c>
      <c r="B23" s="493" t="s">
        <v>723</v>
      </c>
      <c r="C23" s="1631"/>
      <c r="D23" s="1631"/>
      <c r="E23" s="1631"/>
      <c r="F23" s="1631"/>
      <c r="G23" s="1631"/>
      <c r="H23" s="1628">
        <v>0</v>
      </c>
      <c r="I23" s="1722"/>
      <c r="J23" s="1631"/>
      <c r="K23" s="1721">
        <f t="shared" si="0"/>
        <v>0</v>
      </c>
      <c r="L23" s="1626">
        <v>0</v>
      </c>
    </row>
    <row r="24" spans="1:12" ht="12.75" customHeight="1" x14ac:dyDescent="0.2">
      <c r="A24" s="1319" t="s">
        <v>737</v>
      </c>
      <c r="B24" s="493" t="s">
        <v>724</v>
      </c>
      <c r="C24" s="1631"/>
      <c r="D24" s="1631"/>
      <c r="E24" s="1631"/>
      <c r="F24" s="1631"/>
      <c r="G24" s="1631"/>
      <c r="H24" s="1628">
        <v>0</v>
      </c>
      <c r="I24" s="1722"/>
      <c r="J24" s="1631"/>
      <c r="K24" s="1721">
        <f t="shared" si="0"/>
        <v>0</v>
      </c>
      <c r="L24" s="1626">
        <v>0</v>
      </c>
    </row>
    <row r="25" spans="1:12" ht="12.75" customHeight="1" x14ac:dyDescent="0.2">
      <c r="A25" s="1319" t="s">
        <v>797</v>
      </c>
      <c r="B25" s="493" t="s">
        <v>725</v>
      </c>
      <c r="C25" s="1631"/>
      <c r="D25" s="1631"/>
      <c r="E25" s="1631"/>
      <c r="F25" s="1631"/>
      <c r="G25" s="1631"/>
      <c r="H25" s="1628">
        <v>0</v>
      </c>
      <c r="I25" s="1722"/>
      <c r="J25" s="1631"/>
      <c r="K25" s="1721">
        <f t="shared" si="0"/>
        <v>0</v>
      </c>
      <c r="L25" s="1626">
        <v>0</v>
      </c>
    </row>
    <row r="26" spans="1:12" x14ac:dyDescent="0.2">
      <c r="A26" s="1319" t="s">
        <v>618</v>
      </c>
      <c r="B26" s="493" t="s">
        <v>726</v>
      </c>
      <c r="C26" s="1631"/>
      <c r="D26" s="1631"/>
      <c r="E26" s="1631"/>
      <c r="F26" s="1631"/>
      <c r="G26" s="1631"/>
      <c r="H26" s="1628">
        <v>0</v>
      </c>
      <c r="I26" s="1722"/>
      <c r="J26" s="1631"/>
      <c r="K26" s="1721">
        <f t="shared" si="0"/>
        <v>0</v>
      </c>
      <c r="L26" s="1626">
        <v>0</v>
      </c>
    </row>
    <row r="27" spans="1:12" x14ac:dyDescent="0.2">
      <c r="A27" s="1319" t="s">
        <v>619</v>
      </c>
      <c r="B27" s="493" t="s">
        <v>727</v>
      </c>
      <c r="C27" s="1631"/>
      <c r="D27" s="1631"/>
      <c r="E27" s="1631"/>
      <c r="F27" s="1631"/>
      <c r="G27" s="1631"/>
      <c r="H27" s="1628">
        <v>0</v>
      </c>
      <c r="I27" s="1722"/>
      <c r="J27" s="1631"/>
      <c r="K27" s="1721">
        <f t="shared" si="0"/>
        <v>0</v>
      </c>
      <c r="L27" s="1626">
        <v>0</v>
      </c>
    </row>
    <row r="28" spans="1:12" x14ac:dyDescent="0.2">
      <c r="A28" s="1319" t="s">
        <v>149</v>
      </c>
      <c r="B28" s="493" t="s">
        <v>728</v>
      </c>
      <c r="C28" s="1631"/>
      <c r="D28" s="1631"/>
      <c r="E28" s="1631"/>
      <c r="F28" s="1631"/>
      <c r="G28" s="1631"/>
      <c r="H28" s="1628">
        <v>0</v>
      </c>
      <c r="I28" s="1722"/>
      <c r="J28" s="1631"/>
      <c r="K28" s="1721">
        <f t="shared" si="0"/>
        <v>0</v>
      </c>
      <c r="L28" s="1626">
        <v>0</v>
      </c>
    </row>
    <row r="29" spans="1:12" x14ac:dyDescent="0.2">
      <c r="A29" s="1319" t="s">
        <v>150</v>
      </c>
      <c r="B29" s="493" t="s">
        <v>729</v>
      </c>
      <c r="C29" s="1631"/>
      <c r="D29" s="1631"/>
      <c r="E29" s="1631"/>
      <c r="F29" s="1631"/>
      <c r="G29" s="1631"/>
      <c r="H29" s="1628">
        <v>0</v>
      </c>
      <c r="I29" s="1722"/>
      <c r="J29" s="1631"/>
      <c r="K29" s="1721">
        <f t="shared" si="0"/>
        <v>0</v>
      </c>
      <c r="L29" s="1626">
        <v>0</v>
      </c>
    </row>
    <row r="30" spans="1:12" x14ac:dyDescent="0.2">
      <c r="A30" s="1319" t="s">
        <v>151</v>
      </c>
      <c r="B30" s="493" t="s">
        <v>730</v>
      </c>
      <c r="C30" s="1631"/>
      <c r="D30" s="1631"/>
      <c r="E30" s="1631"/>
      <c r="F30" s="1631"/>
      <c r="G30" s="1631"/>
      <c r="H30" s="1628">
        <v>0</v>
      </c>
      <c r="I30" s="1722"/>
      <c r="J30" s="1631"/>
      <c r="K30" s="1721">
        <f t="shared" si="0"/>
        <v>0</v>
      </c>
      <c r="L30" s="1626">
        <v>0</v>
      </c>
    </row>
    <row r="31" spans="1:12" x14ac:dyDescent="0.2">
      <c r="A31" s="1319" t="s">
        <v>152</v>
      </c>
      <c r="B31" s="493" t="s">
        <v>731</v>
      </c>
      <c r="C31" s="1631"/>
      <c r="D31" s="1631"/>
      <c r="E31" s="1631"/>
      <c r="F31" s="1631"/>
      <c r="G31" s="1631"/>
      <c r="H31" s="1628">
        <v>0</v>
      </c>
      <c r="I31" s="1722"/>
      <c r="J31" s="1631"/>
      <c r="K31" s="1721">
        <f t="shared" si="0"/>
        <v>0</v>
      </c>
      <c r="L31" s="1626">
        <v>0</v>
      </c>
    </row>
    <row r="32" spans="1:12" x14ac:dyDescent="0.2">
      <c r="A32" s="1320" t="s">
        <v>1121</v>
      </c>
      <c r="B32" s="502" t="s">
        <v>732</v>
      </c>
      <c r="C32" s="1631"/>
      <c r="D32" s="1631"/>
      <c r="E32" s="1631"/>
      <c r="F32" s="1631"/>
      <c r="G32" s="1631"/>
      <c r="H32" s="1628">
        <v>0</v>
      </c>
      <c r="I32" s="1722"/>
      <c r="J32" s="1634"/>
      <c r="K32" s="1721">
        <f t="shared" si="0"/>
        <v>0</v>
      </c>
      <c r="L32" s="1626">
        <v>0</v>
      </c>
    </row>
    <row r="33" spans="1:14" ht="12.75" customHeight="1" thickBot="1" x14ac:dyDescent="0.25">
      <c r="A33" s="1428" t="s">
        <v>1652</v>
      </c>
      <c r="B33" s="1429" t="s">
        <v>566</v>
      </c>
      <c r="C33" s="1723">
        <f>SUM(C5:C32)</f>
        <v>909972</v>
      </c>
      <c r="D33" s="1723">
        <f t="shared" ref="D33:L33" si="1">SUM(D5:D32)</f>
        <v>203284</v>
      </c>
      <c r="E33" s="1723">
        <f t="shared" si="1"/>
        <v>73092</v>
      </c>
      <c r="F33" s="1723">
        <f t="shared" si="1"/>
        <v>55088</v>
      </c>
      <c r="G33" s="1723">
        <f t="shared" si="1"/>
        <v>855</v>
      </c>
      <c r="H33" s="1723">
        <f t="shared" si="1"/>
        <v>0</v>
      </c>
      <c r="I33" s="1723">
        <f t="shared" si="1"/>
        <v>0</v>
      </c>
      <c r="J33" s="1723">
        <f t="shared" si="1"/>
        <v>0</v>
      </c>
      <c r="K33" s="1723">
        <f t="shared" si="1"/>
        <v>1242291</v>
      </c>
      <c r="L33" s="1723">
        <f t="shared" si="1"/>
        <v>1426859</v>
      </c>
    </row>
    <row r="34" spans="1:14" s="505" customFormat="1" ht="15.75" customHeight="1" thickTop="1" x14ac:dyDescent="0.2">
      <c r="A34" s="1390" t="s">
        <v>46</v>
      </c>
      <c r="B34" s="1391" t="s">
        <v>565</v>
      </c>
      <c r="C34" s="1724"/>
      <c r="D34" s="1724"/>
      <c r="E34" s="1724"/>
      <c r="F34" s="1724"/>
      <c r="G34" s="1724"/>
      <c r="H34" s="1724"/>
      <c r="I34" s="1722"/>
      <c r="J34" s="1722"/>
      <c r="K34" s="1722"/>
      <c r="L34" s="1722"/>
      <c r="M34" s="504"/>
      <c r="N34" s="504"/>
    </row>
    <row r="35" spans="1:14" s="505" customFormat="1" ht="15.75" customHeight="1" x14ac:dyDescent="0.2">
      <c r="A35" s="506" t="s">
        <v>587</v>
      </c>
      <c r="B35" s="507"/>
      <c r="C35" s="1725"/>
      <c r="D35" s="1725"/>
      <c r="E35" s="1725"/>
      <c r="F35" s="1725"/>
      <c r="G35" s="1725"/>
      <c r="H35" s="1725"/>
      <c r="I35" s="1722"/>
      <c r="J35" s="1722"/>
      <c r="K35" s="1722"/>
      <c r="L35" s="1722"/>
      <c r="M35" s="504"/>
      <c r="N35" s="504"/>
    </row>
    <row r="36" spans="1:14" x14ac:dyDescent="0.2">
      <c r="A36" s="1318" t="s">
        <v>1082</v>
      </c>
      <c r="B36" s="502">
        <v>2110</v>
      </c>
      <c r="C36" s="1635">
        <v>0</v>
      </c>
      <c r="D36" s="1635">
        <v>0</v>
      </c>
      <c r="E36" s="1635">
        <v>0</v>
      </c>
      <c r="F36" s="1635">
        <v>0</v>
      </c>
      <c r="G36" s="1635">
        <v>0</v>
      </c>
      <c r="H36" s="1635">
        <v>0</v>
      </c>
      <c r="I36" s="1623">
        <v>0</v>
      </c>
      <c r="J36" s="1623">
        <v>0</v>
      </c>
      <c r="K36" s="1721">
        <f t="shared" ref="K36:K41" si="2">SUM(C36:J36)</f>
        <v>0</v>
      </c>
      <c r="L36" s="1622">
        <v>0</v>
      </c>
    </row>
    <row r="37" spans="1:14" x14ac:dyDescent="0.2">
      <c r="A37" s="1318" t="s">
        <v>1083</v>
      </c>
      <c r="B37" s="502">
        <v>2120</v>
      </c>
      <c r="C37" s="1622">
        <v>16871</v>
      </c>
      <c r="D37" s="1622">
        <v>0</v>
      </c>
      <c r="E37" s="1622">
        <v>0</v>
      </c>
      <c r="F37" s="1622">
        <v>0</v>
      </c>
      <c r="G37" s="1622">
        <v>0</v>
      </c>
      <c r="H37" s="1622">
        <v>0</v>
      </c>
      <c r="I37" s="1623">
        <v>0</v>
      </c>
      <c r="J37" s="1623">
        <v>0</v>
      </c>
      <c r="K37" s="1721">
        <f t="shared" si="2"/>
        <v>16871</v>
      </c>
      <c r="L37" s="1622">
        <v>18000</v>
      </c>
    </row>
    <row r="38" spans="1:14" x14ac:dyDescent="0.2">
      <c r="A38" s="1318" t="s">
        <v>196</v>
      </c>
      <c r="B38" s="502">
        <v>2130</v>
      </c>
      <c r="C38" s="1622">
        <v>0</v>
      </c>
      <c r="D38" s="1622">
        <v>0</v>
      </c>
      <c r="E38" s="1622">
        <v>2250</v>
      </c>
      <c r="F38" s="1622">
        <v>0</v>
      </c>
      <c r="G38" s="1622">
        <v>0</v>
      </c>
      <c r="H38" s="1622">
        <v>0</v>
      </c>
      <c r="I38" s="1623">
        <v>0</v>
      </c>
      <c r="J38" s="1623">
        <v>0</v>
      </c>
      <c r="K38" s="1721">
        <f t="shared" si="2"/>
        <v>2250</v>
      </c>
      <c r="L38" s="1622">
        <v>3000</v>
      </c>
    </row>
    <row r="39" spans="1:14" x14ac:dyDescent="0.2">
      <c r="A39" s="1318" t="s">
        <v>197</v>
      </c>
      <c r="B39" s="502">
        <v>2140</v>
      </c>
      <c r="C39" s="1622">
        <v>0</v>
      </c>
      <c r="D39" s="1622">
        <v>0</v>
      </c>
      <c r="E39" s="1622">
        <v>2219</v>
      </c>
      <c r="F39" s="1622">
        <v>0</v>
      </c>
      <c r="G39" s="1622">
        <v>0</v>
      </c>
      <c r="H39" s="1622">
        <v>0</v>
      </c>
      <c r="I39" s="1623">
        <v>0</v>
      </c>
      <c r="J39" s="1623">
        <v>0</v>
      </c>
      <c r="K39" s="1721">
        <f t="shared" si="2"/>
        <v>2219</v>
      </c>
      <c r="L39" s="1622">
        <v>2000</v>
      </c>
    </row>
    <row r="40" spans="1:14" x14ac:dyDescent="0.2">
      <c r="A40" s="1318" t="s">
        <v>198</v>
      </c>
      <c r="B40" s="502">
        <v>2150</v>
      </c>
      <c r="C40" s="1622">
        <v>27250</v>
      </c>
      <c r="D40" s="1622">
        <v>0</v>
      </c>
      <c r="E40" s="1622">
        <v>0</v>
      </c>
      <c r="F40" s="1622">
        <v>0</v>
      </c>
      <c r="G40" s="1622">
        <v>0</v>
      </c>
      <c r="H40" s="1622">
        <v>0</v>
      </c>
      <c r="I40" s="1623">
        <v>0</v>
      </c>
      <c r="J40" s="1623">
        <v>0</v>
      </c>
      <c r="K40" s="1721">
        <f t="shared" si="2"/>
        <v>27250</v>
      </c>
      <c r="L40" s="1622">
        <v>40728</v>
      </c>
    </row>
    <row r="41" spans="1:14" x14ac:dyDescent="0.2">
      <c r="A41" s="1318" t="s">
        <v>1653</v>
      </c>
      <c r="B41" s="502">
        <v>2190</v>
      </c>
      <c r="C41" s="1622">
        <v>14896</v>
      </c>
      <c r="D41" s="1622">
        <v>0</v>
      </c>
      <c r="E41" s="1622">
        <v>0</v>
      </c>
      <c r="F41" s="1622">
        <v>0</v>
      </c>
      <c r="G41" s="1622">
        <v>0</v>
      </c>
      <c r="H41" s="1622">
        <v>0</v>
      </c>
      <c r="I41" s="1623">
        <v>0</v>
      </c>
      <c r="J41" s="1623">
        <v>0</v>
      </c>
      <c r="K41" s="1721">
        <f t="shared" si="2"/>
        <v>14896</v>
      </c>
      <c r="L41" s="1622">
        <v>17077</v>
      </c>
    </row>
    <row r="42" spans="1:14" ht="12.75" customHeight="1" thickBot="1" x14ac:dyDescent="0.25">
      <c r="A42" s="1428" t="s">
        <v>556</v>
      </c>
      <c r="B42" s="1429" t="s">
        <v>711</v>
      </c>
      <c r="C42" s="1723">
        <f>SUM(C36:C41)</f>
        <v>59017</v>
      </c>
      <c r="D42" s="1723">
        <f t="shared" ref="D42:L42" si="3">SUM(D36:D41)</f>
        <v>0</v>
      </c>
      <c r="E42" s="1723">
        <f t="shared" si="3"/>
        <v>4469</v>
      </c>
      <c r="F42" s="1723">
        <f t="shared" si="3"/>
        <v>0</v>
      </c>
      <c r="G42" s="1723">
        <f t="shared" si="3"/>
        <v>0</v>
      </c>
      <c r="H42" s="1723">
        <f t="shared" si="3"/>
        <v>0</v>
      </c>
      <c r="I42" s="1723">
        <f t="shared" si="3"/>
        <v>0</v>
      </c>
      <c r="J42" s="1723">
        <f t="shared" si="3"/>
        <v>0</v>
      </c>
      <c r="K42" s="1723">
        <f t="shared" si="3"/>
        <v>63486</v>
      </c>
      <c r="L42" s="1723">
        <f t="shared" si="3"/>
        <v>80805</v>
      </c>
    </row>
    <row r="43" spans="1:14" ht="15.75" customHeight="1" thickTop="1" x14ac:dyDescent="0.2">
      <c r="A43" s="508" t="s">
        <v>588</v>
      </c>
      <c r="B43" s="509"/>
      <c r="C43" s="1726"/>
      <c r="D43" s="1726"/>
      <c r="E43" s="1726"/>
      <c r="F43" s="1726"/>
      <c r="G43" s="1726"/>
      <c r="H43" s="1726"/>
      <c r="I43" s="1722"/>
      <c r="J43" s="1722"/>
      <c r="K43" s="1726"/>
      <c r="L43" s="1726"/>
    </row>
    <row r="44" spans="1:14" x14ac:dyDescent="0.2">
      <c r="A44" s="1318" t="s">
        <v>809</v>
      </c>
      <c r="B44" s="502">
        <v>2210</v>
      </c>
      <c r="C44" s="1635">
        <v>0</v>
      </c>
      <c r="D44" s="1635">
        <v>0</v>
      </c>
      <c r="E44" s="1635">
        <v>14240</v>
      </c>
      <c r="F44" s="1635">
        <v>0</v>
      </c>
      <c r="G44" s="1635">
        <v>0</v>
      </c>
      <c r="H44" s="1635">
        <v>0</v>
      </c>
      <c r="I44" s="1623">
        <v>0</v>
      </c>
      <c r="J44" s="1623">
        <v>0</v>
      </c>
      <c r="K44" s="1727">
        <f>SUM(C44:J44)</f>
        <v>14240</v>
      </c>
      <c r="L44" s="1635">
        <v>20592</v>
      </c>
    </row>
    <row r="45" spans="1:14" x14ac:dyDescent="0.2">
      <c r="A45" s="1318" t="s">
        <v>810</v>
      </c>
      <c r="B45" s="502">
        <v>2220</v>
      </c>
      <c r="C45" s="1622">
        <v>0</v>
      </c>
      <c r="D45" s="1622">
        <v>0</v>
      </c>
      <c r="E45" s="1622">
        <v>750</v>
      </c>
      <c r="F45" s="1622">
        <v>5505</v>
      </c>
      <c r="G45" s="1622">
        <v>0</v>
      </c>
      <c r="H45" s="1622">
        <v>0</v>
      </c>
      <c r="I45" s="1623">
        <v>0</v>
      </c>
      <c r="J45" s="1623">
        <v>0</v>
      </c>
      <c r="K45" s="1727">
        <f>SUM(C45:J45)</f>
        <v>6255</v>
      </c>
      <c r="L45" s="1622">
        <v>0</v>
      </c>
    </row>
    <row r="46" spans="1:14" x14ac:dyDescent="0.2">
      <c r="A46" s="1318" t="s">
        <v>811</v>
      </c>
      <c r="B46" s="502">
        <v>2230</v>
      </c>
      <c r="C46" s="1622">
        <v>0</v>
      </c>
      <c r="D46" s="1622">
        <v>0</v>
      </c>
      <c r="E46" s="1622">
        <v>9775</v>
      </c>
      <c r="F46" s="1622">
        <v>0</v>
      </c>
      <c r="G46" s="1622">
        <v>0</v>
      </c>
      <c r="H46" s="1622">
        <v>0</v>
      </c>
      <c r="I46" s="1623">
        <v>0</v>
      </c>
      <c r="J46" s="1623">
        <v>0</v>
      </c>
      <c r="K46" s="1727">
        <f>SUM(C46:J46)</f>
        <v>9775</v>
      </c>
      <c r="L46" s="1622">
        <v>0</v>
      </c>
    </row>
    <row r="47" spans="1:14" ht="12.75" customHeight="1" thickBot="1" x14ac:dyDescent="0.25">
      <c r="A47" s="1428" t="s">
        <v>557</v>
      </c>
      <c r="B47" s="1429" t="s">
        <v>32</v>
      </c>
      <c r="C47" s="1723">
        <f>SUM(C44:C46)</f>
        <v>0</v>
      </c>
      <c r="D47" s="1723">
        <f t="shared" ref="D47:K47" si="4">SUM(D44:D46)</f>
        <v>0</v>
      </c>
      <c r="E47" s="1723">
        <f t="shared" si="4"/>
        <v>24765</v>
      </c>
      <c r="F47" s="1723">
        <f t="shared" si="4"/>
        <v>5505</v>
      </c>
      <c r="G47" s="1723">
        <f t="shared" si="4"/>
        <v>0</v>
      </c>
      <c r="H47" s="1723">
        <f t="shared" si="4"/>
        <v>0</v>
      </c>
      <c r="I47" s="1723">
        <f t="shared" si="4"/>
        <v>0</v>
      </c>
      <c r="J47" s="1723">
        <f t="shared" si="4"/>
        <v>0</v>
      </c>
      <c r="K47" s="1723">
        <f t="shared" si="4"/>
        <v>30270</v>
      </c>
      <c r="L47" s="1723">
        <f>SUM(L44:L46)</f>
        <v>20592</v>
      </c>
    </row>
    <row r="48" spans="1:14" ht="15.75" customHeight="1" thickTop="1" x14ac:dyDescent="0.2">
      <c r="A48" s="508" t="s">
        <v>606</v>
      </c>
      <c r="B48" s="509"/>
      <c r="C48" s="1726"/>
      <c r="D48" s="1726"/>
      <c r="E48" s="1726"/>
      <c r="F48" s="1726"/>
      <c r="G48" s="1726"/>
      <c r="H48" s="1726"/>
      <c r="I48" s="1722"/>
      <c r="J48" s="1722"/>
      <c r="K48" s="1726"/>
      <c r="L48" s="1726"/>
    </row>
    <row r="49" spans="1:14" x14ac:dyDescent="0.2">
      <c r="A49" s="1318" t="s">
        <v>812</v>
      </c>
      <c r="B49" s="502">
        <v>2310</v>
      </c>
      <c r="C49" s="1635">
        <v>4300</v>
      </c>
      <c r="D49" s="1635">
        <v>24094</v>
      </c>
      <c r="E49" s="1635">
        <v>47247</v>
      </c>
      <c r="F49" s="1635">
        <v>0</v>
      </c>
      <c r="G49" s="1635">
        <v>2248</v>
      </c>
      <c r="H49" s="1635">
        <v>23251</v>
      </c>
      <c r="I49" s="1623">
        <v>0</v>
      </c>
      <c r="J49" s="1623">
        <v>0</v>
      </c>
      <c r="K49" s="1727">
        <f>SUM(C49:J49)</f>
        <v>101140</v>
      </c>
      <c r="L49" s="1635">
        <v>114350</v>
      </c>
    </row>
    <row r="50" spans="1:14" x14ac:dyDescent="0.2">
      <c r="A50" s="1318" t="s">
        <v>813</v>
      </c>
      <c r="B50" s="502">
        <v>2320</v>
      </c>
      <c r="C50" s="1622">
        <v>88585</v>
      </c>
      <c r="D50" s="1622">
        <v>4027</v>
      </c>
      <c r="E50" s="1622">
        <v>468</v>
      </c>
      <c r="F50" s="1622">
        <v>0</v>
      </c>
      <c r="G50" s="1622">
        <v>0</v>
      </c>
      <c r="H50" s="1622">
        <v>0</v>
      </c>
      <c r="I50" s="1623">
        <v>0</v>
      </c>
      <c r="J50" s="1623">
        <v>0</v>
      </c>
      <c r="K50" s="1727">
        <f>SUM(C50:J50)</f>
        <v>93080</v>
      </c>
      <c r="L50" s="1622">
        <v>100110</v>
      </c>
    </row>
    <row r="51" spans="1:14" x14ac:dyDescent="0.2">
      <c r="A51" s="1318" t="s">
        <v>42</v>
      </c>
      <c r="B51" s="502">
        <v>2330</v>
      </c>
      <c r="C51" s="1622">
        <v>26150</v>
      </c>
      <c r="D51" s="1622">
        <v>47</v>
      </c>
      <c r="E51" s="1622">
        <v>0</v>
      </c>
      <c r="F51" s="1622">
        <v>0</v>
      </c>
      <c r="G51" s="1622">
        <v>0</v>
      </c>
      <c r="H51" s="1622">
        <v>0</v>
      </c>
      <c r="I51" s="1623">
        <v>0</v>
      </c>
      <c r="J51" s="1623">
        <v>0</v>
      </c>
      <c r="K51" s="1727">
        <f>SUM(C51:J51)</f>
        <v>26197</v>
      </c>
      <c r="L51" s="1622">
        <v>23000</v>
      </c>
    </row>
    <row r="52" spans="1:14" ht="22.5" x14ac:dyDescent="0.2">
      <c r="A52" s="1319" t="s">
        <v>295</v>
      </c>
      <c r="B52" s="510" t="s">
        <v>363</v>
      </c>
      <c r="C52" s="1628">
        <v>0</v>
      </c>
      <c r="D52" s="1628">
        <v>0</v>
      </c>
      <c r="E52" s="1628">
        <v>0</v>
      </c>
      <c r="F52" s="1628">
        <v>0</v>
      </c>
      <c r="G52" s="1628">
        <v>0</v>
      </c>
      <c r="H52" s="1628">
        <v>0</v>
      </c>
      <c r="I52" s="1628">
        <v>0</v>
      </c>
      <c r="J52" s="1628">
        <v>0</v>
      </c>
      <c r="K52" s="1727">
        <f>SUM(C52:J52)</f>
        <v>0</v>
      </c>
      <c r="L52" s="1628">
        <v>0</v>
      </c>
    </row>
    <row r="53" spans="1:14" ht="12.75" customHeight="1" thickBot="1" x14ac:dyDescent="0.25">
      <c r="A53" s="1428" t="s">
        <v>712</v>
      </c>
      <c r="B53" s="1429" t="s">
        <v>33</v>
      </c>
      <c r="C53" s="1723">
        <f>SUM(C49:C52)</f>
        <v>119035</v>
      </c>
      <c r="D53" s="1723">
        <f t="shared" ref="D53:L53" si="5">SUM(D49:D52)</f>
        <v>28168</v>
      </c>
      <c r="E53" s="1723">
        <f t="shared" si="5"/>
        <v>47715</v>
      </c>
      <c r="F53" s="1723">
        <f t="shared" si="5"/>
        <v>0</v>
      </c>
      <c r="G53" s="1723">
        <f t="shared" si="5"/>
        <v>2248</v>
      </c>
      <c r="H53" s="1723">
        <f t="shared" si="5"/>
        <v>23251</v>
      </c>
      <c r="I53" s="1723">
        <f t="shared" si="5"/>
        <v>0</v>
      </c>
      <c r="J53" s="1723">
        <f t="shared" si="5"/>
        <v>0</v>
      </c>
      <c r="K53" s="1723">
        <f t="shared" si="5"/>
        <v>220417</v>
      </c>
      <c r="L53" s="1723">
        <f t="shared" si="5"/>
        <v>237460</v>
      </c>
    </row>
    <row r="54" spans="1:14" ht="15.75" customHeight="1" thickTop="1" x14ac:dyDescent="0.2">
      <c r="A54" s="508" t="s">
        <v>607</v>
      </c>
      <c r="B54" s="509"/>
      <c r="C54" s="1726"/>
      <c r="D54" s="1726"/>
      <c r="E54" s="1726"/>
      <c r="F54" s="1726"/>
      <c r="G54" s="1726"/>
      <c r="H54" s="1726"/>
      <c r="I54" s="1722"/>
      <c r="J54" s="1722"/>
      <c r="K54" s="1726"/>
      <c r="L54" s="1726"/>
    </row>
    <row r="55" spans="1:14" x14ac:dyDescent="0.2">
      <c r="A55" s="1318" t="s">
        <v>1060</v>
      </c>
      <c r="B55" s="502">
        <v>2410</v>
      </c>
      <c r="C55" s="1635">
        <v>123438</v>
      </c>
      <c r="D55" s="1635">
        <v>19389</v>
      </c>
      <c r="E55" s="1635">
        <v>8438</v>
      </c>
      <c r="F55" s="1635">
        <v>0</v>
      </c>
      <c r="G55" s="1635">
        <v>0</v>
      </c>
      <c r="H55" s="1635">
        <v>412</v>
      </c>
      <c r="I55" s="1623">
        <v>0</v>
      </c>
      <c r="J55" s="1623">
        <v>0</v>
      </c>
      <c r="K55" s="1727">
        <f>SUM(C55:J55)</f>
        <v>151677</v>
      </c>
      <c r="L55" s="1635">
        <v>186369</v>
      </c>
    </row>
    <row r="56" spans="1:14" ht="12.75" customHeight="1" x14ac:dyDescent="0.2">
      <c r="A56" s="1322" t="s">
        <v>373</v>
      </c>
      <c r="B56" s="511">
        <v>2490</v>
      </c>
      <c r="C56" s="1622">
        <v>0</v>
      </c>
      <c r="D56" s="1622">
        <v>0</v>
      </c>
      <c r="E56" s="1622">
        <v>0</v>
      </c>
      <c r="F56" s="1622">
        <v>0</v>
      </c>
      <c r="G56" s="1622">
        <v>0</v>
      </c>
      <c r="H56" s="1622">
        <v>0</v>
      </c>
      <c r="I56" s="1623">
        <v>0</v>
      </c>
      <c r="J56" s="1623">
        <v>0</v>
      </c>
      <c r="K56" s="1727">
        <f>SUM(C56:J56)</f>
        <v>0</v>
      </c>
      <c r="L56" s="1622">
        <v>0</v>
      </c>
    </row>
    <row r="57" spans="1:14" s="320" customFormat="1" ht="12.75" customHeight="1" thickBot="1" x14ac:dyDescent="0.25">
      <c r="A57" s="1428" t="s">
        <v>261</v>
      </c>
      <c r="B57" s="1430" t="s">
        <v>34</v>
      </c>
      <c r="C57" s="1728">
        <f>SUM(C55:C56)</f>
        <v>123438</v>
      </c>
      <c r="D57" s="1728">
        <f t="shared" ref="D57:K57" si="6">SUM(D55:D56)</f>
        <v>19389</v>
      </c>
      <c r="E57" s="1728">
        <f t="shared" si="6"/>
        <v>8438</v>
      </c>
      <c r="F57" s="1728">
        <f t="shared" si="6"/>
        <v>0</v>
      </c>
      <c r="G57" s="1728">
        <f t="shared" si="6"/>
        <v>0</v>
      </c>
      <c r="H57" s="1728">
        <f t="shared" si="6"/>
        <v>412</v>
      </c>
      <c r="I57" s="1728">
        <f t="shared" si="6"/>
        <v>0</v>
      </c>
      <c r="J57" s="1728">
        <f t="shared" si="6"/>
        <v>0</v>
      </c>
      <c r="K57" s="1728">
        <f t="shared" si="6"/>
        <v>151677</v>
      </c>
      <c r="L57" s="1723">
        <f>SUM(L55:L56)</f>
        <v>186369</v>
      </c>
      <c r="M57" s="500"/>
      <c r="N57" s="500"/>
    </row>
    <row r="58" spans="1:14" s="320" customFormat="1" ht="15.75" customHeight="1" thickTop="1" x14ac:dyDescent="0.2">
      <c r="A58" s="508" t="s">
        <v>608</v>
      </c>
      <c r="B58" s="509"/>
      <c r="C58" s="1729"/>
      <c r="D58" s="1726"/>
      <c r="E58" s="1726"/>
      <c r="F58" s="1726"/>
      <c r="G58" s="1726"/>
      <c r="H58" s="1726"/>
      <c r="I58" s="1722"/>
      <c r="J58" s="1722"/>
      <c r="K58" s="1726"/>
      <c r="L58" s="1726"/>
      <c r="M58" s="500"/>
      <c r="N58" s="500"/>
    </row>
    <row r="59" spans="1:14" s="320" customFormat="1" x14ac:dyDescent="0.2">
      <c r="A59" s="1318" t="s">
        <v>1061</v>
      </c>
      <c r="B59" s="502">
        <v>2510</v>
      </c>
      <c r="C59" s="1635">
        <v>0</v>
      </c>
      <c r="D59" s="1635">
        <v>0</v>
      </c>
      <c r="E59" s="1635">
        <v>0</v>
      </c>
      <c r="F59" s="1635">
        <v>0</v>
      </c>
      <c r="G59" s="1635">
        <v>0</v>
      </c>
      <c r="H59" s="1635">
        <v>0</v>
      </c>
      <c r="I59" s="1623">
        <v>0</v>
      </c>
      <c r="J59" s="1623">
        <v>0</v>
      </c>
      <c r="K59" s="1727">
        <f t="shared" ref="K59:K64" si="7">SUM(C59:J59)</f>
        <v>0</v>
      </c>
      <c r="L59" s="1635">
        <v>0</v>
      </c>
      <c r="M59" s="500"/>
      <c r="N59" s="500"/>
    </row>
    <row r="60" spans="1:14" s="320" customFormat="1" x14ac:dyDescent="0.2">
      <c r="A60" s="1318" t="s">
        <v>460</v>
      </c>
      <c r="B60" s="502">
        <v>2520</v>
      </c>
      <c r="C60" s="1622">
        <v>13943</v>
      </c>
      <c r="D60" s="1622">
        <v>1799</v>
      </c>
      <c r="E60" s="1622">
        <v>0</v>
      </c>
      <c r="F60" s="1622">
        <v>0</v>
      </c>
      <c r="G60" s="1622">
        <v>0</v>
      </c>
      <c r="H60" s="1622">
        <v>0</v>
      </c>
      <c r="I60" s="1623">
        <v>0</v>
      </c>
      <c r="J60" s="1623">
        <v>0</v>
      </c>
      <c r="K60" s="1727">
        <f t="shared" si="7"/>
        <v>15742</v>
      </c>
      <c r="L60" s="1622">
        <v>13496</v>
      </c>
      <c r="M60" s="500"/>
      <c r="N60" s="500"/>
    </row>
    <row r="61" spans="1:14" s="320" customFormat="1" x14ac:dyDescent="0.2">
      <c r="A61" s="1318" t="s">
        <v>195</v>
      </c>
      <c r="B61" s="502">
        <v>2540</v>
      </c>
      <c r="C61" s="1622">
        <v>5684</v>
      </c>
      <c r="D61" s="1622">
        <v>0</v>
      </c>
      <c r="E61" s="1622">
        <v>0</v>
      </c>
      <c r="F61" s="1622">
        <v>0</v>
      </c>
      <c r="G61" s="1622">
        <v>0</v>
      </c>
      <c r="H61" s="1622">
        <v>0</v>
      </c>
      <c r="I61" s="1623">
        <v>0</v>
      </c>
      <c r="J61" s="1623">
        <v>0</v>
      </c>
      <c r="K61" s="1727">
        <f t="shared" si="7"/>
        <v>5684</v>
      </c>
      <c r="L61" s="1622">
        <v>5533</v>
      </c>
      <c r="M61" s="500"/>
      <c r="N61" s="500"/>
    </row>
    <row r="62" spans="1:14" s="320" customFormat="1" x14ac:dyDescent="0.2">
      <c r="A62" s="1318" t="s">
        <v>947</v>
      </c>
      <c r="B62" s="502">
        <v>2550</v>
      </c>
      <c r="C62" s="1622">
        <v>0</v>
      </c>
      <c r="D62" s="1622">
        <v>0</v>
      </c>
      <c r="E62" s="1622">
        <v>1558</v>
      </c>
      <c r="F62" s="1622">
        <v>0</v>
      </c>
      <c r="G62" s="1622">
        <v>0</v>
      </c>
      <c r="H62" s="1622">
        <v>0</v>
      </c>
      <c r="I62" s="1623">
        <v>0</v>
      </c>
      <c r="J62" s="1623">
        <v>0</v>
      </c>
      <c r="K62" s="1727">
        <f t="shared" si="7"/>
        <v>1558</v>
      </c>
      <c r="L62" s="1622">
        <v>2000</v>
      </c>
      <c r="M62" s="500"/>
      <c r="N62" s="500"/>
    </row>
    <row r="63" spans="1:14" s="500" customFormat="1" x14ac:dyDescent="0.2">
      <c r="A63" s="1318" t="s">
        <v>100</v>
      </c>
      <c r="B63" s="502">
        <v>2560</v>
      </c>
      <c r="C63" s="1622">
        <v>0</v>
      </c>
      <c r="D63" s="1622">
        <v>0</v>
      </c>
      <c r="E63" s="1622">
        <v>89989</v>
      </c>
      <c r="F63" s="1622">
        <v>0</v>
      </c>
      <c r="G63" s="1622">
        <v>0</v>
      </c>
      <c r="H63" s="1622">
        <v>0</v>
      </c>
      <c r="I63" s="1623">
        <v>0</v>
      </c>
      <c r="J63" s="1623">
        <v>0</v>
      </c>
      <c r="K63" s="1727">
        <f t="shared" si="7"/>
        <v>89989</v>
      </c>
      <c r="L63" s="1622">
        <v>111595</v>
      </c>
    </row>
    <row r="64" spans="1:14" s="500" customFormat="1" x14ac:dyDescent="0.2">
      <c r="A64" s="1323" t="s">
        <v>101</v>
      </c>
      <c r="B64" s="512">
        <v>2570</v>
      </c>
      <c r="C64" s="1635">
        <v>0</v>
      </c>
      <c r="D64" s="1635">
        <v>0</v>
      </c>
      <c r="E64" s="1635">
        <v>0</v>
      </c>
      <c r="F64" s="1635">
        <v>0</v>
      </c>
      <c r="G64" s="1635">
        <v>0</v>
      </c>
      <c r="H64" s="1635">
        <v>0</v>
      </c>
      <c r="I64" s="1623">
        <v>0</v>
      </c>
      <c r="J64" s="1623">
        <v>0</v>
      </c>
      <c r="K64" s="1727">
        <f t="shared" si="7"/>
        <v>0</v>
      </c>
      <c r="L64" s="1635">
        <v>0</v>
      </c>
    </row>
    <row r="65" spans="1:14" s="320" customFormat="1" ht="12.75" customHeight="1" thickBot="1" x14ac:dyDescent="0.25">
      <c r="A65" s="1428" t="s">
        <v>714</v>
      </c>
      <c r="B65" s="1429" t="s">
        <v>35</v>
      </c>
      <c r="C65" s="1723">
        <f>SUM(C59:C64)</f>
        <v>19627</v>
      </c>
      <c r="D65" s="1723">
        <f t="shared" ref="D65:L65" si="8">SUM(D59:D64)</f>
        <v>1799</v>
      </c>
      <c r="E65" s="1723">
        <f t="shared" si="8"/>
        <v>91547</v>
      </c>
      <c r="F65" s="1723">
        <f t="shared" si="8"/>
        <v>0</v>
      </c>
      <c r="G65" s="1723">
        <f t="shared" si="8"/>
        <v>0</v>
      </c>
      <c r="H65" s="1723">
        <f t="shared" si="8"/>
        <v>0</v>
      </c>
      <c r="I65" s="1723">
        <f t="shared" si="8"/>
        <v>0</v>
      </c>
      <c r="J65" s="1723">
        <f t="shared" si="8"/>
        <v>0</v>
      </c>
      <c r="K65" s="1723">
        <f t="shared" si="8"/>
        <v>112973</v>
      </c>
      <c r="L65" s="1723">
        <f t="shared" si="8"/>
        <v>132624</v>
      </c>
      <c r="M65" s="500"/>
      <c r="N65" s="500"/>
    </row>
    <row r="66" spans="1:14" s="320" customFormat="1" ht="15.75" customHeight="1" thickTop="1" x14ac:dyDescent="0.2">
      <c r="A66" s="508" t="s">
        <v>609</v>
      </c>
      <c r="B66" s="513"/>
      <c r="C66" s="1722"/>
      <c r="D66" s="1722"/>
      <c r="E66" s="1722"/>
      <c r="F66" s="1722"/>
      <c r="G66" s="1722"/>
      <c r="H66" s="1722"/>
      <c r="I66" s="1722"/>
      <c r="J66" s="1722"/>
      <c r="K66" s="1726"/>
      <c r="L66" s="1726"/>
      <c r="M66" s="500"/>
      <c r="N66" s="500"/>
    </row>
    <row r="67" spans="1:14" s="320" customFormat="1" x14ac:dyDescent="0.2">
      <c r="A67" s="1318" t="s">
        <v>1053</v>
      </c>
      <c r="B67" s="502">
        <v>2610</v>
      </c>
      <c r="C67" s="1622">
        <v>0</v>
      </c>
      <c r="D67" s="1622">
        <v>0</v>
      </c>
      <c r="E67" s="1622">
        <v>0</v>
      </c>
      <c r="F67" s="1622">
        <v>0</v>
      </c>
      <c r="G67" s="1622">
        <v>0</v>
      </c>
      <c r="H67" s="1622">
        <v>0</v>
      </c>
      <c r="I67" s="1623">
        <v>0</v>
      </c>
      <c r="J67" s="1623">
        <v>0</v>
      </c>
      <c r="K67" s="1727">
        <f>SUM(C67:J67)</f>
        <v>0</v>
      </c>
      <c r="L67" s="1635">
        <v>0</v>
      </c>
      <c r="M67" s="500"/>
      <c r="N67" s="500"/>
    </row>
    <row r="68" spans="1:14" s="320" customFormat="1" x14ac:dyDescent="0.2">
      <c r="A68" s="1318" t="s">
        <v>603</v>
      </c>
      <c r="B68" s="502">
        <v>2620</v>
      </c>
      <c r="C68" s="1622">
        <v>0</v>
      </c>
      <c r="D68" s="1622">
        <v>0</v>
      </c>
      <c r="E68" s="1622">
        <v>0</v>
      </c>
      <c r="F68" s="1622">
        <v>0</v>
      </c>
      <c r="G68" s="1622">
        <v>0</v>
      </c>
      <c r="H68" s="1622">
        <v>0</v>
      </c>
      <c r="I68" s="1623">
        <v>0</v>
      </c>
      <c r="J68" s="1623">
        <v>0</v>
      </c>
      <c r="K68" s="1727">
        <f>SUM(C68:J68)</f>
        <v>0</v>
      </c>
      <c r="L68" s="1622">
        <v>0</v>
      </c>
      <c r="M68" s="500"/>
      <c r="N68" s="500"/>
    </row>
    <row r="69" spans="1:14" s="320" customFormat="1" x14ac:dyDescent="0.2">
      <c r="A69" s="1318" t="s">
        <v>1054</v>
      </c>
      <c r="B69" s="502">
        <v>2630</v>
      </c>
      <c r="C69" s="1622">
        <v>0</v>
      </c>
      <c r="D69" s="1622">
        <v>0</v>
      </c>
      <c r="E69" s="1622">
        <v>0</v>
      </c>
      <c r="F69" s="1622">
        <v>0</v>
      </c>
      <c r="G69" s="1622">
        <v>0</v>
      </c>
      <c r="H69" s="1622">
        <v>0</v>
      </c>
      <c r="I69" s="1623">
        <v>0</v>
      </c>
      <c r="J69" s="1623">
        <v>0</v>
      </c>
      <c r="K69" s="1727">
        <f>SUM(C69:J69)</f>
        <v>0</v>
      </c>
      <c r="L69" s="1622">
        <v>0</v>
      </c>
      <c r="M69" s="500"/>
      <c r="N69" s="500"/>
    </row>
    <row r="70" spans="1:14" s="320" customFormat="1" x14ac:dyDescent="0.2">
      <c r="A70" s="1318" t="s">
        <v>400</v>
      </c>
      <c r="B70" s="502">
        <v>2640</v>
      </c>
      <c r="C70" s="1622">
        <v>0</v>
      </c>
      <c r="D70" s="1622">
        <v>0</v>
      </c>
      <c r="E70" s="1622">
        <v>0</v>
      </c>
      <c r="F70" s="1622">
        <v>0</v>
      </c>
      <c r="G70" s="1622">
        <v>0</v>
      </c>
      <c r="H70" s="1622">
        <v>0</v>
      </c>
      <c r="I70" s="1623">
        <v>0</v>
      </c>
      <c r="J70" s="1623">
        <v>0</v>
      </c>
      <c r="K70" s="1727">
        <f>SUM(C70:J70)</f>
        <v>0</v>
      </c>
      <c r="L70" s="1622">
        <v>0</v>
      </c>
      <c r="M70" s="500"/>
      <c r="N70" s="500"/>
    </row>
    <row r="71" spans="1:14" s="320" customFormat="1" x14ac:dyDescent="0.2">
      <c r="A71" s="1318" t="s">
        <v>401</v>
      </c>
      <c r="B71" s="502">
        <v>2660</v>
      </c>
      <c r="C71" s="1622">
        <v>0</v>
      </c>
      <c r="D71" s="1622">
        <v>0</v>
      </c>
      <c r="E71" s="1622">
        <v>0</v>
      </c>
      <c r="F71" s="1622">
        <v>0</v>
      </c>
      <c r="G71" s="1622">
        <v>0</v>
      </c>
      <c r="H71" s="1622">
        <v>0</v>
      </c>
      <c r="I71" s="1623">
        <v>0</v>
      </c>
      <c r="J71" s="1623">
        <v>0</v>
      </c>
      <c r="K71" s="1727">
        <f>SUM(C71:J71)</f>
        <v>0</v>
      </c>
      <c r="L71" s="1622">
        <v>0</v>
      </c>
      <c r="M71" s="500"/>
      <c r="N71" s="500"/>
    </row>
    <row r="72" spans="1:14" s="320"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0"/>
      <c r="N72" s="500"/>
    </row>
    <row r="73" spans="1:14" s="320" customFormat="1" ht="14.25" thickTop="1" thickBot="1" x14ac:dyDescent="0.25">
      <c r="A73" s="1324" t="s">
        <v>973</v>
      </c>
      <c r="B73" s="514" t="s">
        <v>570</v>
      </c>
      <c r="C73" s="1698">
        <v>0</v>
      </c>
      <c r="D73" s="1698">
        <v>0</v>
      </c>
      <c r="E73" s="1698">
        <v>0</v>
      </c>
      <c r="F73" s="1698">
        <v>0</v>
      </c>
      <c r="G73" s="1698">
        <v>0</v>
      </c>
      <c r="H73" s="1698">
        <v>0</v>
      </c>
      <c r="I73" s="1676">
        <v>0</v>
      </c>
      <c r="J73" s="1676">
        <v>0</v>
      </c>
      <c r="K73" s="1723">
        <f>SUM(C73:J73)</f>
        <v>0</v>
      </c>
      <c r="L73" s="1700">
        <v>0</v>
      </c>
      <c r="M73" s="500"/>
      <c r="N73" s="500"/>
    </row>
    <row r="74" spans="1:14" ht="12.75" customHeight="1" thickTop="1" thickBot="1" x14ac:dyDescent="0.25">
      <c r="A74" s="1428" t="s">
        <v>806</v>
      </c>
      <c r="B74" s="1432">
        <v>2000</v>
      </c>
      <c r="C74" s="1730">
        <f>SUM(C42,C47,C53,C57,C65,C72,C73)</f>
        <v>321117</v>
      </c>
      <c r="D74" s="1730">
        <f t="shared" ref="D74:K74" si="10">SUM(D42,D47,D53,D57,D65,D72,D73)</f>
        <v>49356</v>
      </c>
      <c r="E74" s="1730">
        <f t="shared" si="10"/>
        <v>176934</v>
      </c>
      <c r="F74" s="1730">
        <f t="shared" si="10"/>
        <v>5505</v>
      </c>
      <c r="G74" s="1730">
        <f t="shared" si="10"/>
        <v>2248</v>
      </c>
      <c r="H74" s="1730">
        <f t="shared" si="10"/>
        <v>23663</v>
      </c>
      <c r="I74" s="1730">
        <f t="shared" si="10"/>
        <v>0</v>
      </c>
      <c r="J74" s="1730">
        <f t="shared" si="10"/>
        <v>0</v>
      </c>
      <c r="K74" s="1730">
        <f t="shared" si="10"/>
        <v>578823</v>
      </c>
      <c r="L74" s="1730">
        <f>SUM(L42,L47,L53,L57,L65,L72,L73)</f>
        <v>657850</v>
      </c>
    </row>
    <row r="75" spans="1:14" s="253" customFormat="1" ht="15.75" customHeight="1" thickTop="1" thickBot="1" x14ac:dyDescent="0.25">
      <c r="A75" s="1392" t="s">
        <v>47</v>
      </c>
      <c r="B75" s="1393" t="s">
        <v>571</v>
      </c>
      <c r="C75" s="1698">
        <v>0</v>
      </c>
      <c r="D75" s="1698">
        <v>0</v>
      </c>
      <c r="E75" s="1698">
        <v>3690</v>
      </c>
      <c r="F75" s="1698">
        <v>0</v>
      </c>
      <c r="G75" s="1698">
        <v>0</v>
      </c>
      <c r="H75" s="1698">
        <v>0</v>
      </c>
      <c r="I75" s="1676">
        <v>0</v>
      </c>
      <c r="J75" s="1676">
        <v>0</v>
      </c>
      <c r="K75" s="1723">
        <f>SUM(C75:J75)</f>
        <v>3690</v>
      </c>
      <c r="L75" s="1700">
        <v>14161</v>
      </c>
      <c r="M75" s="501"/>
      <c r="N75" s="501"/>
    </row>
    <row r="76" spans="1:14" s="515" customFormat="1" ht="15.75" customHeight="1" thickTop="1" x14ac:dyDescent="0.2">
      <c r="A76" s="1394" t="s">
        <v>362</v>
      </c>
      <c r="B76" s="1391" t="s">
        <v>855</v>
      </c>
      <c r="C76" s="1724"/>
      <c r="D76" s="1724"/>
      <c r="E76" s="1722"/>
      <c r="F76" s="1724"/>
      <c r="G76" s="1724"/>
      <c r="H76" s="1722"/>
      <c r="I76" s="1722"/>
      <c r="J76" s="1722"/>
      <c r="K76" s="1722"/>
      <c r="L76" s="1722"/>
      <c r="M76" s="178"/>
      <c r="N76" s="178"/>
    </row>
    <row r="77" spans="1:14" s="253" customFormat="1" ht="15.75" customHeight="1" x14ac:dyDescent="0.2">
      <c r="A77" s="506" t="s">
        <v>610</v>
      </c>
      <c r="B77" s="507"/>
      <c r="C77" s="1722"/>
      <c r="D77" s="1722"/>
      <c r="E77" s="1725"/>
      <c r="F77" s="1722"/>
      <c r="G77" s="1722"/>
      <c r="H77" s="1725"/>
      <c r="I77" s="1722"/>
      <c r="J77" s="1722"/>
      <c r="K77" s="1725"/>
      <c r="L77" s="1725"/>
      <c r="M77" s="501"/>
      <c r="N77" s="501"/>
    </row>
    <row r="78" spans="1:14" x14ac:dyDescent="0.2">
      <c r="A78" s="1318" t="s">
        <v>493</v>
      </c>
      <c r="B78" s="502">
        <v>4110</v>
      </c>
      <c r="C78" s="1722"/>
      <c r="D78" s="1722"/>
      <c r="E78" s="1635">
        <v>0</v>
      </c>
      <c r="F78" s="1722"/>
      <c r="G78" s="1722"/>
      <c r="H78" s="1731">
        <v>0</v>
      </c>
      <c r="I78" s="1631"/>
      <c r="J78" s="1631"/>
      <c r="K78" s="1721">
        <f t="shared" ref="K78:K83" si="11">SUM(C78:J78)</f>
        <v>0</v>
      </c>
      <c r="L78" s="1635">
        <v>962</v>
      </c>
    </row>
    <row r="79" spans="1:14" x14ac:dyDescent="0.2">
      <c r="A79" s="1318" t="s">
        <v>301</v>
      </c>
      <c r="B79" s="502">
        <v>4120</v>
      </c>
      <c r="C79" s="1722"/>
      <c r="D79" s="1722"/>
      <c r="E79" s="1622">
        <v>0</v>
      </c>
      <c r="F79" s="1722"/>
      <c r="G79" s="1722"/>
      <c r="H79" s="1622">
        <v>338256</v>
      </c>
      <c r="I79" s="1631"/>
      <c r="J79" s="1631"/>
      <c r="K79" s="1721">
        <f t="shared" si="11"/>
        <v>338256</v>
      </c>
      <c r="L79" s="1622">
        <v>270000</v>
      </c>
    </row>
    <row r="80" spans="1:14" x14ac:dyDescent="0.2">
      <c r="A80" s="1318" t="s">
        <v>302</v>
      </c>
      <c r="B80" s="502">
        <v>4130</v>
      </c>
      <c r="C80" s="1722"/>
      <c r="D80" s="1722"/>
      <c r="E80" s="1622">
        <v>0</v>
      </c>
      <c r="F80" s="1722"/>
      <c r="G80" s="1722"/>
      <c r="H80" s="1622">
        <v>0</v>
      </c>
      <c r="I80" s="1631"/>
      <c r="J80" s="1631"/>
      <c r="K80" s="1721">
        <f t="shared" si="11"/>
        <v>0</v>
      </c>
      <c r="L80" s="1622">
        <v>0</v>
      </c>
    </row>
    <row r="81" spans="1:12" x14ac:dyDescent="0.2">
      <c r="A81" s="1318" t="s">
        <v>692</v>
      </c>
      <c r="B81" s="502">
        <v>4140</v>
      </c>
      <c r="C81" s="1722"/>
      <c r="D81" s="1722"/>
      <c r="E81" s="1622">
        <v>0</v>
      </c>
      <c r="F81" s="1722"/>
      <c r="G81" s="1722"/>
      <c r="H81" s="1622">
        <v>0</v>
      </c>
      <c r="I81" s="1631"/>
      <c r="J81" s="1631"/>
      <c r="K81" s="1721">
        <f t="shared" si="11"/>
        <v>0</v>
      </c>
      <c r="L81" s="1622">
        <v>0</v>
      </c>
    </row>
    <row r="82" spans="1:12" x14ac:dyDescent="0.2">
      <c r="A82" s="1318" t="s">
        <v>86</v>
      </c>
      <c r="B82" s="502">
        <v>4170</v>
      </c>
      <c r="C82" s="1722"/>
      <c r="D82" s="1722"/>
      <c r="E82" s="1983">
        <v>0</v>
      </c>
      <c r="F82" s="1722"/>
      <c r="G82" s="1722"/>
      <c r="H82" s="1622">
        <v>0</v>
      </c>
      <c r="I82" s="1631"/>
      <c r="J82" s="1631"/>
      <c r="K82" s="1721">
        <f t="shared" si="11"/>
        <v>0</v>
      </c>
      <c r="L82" s="1622">
        <v>0</v>
      </c>
    </row>
    <row r="83" spans="1:12" x14ac:dyDescent="0.2">
      <c r="A83" s="1322" t="s">
        <v>693</v>
      </c>
      <c r="B83" s="511">
        <v>4190</v>
      </c>
      <c r="C83" s="1722"/>
      <c r="D83" s="1722"/>
      <c r="E83" s="1622">
        <v>0</v>
      </c>
      <c r="F83" s="1722"/>
      <c r="G83" s="1722"/>
      <c r="H83" s="1622">
        <v>6432</v>
      </c>
      <c r="I83" s="1631"/>
      <c r="J83" s="1631"/>
      <c r="K83" s="1721">
        <f t="shared" si="11"/>
        <v>6432</v>
      </c>
      <c r="L83" s="1622">
        <v>5000</v>
      </c>
    </row>
    <row r="84" spans="1:12" ht="13.5" thickBot="1" x14ac:dyDescent="0.25">
      <c r="A84" s="1428" t="s">
        <v>1471</v>
      </c>
      <c r="B84" s="1433">
        <v>4100</v>
      </c>
      <c r="C84" s="1722"/>
      <c r="D84" s="1722"/>
      <c r="E84" s="1723">
        <f>SUM(E78:E83)</f>
        <v>0</v>
      </c>
      <c r="F84" s="1722"/>
      <c r="G84" s="1722"/>
      <c r="H84" s="1723">
        <f>SUM(H78:H83)</f>
        <v>344688</v>
      </c>
      <c r="I84" s="1631"/>
      <c r="J84" s="1631"/>
      <c r="K84" s="1723">
        <f>SUM(K78:K83)</f>
        <v>344688</v>
      </c>
      <c r="L84" s="1723">
        <f>SUM(L78:L83)</f>
        <v>275962</v>
      </c>
    </row>
    <row r="85" spans="1:12" ht="12.75" customHeight="1" thickTop="1" thickBot="1" x14ac:dyDescent="0.25">
      <c r="A85" s="1325" t="s">
        <v>253</v>
      </c>
      <c r="B85" s="516">
        <v>4210</v>
      </c>
      <c r="C85" s="1722"/>
      <c r="D85" s="1722"/>
      <c r="E85" s="1732"/>
      <c r="F85" s="1722"/>
      <c r="G85" s="1722"/>
      <c r="H85" s="1679">
        <v>0</v>
      </c>
      <c r="I85" s="1631"/>
      <c r="J85" s="1631"/>
      <c r="K85" s="1730">
        <f>H85</f>
        <v>0</v>
      </c>
      <c r="L85" s="1675">
        <v>0</v>
      </c>
    </row>
    <row r="86" spans="1:12" ht="12.75" customHeight="1" thickTop="1" thickBot="1" x14ac:dyDescent="0.25">
      <c r="A86" s="1326" t="s">
        <v>694</v>
      </c>
      <c r="B86" s="517">
        <v>4220</v>
      </c>
      <c r="C86" s="1722"/>
      <c r="D86" s="1722"/>
      <c r="E86" s="1733"/>
      <c r="F86" s="1722"/>
      <c r="G86" s="1722"/>
      <c r="H86" s="1623">
        <v>0</v>
      </c>
      <c r="I86" s="1631"/>
      <c r="J86" s="1631"/>
      <c r="K86" s="1730">
        <f t="shared" ref="K86:K98" si="12">H86</f>
        <v>0</v>
      </c>
      <c r="L86" s="1675">
        <v>0</v>
      </c>
    </row>
    <row r="87" spans="1:12" ht="14.25" thickTop="1" thickBot="1" x14ac:dyDescent="0.25">
      <c r="A87" s="1327" t="s">
        <v>695</v>
      </c>
      <c r="B87" s="518">
        <v>4230</v>
      </c>
      <c r="C87" s="1722"/>
      <c r="D87" s="1722"/>
      <c r="E87" s="1733"/>
      <c r="F87" s="1722"/>
      <c r="G87" s="1722"/>
      <c r="H87" s="1623">
        <v>0</v>
      </c>
      <c r="I87" s="1631"/>
      <c r="J87" s="1631"/>
      <c r="K87" s="1730">
        <f t="shared" si="12"/>
        <v>0</v>
      </c>
      <c r="L87" s="1675">
        <v>0</v>
      </c>
    </row>
    <row r="88" spans="1:12" ht="12.75" customHeight="1" thickTop="1" thickBot="1" x14ac:dyDescent="0.25">
      <c r="A88" s="1327" t="s">
        <v>760</v>
      </c>
      <c r="B88" s="518">
        <v>4240</v>
      </c>
      <c r="C88" s="1722"/>
      <c r="D88" s="1722"/>
      <c r="E88" s="1733"/>
      <c r="F88" s="1722"/>
      <c r="G88" s="1722"/>
      <c r="H88" s="1623">
        <v>0</v>
      </c>
      <c r="I88" s="1631"/>
      <c r="J88" s="1631"/>
      <c r="K88" s="1730">
        <f t="shared" si="12"/>
        <v>0</v>
      </c>
      <c r="L88" s="1675">
        <v>0</v>
      </c>
    </row>
    <row r="89" spans="1:12" ht="12.75" customHeight="1" thickTop="1" thickBot="1" x14ac:dyDescent="0.25">
      <c r="A89" s="1327" t="s">
        <v>696</v>
      </c>
      <c r="B89" s="518">
        <v>4270</v>
      </c>
      <c r="C89" s="1722"/>
      <c r="D89" s="1722"/>
      <c r="E89" s="1733"/>
      <c r="F89" s="1722"/>
      <c r="G89" s="1722"/>
      <c r="H89" s="1623">
        <v>0</v>
      </c>
      <c r="I89" s="1631"/>
      <c r="J89" s="1631"/>
      <c r="K89" s="1730">
        <f t="shared" si="12"/>
        <v>0</v>
      </c>
      <c r="L89" s="1675">
        <v>0</v>
      </c>
    </row>
    <row r="90" spans="1:12" ht="12.75" customHeight="1" thickTop="1" thickBot="1" x14ac:dyDescent="0.25">
      <c r="A90" s="1327" t="s">
        <v>681</v>
      </c>
      <c r="B90" s="518">
        <v>4280</v>
      </c>
      <c r="C90" s="1722"/>
      <c r="D90" s="1722"/>
      <c r="E90" s="1733"/>
      <c r="F90" s="1722"/>
      <c r="G90" s="1722"/>
      <c r="H90" s="1623">
        <v>0</v>
      </c>
      <c r="I90" s="1631"/>
      <c r="J90" s="1631"/>
      <c r="K90" s="1730">
        <f t="shared" si="12"/>
        <v>0</v>
      </c>
      <c r="L90" s="1675">
        <v>0</v>
      </c>
    </row>
    <row r="91" spans="1:12" ht="12.75" customHeight="1" thickTop="1" thickBot="1" x14ac:dyDescent="0.25">
      <c r="A91" s="1327" t="s">
        <v>682</v>
      </c>
      <c r="B91" s="518">
        <v>4290</v>
      </c>
      <c r="C91" s="1722"/>
      <c r="D91" s="1722"/>
      <c r="E91" s="1733"/>
      <c r="F91" s="1722"/>
      <c r="G91" s="1722"/>
      <c r="H91" s="1623">
        <v>0</v>
      </c>
      <c r="I91" s="1631"/>
      <c r="J91" s="1631"/>
      <c r="K91" s="1730">
        <f t="shared" si="12"/>
        <v>0</v>
      </c>
      <c r="L91" s="1675">
        <v>0</v>
      </c>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19">
        <v>4310</v>
      </c>
      <c r="C93" s="1722"/>
      <c r="D93" s="1722"/>
      <c r="E93" s="1733"/>
      <c r="F93" s="1722"/>
      <c r="G93" s="1722"/>
      <c r="H93" s="1734">
        <v>0</v>
      </c>
      <c r="I93" s="1631"/>
      <c r="J93" s="1631"/>
      <c r="K93" s="1730">
        <f t="shared" si="12"/>
        <v>0</v>
      </c>
      <c r="L93" s="1677">
        <v>0</v>
      </c>
    </row>
    <row r="94" spans="1:12" ht="12.75" customHeight="1" thickTop="1" thickBot="1" x14ac:dyDescent="0.25">
      <c r="A94" s="1327" t="s">
        <v>684</v>
      </c>
      <c r="B94" s="518">
        <v>4320</v>
      </c>
      <c r="C94" s="1722"/>
      <c r="D94" s="1722"/>
      <c r="E94" s="1733"/>
      <c r="F94" s="1722"/>
      <c r="G94" s="1722"/>
      <c r="H94" s="1623">
        <v>0</v>
      </c>
      <c r="I94" s="1631"/>
      <c r="J94" s="1631"/>
      <c r="K94" s="1730">
        <f t="shared" si="12"/>
        <v>0</v>
      </c>
      <c r="L94" s="1675">
        <v>0</v>
      </c>
    </row>
    <row r="95" spans="1:12" ht="15" customHeight="1" thickTop="1" thickBot="1" x14ac:dyDescent="0.25">
      <c r="A95" s="1327" t="s">
        <v>1474</v>
      </c>
      <c r="B95" s="518">
        <v>4330</v>
      </c>
      <c r="C95" s="1722"/>
      <c r="D95" s="1722"/>
      <c r="E95" s="1733"/>
      <c r="F95" s="1722"/>
      <c r="G95" s="1722"/>
      <c r="H95" s="1623">
        <v>0</v>
      </c>
      <c r="I95" s="1631"/>
      <c r="J95" s="1631"/>
      <c r="K95" s="1730">
        <f t="shared" si="12"/>
        <v>0</v>
      </c>
      <c r="L95" s="1675">
        <v>0</v>
      </c>
    </row>
    <row r="96" spans="1:12" ht="14.25" thickTop="1" thickBot="1" x14ac:dyDescent="0.25">
      <c r="A96" s="1327" t="s">
        <v>685</v>
      </c>
      <c r="B96" s="518">
        <v>4340</v>
      </c>
      <c r="C96" s="1722"/>
      <c r="D96" s="1722"/>
      <c r="E96" s="1733"/>
      <c r="F96" s="1722"/>
      <c r="G96" s="1722"/>
      <c r="H96" s="1623">
        <v>0</v>
      </c>
      <c r="I96" s="1631"/>
      <c r="J96" s="1631"/>
      <c r="K96" s="1730">
        <f t="shared" si="12"/>
        <v>0</v>
      </c>
      <c r="L96" s="1675">
        <v>0</v>
      </c>
    </row>
    <row r="97" spans="1:14" ht="12.75" customHeight="1" thickTop="1" thickBot="1" x14ac:dyDescent="0.25">
      <c r="A97" s="1327" t="s">
        <v>758</v>
      </c>
      <c r="B97" s="518">
        <v>4370</v>
      </c>
      <c r="C97" s="1722"/>
      <c r="D97" s="1722"/>
      <c r="E97" s="1733"/>
      <c r="F97" s="1722"/>
      <c r="G97" s="1722"/>
      <c r="H97" s="1623">
        <v>0</v>
      </c>
      <c r="I97" s="1631"/>
      <c r="J97" s="1631"/>
      <c r="K97" s="1730">
        <f t="shared" si="12"/>
        <v>0</v>
      </c>
      <c r="L97" s="1675">
        <v>0</v>
      </c>
    </row>
    <row r="98" spans="1:14" ht="14.25" thickTop="1" thickBot="1" x14ac:dyDescent="0.25">
      <c r="A98" s="1327" t="s">
        <v>759</v>
      </c>
      <c r="B98" s="518">
        <v>4380</v>
      </c>
      <c r="C98" s="1722"/>
      <c r="D98" s="1722"/>
      <c r="E98" s="1735"/>
      <c r="F98" s="1722"/>
      <c r="G98" s="1722"/>
      <c r="H98" s="1623">
        <v>0</v>
      </c>
      <c r="I98" s="1631"/>
      <c r="J98" s="1631"/>
      <c r="K98" s="1730">
        <f t="shared" si="12"/>
        <v>0</v>
      </c>
      <c r="L98" s="1675">
        <v>0</v>
      </c>
    </row>
    <row r="99" spans="1:14" ht="14.25" thickTop="1" thickBot="1" x14ac:dyDescent="0.25">
      <c r="A99" s="1327" t="s">
        <v>364</v>
      </c>
      <c r="B99" s="518">
        <v>4390</v>
      </c>
      <c r="C99" s="1722"/>
      <c r="D99" s="1722"/>
      <c r="E99" s="1677">
        <v>0</v>
      </c>
      <c r="F99" s="1722"/>
      <c r="G99" s="1722"/>
      <c r="H99" s="1623">
        <v>0</v>
      </c>
      <c r="I99" s="1631"/>
      <c r="J99" s="1631"/>
      <c r="K99" s="1730">
        <f>SUM(E99,H99)</f>
        <v>0</v>
      </c>
      <c r="L99" s="1675">
        <v>0</v>
      </c>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0" t="s">
        <v>925</v>
      </c>
      <c r="C101" s="1722"/>
      <c r="D101" s="1722"/>
      <c r="E101" s="1676">
        <v>0</v>
      </c>
      <c r="F101" s="1722"/>
      <c r="G101" s="1722"/>
      <c r="H101" s="1676">
        <v>0</v>
      </c>
      <c r="I101" s="1631"/>
      <c r="J101" s="1631"/>
      <c r="K101" s="1736">
        <f>SUM(C101:J101)</f>
        <v>0</v>
      </c>
      <c r="L101" s="1675">
        <v>0</v>
      </c>
    </row>
    <row r="102" spans="1:14" ht="12.75" customHeight="1" thickTop="1" thickBot="1" x14ac:dyDescent="0.25">
      <c r="A102" s="1428" t="s">
        <v>1473</v>
      </c>
      <c r="B102" s="1433">
        <v>4000</v>
      </c>
      <c r="C102" s="1722"/>
      <c r="D102" s="1722"/>
      <c r="E102" s="1730">
        <f>SUM(E84,E92,E100,E101)</f>
        <v>0</v>
      </c>
      <c r="F102" s="1722"/>
      <c r="G102" s="1722"/>
      <c r="H102" s="1730">
        <f>SUM(H84,H92,H100,H101)</f>
        <v>344688</v>
      </c>
      <c r="I102" s="1631"/>
      <c r="J102" s="1631"/>
      <c r="K102" s="1730">
        <f>SUM(K84,K92,K100,K101)</f>
        <v>344688</v>
      </c>
      <c r="L102" s="1730">
        <f>SUM(L84,L92,L100,L101)</f>
        <v>275962</v>
      </c>
    </row>
    <row r="103" spans="1:14" s="515" customFormat="1" ht="15.75" customHeight="1" thickTop="1" x14ac:dyDescent="0.2">
      <c r="A103" s="1394" t="s">
        <v>510</v>
      </c>
      <c r="B103" s="1391" t="s">
        <v>489</v>
      </c>
      <c r="C103" s="1722"/>
      <c r="D103" s="1722"/>
      <c r="E103" s="1722"/>
      <c r="F103" s="1722"/>
      <c r="G103" s="1722"/>
      <c r="H103" s="1724"/>
      <c r="I103" s="1624"/>
      <c r="J103" s="1624"/>
      <c r="K103" s="1724"/>
      <c r="L103" s="1724"/>
      <c r="M103" s="178"/>
      <c r="N103" s="178"/>
    </row>
    <row r="104" spans="1:14" s="523" customFormat="1" ht="15.75" customHeight="1" x14ac:dyDescent="0.2">
      <c r="A104" s="521" t="s">
        <v>611</v>
      </c>
      <c r="B104" s="522"/>
      <c r="C104" s="1722"/>
      <c r="D104" s="1722"/>
      <c r="E104" s="1722"/>
      <c r="F104" s="1722"/>
      <c r="G104" s="1722"/>
      <c r="H104" s="1725"/>
      <c r="I104" s="1624"/>
      <c r="J104" s="1624"/>
      <c r="K104" s="1725"/>
      <c r="L104" s="1725"/>
      <c r="M104" s="501"/>
      <c r="N104" s="501"/>
    </row>
    <row r="105" spans="1:14" s="492" customFormat="1" x14ac:dyDescent="0.2">
      <c r="A105" s="1318" t="s">
        <v>87</v>
      </c>
      <c r="B105" s="502">
        <v>5110</v>
      </c>
      <c r="C105" s="1722"/>
      <c r="D105" s="1722"/>
      <c r="E105" s="1722"/>
      <c r="F105" s="1722"/>
      <c r="G105" s="1722"/>
      <c r="H105" s="1635">
        <v>0</v>
      </c>
      <c r="I105" s="1624"/>
      <c r="J105" s="1624"/>
      <c r="K105" s="1721">
        <f>H105</f>
        <v>0</v>
      </c>
      <c r="L105" s="1635">
        <v>0</v>
      </c>
      <c r="M105" s="204"/>
      <c r="N105" s="204"/>
    </row>
    <row r="106" spans="1:14" s="492" customFormat="1" x14ac:dyDescent="0.2">
      <c r="A106" s="1318" t="s">
        <v>88</v>
      </c>
      <c r="B106" s="502">
        <v>5120</v>
      </c>
      <c r="C106" s="1722"/>
      <c r="D106" s="1722"/>
      <c r="E106" s="1722"/>
      <c r="F106" s="1722"/>
      <c r="G106" s="1722"/>
      <c r="H106" s="1622">
        <v>0</v>
      </c>
      <c r="I106" s="1624"/>
      <c r="J106" s="1624"/>
      <c r="K106" s="1721">
        <f>H106</f>
        <v>0</v>
      </c>
      <c r="L106" s="1622">
        <v>0</v>
      </c>
      <c r="M106" s="204"/>
      <c r="N106" s="204"/>
    </row>
    <row r="107" spans="1:14" s="492" customFormat="1" ht="12.75" customHeight="1" x14ac:dyDescent="0.2">
      <c r="A107" s="1318" t="s">
        <v>1162</v>
      </c>
      <c r="B107" s="502">
        <v>5130</v>
      </c>
      <c r="C107" s="1722"/>
      <c r="D107" s="1722"/>
      <c r="E107" s="1722"/>
      <c r="F107" s="1722"/>
      <c r="G107" s="1722"/>
      <c r="H107" s="1622">
        <v>0</v>
      </c>
      <c r="I107" s="1624"/>
      <c r="J107" s="1624"/>
      <c r="K107" s="1721">
        <f>H107</f>
        <v>0</v>
      </c>
      <c r="L107" s="1622">
        <v>0</v>
      </c>
      <c r="M107" s="204"/>
      <c r="N107" s="204"/>
    </row>
    <row r="108" spans="1:14" s="492" customFormat="1" x14ac:dyDescent="0.2">
      <c r="A108" s="1318" t="s">
        <v>89</v>
      </c>
      <c r="B108" s="502" t="s">
        <v>585</v>
      </c>
      <c r="C108" s="1722"/>
      <c r="D108" s="1722"/>
      <c r="E108" s="1722"/>
      <c r="F108" s="1722"/>
      <c r="G108" s="1722"/>
      <c r="H108" s="1622">
        <v>0</v>
      </c>
      <c r="I108" s="1624"/>
      <c r="J108" s="1624"/>
      <c r="K108" s="1721">
        <f>H108</f>
        <v>0</v>
      </c>
      <c r="L108" s="1622">
        <v>0</v>
      </c>
      <c r="M108" s="204"/>
      <c r="N108" s="204"/>
    </row>
    <row r="109" spans="1:14" s="492" customFormat="1" x14ac:dyDescent="0.2">
      <c r="A109" s="1318" t="s">
        <v>252</v>
      </c>
      <c r="B109" s="511">
        <v>5150</v>
      </c>
      <c r="C109" s="1722"/>
      <c r="D109" s="1722"/>
      <c r="E109" s="1722"/>
      <c r="F109" s="1722"/>
      <c r="G109" s="1722"/>
      <c r="H109" s="1622">
        <v>0</v>
      </c>
      <c r="I109" s="1624"/>
      <c r="J109" s="1624"/>
      <c r="K109" s="1721">
        <f>H109</f>
        <v>0</v>
      </c>
      <c r="L109" s="1622">
        <v>0</v>
      </c>
      <c r="M109" s="204"/>
      <c r="N109" s="204"/>
    </row>
    <row r="110" spans="1:14" s="492"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4"/>
      <c r="N110" s="204"/>
    </row>
    <row r="111" spans="1:14" s="492" customFormat="1" ht="12.75" customHeight="1" thickTop="1" thickBot="1" x14ac:dyDescent="0.25">
      <c r="A111" s="1328" t="s">
        <v>365</v>
      </c>
      <c r="B111" s="524" t="s">
        <v>38</v>
      </c>
      <c r="C111" s="1722"/>
      <c r="D111" s="1722"/>
      <c r="E111" s="1722"/>
      <c r="F111" s="1722"/>
      <c r="G111" s="1722"/>
      <c r="H111" s="1679">
        <v>0</v>
      </c>
      <c r="I111" s="1624"/>
      <c r="J111" s="1624"/>
      <c r="K111" s="1737">
        <f>H111</f>
        <v>0</v>
      </c>
      <c r="L111" s="1677">
        <v>0</v>
      </c>
      <c r="M111" s="204"/>
      <c r="N111" s="204"/>
    </row>
    <row r="112" spans="1:14" s="492"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4"/>
      <c r="N112" s="204"/>
    </row>
    <row r="113" spans="1:14" s="253" customFormat="1" ht="15.75" customHeight="1" thickTop="1" thickBot="1" x14ac:dyDescent="0.25">
      <c r="A113" s="1388" t="s">
        <v>511</v>
      </c>
      <c r="B113" s="1395" t="s">
        <v>856</v>
      </c>
      <c r="C113" s="1725"/>
      <c r="D113" s="1725"/>
      <c r="E113" s="1722"/>
      <c r="F113" s="1722"/>
      <c r="G113" s="1722"/>
      <c r="H113" s="1725"/>
      <c r="I113" s="1624"/>
      <c r="J113" s="1624"/>
      <c r="K113" s="1725"/>
      <c r="L113" s="1676">
        <v>0</v>
      </c>
      <c r="M113" s="501"/>
      <c r="N113" s="501"/>
    </row>
    <row r="114" spans="1:14" ht="12.75" customHeight="1" thickTop="1" thickBot="1" x14ac:dyDescent="0.25">
      <c r="A114" s="1428" t="s">
        <v>48</v>
      </c>
      <c r="B114" s="1436"/>
      <c r="C114" s="1723">
        <f>SUM(C33,C74,C75,C102,C112,C113)</f>
        <v>1231089</v>
      </c>
      <c r="D114" s="1723">
        <f t="shared" ref="D114:K114" si="13">SUM(D33,D74,D75,D102,D112,D113)</f>
        <v>252640</v>
      </c>
      <c r="E114" s="1723">
        <f t="shared" si="13"/>
        <v>253716</v>
      </c>
      <c r="F114" s="1723">
        <f t="shared" si="13"/>
        <v>60593</v>
      </c>
      <c r="G114" s="1723">
        <f t="shared" si="13"/>
        <v>3103</v>
      </c>
      <c r="H114" s="1723">
        <f>SUM(H33,H74,H75,H102,H112,H113)</f>
        <v>368351</v>
      </c>
      <c r="I114" s="1723">
        <f t="shared" si="13"/>
        <v>0</v>
      </c>
      <c r="J114" s="1723">
        <f t="shared" si="13"/>
        <v>0</v>
      </c>
      <c r="K114" s="1723">
        <f t="shared" si="13"/>
        <v>2169492</v>
      </c>
      <c r="L114" s="1723">
        <f>SUM(L33,L74,L75,L102,L112,L113)</f>
        <v>2374832</v>
      </c>
    </row>
    <row r="115" spans="1:14" ht="13.5" thickTop="1" x14ac:dyDescent="0.2">
      <c r="A115" s="2242" t="s">
        <v>989</v>
      </c>
      <c r="B115" s="2243"/>
      <c r="C115" s="1724"/>
      <c r="D115" s="1724"/>
      <c r="E115" s="1724"/>
      <c r="F115" s="1724"/>
      <c r="G115" s="1724"/>
      <c r="H115" s="1724"/>
      <c r="I115" s="1724"/>
      <c r="J115" s="1724"/>
      <c r="K115" s="1738">
        <f>'Revenues 9-14'!C268-'Expenditures 15-22'!K114</f>
        <v>8977</v>
      </c>
      <c r="L115" s="1724"/>
    </row>
    <row r="116" spans="1:14" s="174" customFormat="1" ht="9" customHeight="1" x14ac:dyDescent="0.2">
      <c r="A116" s="525"/>
      <c r="B116" s="526"/>
      <c r="C116" s="1739"/>
      <c r="D116" s="1739"/>
      <c r="E116" s="1739"/>
      <c r="F116" s="1739"/>
      <c r="G116" s="1739"/>
      <c r="H116" s="1739"/>
      <c r="I116" s="1739"/>
      <c r="J116" s="1739"/>
      <c r="K116" s="1739"/>
      <c r="L116" s="1739"/>
      <c r="M116" s="204"/>
      <c r="N116" s="204"/>
    </row>
    <row r="117" spans="1:14" s="527" customFormat="1" ht="16.7" customHeight="1" x14ac:dyDescent="0.2">
      <c r="A117" s="2220" t="s">
        <v>293</v>
      </c>
      <c r="B117" s="2221"/>
      <c r="C117" s="1740"/>
      <c r="D117" s="1741"/>
      <c r="E117" s="1741"/>
      <c r="F117" s="1741"/>
      <c r="G117" s="1741"/>
      <c r="H117" s="1741"/>
      <c r="I117" s="1741"/>
      <c r="J117" s="1741"/>
      <c r="K117" s="1741"/>
      <c r="L117" s="1742"/>
      <c r="M117" s="169"/>
      <c r="N117" s="169"/>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8" t="s">
        <v>587</v>
      </c>
      <c r="B119" s="507"/>
      <c r="C119" s="1725"/>
      <c r="D119" s="1725"/>
      <c r="E119" s="1725"/>
      <c r="F119" s="1722"/>
      <c r="G119" s="1722"/>
      <c r="H119" s="1725"/>
      <c r="I119" s="1722"/>
      <c r="J119" s="1722"/>
      <c r="K119" s="1725"/>
      <c r="L119" s="1725"/>
    </row>
    <row r="120" spans="1:14" ht="12.75" customHeight="1" x14ac:dyDescent="0.2">
      <c r="A120" s="1322" t="s">
        <v>1966</v>
      </c>
      <c r="B120" s="511" t="s">
        <v>711</v>
      </c>
      <c r="C120" s="1622">
        <v>0</v>
      </c>
      <c r="D120" s="1622">
        <v>0</v>
      </c>
      <c r="E120" s="1622">
        <v>0</v>
      </c>
      <c r="F120" s="1622">
        <v>0</v>
      </c>
      <c r="G120" s="1622">
        <v>0</v>
      </c>
      <c r="H120" s="1622">
        <v>0</v>
      </c>
      <c r="I120" s="1623">
        <v>0</v>
      </c>
      <c r="J120" s="1623">
        <v>0</v>
      </c>
      <c r="K120" s="1721">
        <f>SUM(C120:J120)</f>
        <v>0</v>
      </c>
      <c r="L120" s="1622">
        <v>0</v>
      </c>
    </row>
    <row r="121" spans="1:14" ht="15.75" customHeight="1" x14ac:dyDescent="0.2">
      <c r="A121" s="529" t="s">
        <v>608</v>
      </c>
      <c r="B121" s="507"/>
      <c r="C121" s="1666"/>
      <c r="D121" s="1666"/>
      <c r="E121" s="1666"/>
      <c r="F121" s="1666"/>
      <c r="G121" s="1666"/>
      <c r="H121" s="1666"/>
      <c r="I121" s="1722"/>
      <c r="J121" s="1722"/>
      <c r="K121" s="1725"/>
      <c r="L121" s="1666"/>
    </row>
    <row r="122" spans="1:14" ht="13.5" thickBot="1" x14ac:dyDescent="0.25">
      <c r="A122" s="1318" t="s">
        <v>1061</v>
      </c>
      <c r="B122" s="502">
        <v>2510</v>
      </c>
      <c r="C122" s="1622">
        <v>0</v>
      </c>
      <c r="D122" s="1622">
        <v>0</v>
      </c>
      <c r="E122" s="1622">
        <v>0</v>
      </c>
      <c r="F122" s="1622">
        <v>0</v>
      </c>
      <c r="G122" s="1622">
        <v>0</v>
      </c>
      <c r="H122" s="1622">
        <v>0</v>
      </c>
      <c r="I122" s="1623">
        <v>0</v>
      </c>
      <c r="J122" s="1623">
        <v>0</v>
      </c>
      <c r="K122" s="1723">
        <f>SUM(C122:J122)</f>
        <v>0</v>
      </c>
      <c r="L122" s="1622">
        <v>0</v>
      </c>
    </row>
    <row r="123" spans="1:14" ht="14.25" thickTop="1" thickBot="1" x14ac:dyDescent="0.25">
      <c r="A123" s="1318" t="s">
        <v>4</v>
      </c>
      <c r="B123" s="502">
        <v>2530</v>
      </c>
      <c r="C123" s="1622">
        <v>0</v>
      </c>
      <c r="D123" s="1622">
        <v>0</v>
      </c>
      <c r="E123" s="1622">
        <v>4200</v>
      </c>
      <c r="F123" s="1622">
        <v>0</v>
      </c>
      <c r="G123" s="1622">
        <v>0</v>
      </c>
      <c r="H123" s="1622">
        <v>0</v>
      </c>
      <c r="I123" s="1623">
        <v>0</v>
      </c>
      <c r="J123" s="1623">
        <v>0</v>
      </c>
      <c r="K123" s="1723">
        <f>SUM(C123:J123)</f>
        <v>4200</v>
      </c>
      <c r="L123" s="1622">
        <v>1500</v>
      </c>
    </row>
    <row r="124" spans="1:14" ht="14.25" thickTop="1" thickBot="1" x14ac:dyDescent="0.25">
      <c r="A124" s="1318" t="s">
        <v>195</v>
      </c>
      <c r="B124" s="502">
        <v>2540</v>
      </c>
      <c r="C124" s="1622">
        <v>84218</v>
      </c>
      <c r="D124" s="1622">
        <v>8595</v>
      </c>
      <c r="E124" s="1622">
        <v>54791</v>
      </c>
      <c r="F124" s="1622">
        <v>17573</v>
      </c>
      <c r="G124" s="1622">
        <v>0</v>
      </c>
      <c r="H124" s="1622">
        <v>0</v>
      </c>
      <c r="I124" s="1623">
        <v>0</v>
      </c>
      <c r="J124" s="1623">
        <v>0</v>
      </c>
      <c r="K124" s="1723">
        <f>SUM(C124:J124)</f>
        <v>165177</v>
      </c>
      <c r="L124" s="1622">
        <v>169084</v>
      </c>
    </row>
    <row r="125" spans="1:14" ht="14.25" thickTop="1" thickBot="1" x14ac:dyDescent="0.25">
      <c r="A125" s="1318" t="s">
        <v>947</v>
      </c>
      <c r="B125" s="502">
        <v>2550</v>
      </c>
      <c r="C125" s="1622">
        <v>0</v>
      </c>
      <c r="D125" s="1622">
        <v>0</v>
      </c>
      <c r="E125" s="1622">
        <v>0</v>
      </c>
      <c r="F125" s="1622">
        <v>0</v>
      </c>
      <c r="G125" s="1622">
        <v>0</v>
      </c>
      <c r="H125" s="1622">
        <v>0</v>
      </c>
      <c r="I125" s="1623">
        <v>0</v>
      </c>
      <c r="J125" s="1623">
        <v>0</v>
      </c>
      <c r="K125" s="1723">
        <f>SUM(C125:J125)</f>
        <v>0</v>
      </c>
      <c r="L125" s="1622">
        <v>0</v>
      </c>
    </row>
    <row r="126" spans="1:14" ht="14.25" thickTop="1" thickBot="1" x14ac:dyDescent="0.25">
      <c r="A126" s="1318" t="s">
        <v>100</v>
      </c>
      <c r="B126" s="502">
        <v>2560</v>
      </c>
      <c r="C126" s="1743"/>
      <c r="D126" s="1743"/>
      <c r="E126" s="1743"/>
      <c r="F126" s="1743"/>
      <c r="G126" s="1622">
        <v>0</v>
      </c>
      <c r="H126" s="1743"/>
      <c r="I126" s="1628">
        <v>0</v>
      </c>
      <c r="J126" s="1722"/>
      <c r="K126" s="1723">
        <f>SUM(C126:J126)</f>
        <v>0</v>
      </c>
      <c r="L126" s="1622">
        <v>0</v>
      </c>
    </row>
    <row r="127" spans="1:14" ht="12.75" customHeight="1" thickTop="1" thickBot="1" x14ac:dyDescent="0.25">
      <c r="A127" s="1428" t="s">
        <v>714</v>
      </c>
      <c r="B127" s="1429" t="s">
        <v>35</v>
      </c>
      <c r="C127" s="1723">
        <f>SUM(C122:C126)</f>
        <v>84218</v>
      </c>
      <c r="D127" s="1723">
        <f t="shared" ref="D127:L127" si="14">SUM(D122:D126)</f>
        <v>8595</v>
      </c>
      <c r="E127" s="1723">
        <f t="shared" si="14"/>
        <v>58991</v>
      </c>
      <c r="F127" s="1723">
        <f t="shared" si="14"/>
        <v>17573</v>
      </c>
      <c r="G127" s="1723">
        <f t="shared" si="14"/>
        <v>0</v>
      </c>
      <c r="H127" s="1723">
        <f t="shared" si="14"/>
        <v>0</v>
      </c>
      <c r="I127" s="1723">
        <f t="shared" si="14"/>
        <v>0</v>
      </c>
      <c r="J127" s="1723">
        <f t="shared" si="14"/>
        <v>0</v>
      </c>
      <c r="K127" s="1723">
        <f t="shared" si="14"/>
        <v>169377</v>
      </c>
      <c r="L127" s="1723">
        <f t="shared" si="14"/>
        <v>170584</v>
      </c>
    </row>
    <row r="128" spans="1:14" ht="12.75" customHeight="1" thickTop="1" x14ac:dyDescent="0.2">
      <c r="A128" s="1325" t="s">
        <v>973</v>
      </c>
      <c r="B128" s="530" t="s">
        <v>570</v>
      </c>
      <c r="C128" s="1744">
        <v>0</v>
      </c>
      <c r="D128" s="1744">
        <v>0</v>
      </c>
      <c r="E128" s="1744">
        <v>0</v>
      </c>
      <c r="F128" s="1744">
        <v>0</v>
      </c>
      <c r="G128" s="1744">
        <v>0</v>
      </c>
      <c r="H128" s="1744">
        <v>0</v>
      </c>
      <c r="I128" s="1679">
        <v>0</v>
      </c>
      <c r="J128" s="1679">
        <v>0</v>
      </c>
      <c r="K128" s="1745">
        <f>SUM(C128:J128)</f>
        <v>0</v>
      </c>
      <c r="L128" s="1744">
        <v>0</v>
      </c>
    </row>
    <row r="129" spans="1:14" ht="12.75" customHeight="1" thickBot="1" x14ac:dyDescent="0.25">
      <c r="A129" s="1437" t="s">
        <v>806</v>
      </c>
      <c r="B129" s="1438" t="s">
        <v>565</v>
      </c>
      <c r="C129" s="1730">
        <f>SUM(C120,C127,C128)</f>
        <v>84218</v>
      </c>
      <c r="D129" s="1730">
        <f t="shared" ref="D129:L129" si="15">SUM(D120,D127,D128)</f>
        <v>8595</v>
      </c>
      <c r="E129" s="1730">
        <f t="shared" si="15"/>
        <v>58991</v>
      </c>
      <c r="F129" s="1730">
        <f t="shared" si="15"/>
        <v>17573</v>
      </c>
      <c r="G129" s="1730">
        <f t="shared" si="15"/>
        <v>0</v>
      </c>
      <c r="H129" s="1730">
        <f t="shared" si="15"/>
        <v>0</v>
      </c>
      <c r="I129" s="1730">
        <f t="shared" si="15"/>
        <v>0</v>
      </c>
      <c r="J129" s="1730">
        <f t="shared" si="15"/>
        <v>0</v>
      </c>
      <c r="K129" s="1730">
        <f t="shared" si="15"/>
        <v>169377</v>
      </c>
      <c r="L129" s="1730">
        <f t="shared" si="15"/>
        <v>170584</v>
      </c>
    </row>
    <row r="130" spans="1:14" ht="15.75" customHeight="1" thickTop="1" thickBot="1" x14ac:dyDescent="0.25">
      <c r="A130" s="1392" t="s">
        <v>1029</v>
      </c>
      <c r="B130" s="1393" t="s">
        <v>571</v>
      </c>
      <c r="C130" s="1700">
        <v>0</v>
      </c>
      <c r="D130" s="1700">
        <v>0</v>
      </c>
      <c r="E130" s="1700">
        <v>0</v>
      </c>
      <c r="F130" s="1700">
        <v>0</v>
      </c>
      <c r="G130" s="1700">
        <v>0</v>
      </c>
      <c r="H130" s="1700">
        <v>0</v>
      </c>
      <c r="I130" s="1676">
        <v>0</v>
      </c>
      <c r="J130" s="1676">
        <v>0</v>
      </c>
      <c r="K130" s="1723">
        <f>SUM(C130:J130)</f>
        <v>0</v>
      </c>
      <c r="L130" s="1700">
        <v>0</v>
      </c>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0" customFormat="1" ht="13.5" customHeight="1" x14ac:dyDescent="0.2">
      <c r="A132" s="531" t="s">
        <v>610</v>
      </c>
      <c r="B132" s="532"/>
      <c r="C132" s="1624"/>
      <c r="D132" s="1624"/>
      <c r="E132" s="1666"/>
      <c r="F132" s="1624"/>
      <c r="G132" s="1624"/>
      <c r="H132" s="1666"/>
      <c r="I132" s="1624"/>
      <c r="J132" s="1624"/>
      <c r="K132" s="1666"/>
      <c r="L132" s="1666"/>
      <c r="M132" s="200"/>
      <c r="N132" s="200"/>
    </row>
    <row r="133" spans="1:14" s="360" customFormat="1" ht="13.5" customHeight="1" x14ac:dyDescent="0.2">
      <c r="A133" s="1305" t="s">
        <v>493</v>
      </c>
      <c r="B133" s="1522" t="s">
        <v>1819</v>
      </c>
      <c r="C133" s="1624"/>
      <c r="D133" s="1624"/>
      <c r="E133" s="1734">
        <v>0</v>
      </c>
      <c r="F133" s="1624"/>
      <c r="G133" s="1624"/>
      <c r="H133" s="1734">
        <v>0</v>
      </c>
      <c r="I133" s="1624"/>
      <c r="J133" s="1624"/>
      <c r="K133" s="1746">
        <f>SUM(E133,H133)</f>
        <v>0</v>
      </c>
      <c r="L133" s="1734">
        <v>0</v>
      </c>
      <c r="M133" s="200"/>
      <c r="N133" s="200"/>
    </row>
    <row r="134" spans="1:14" x14ac:dyDescent="0.2">
      <c r="A134" s="1318" t="s">
        <v>301</v>
      </c>
      <c r="B134" s="502">
        <v>4120</v>
      </c>
      <c r="C134" s="1722"/>
      <c r="D134" s="1722"/>
      <c r="E134" s="1632">
        <v>0</v>
      </c>
      <c r="F134" s="1722"/>
      <c r="G134" s="1722"/>
      <c r="H134" s="1635">
        <v>0</v>
      </c>
      <c r="I134" s="1631"/>
      <c r="J134" s="1722"/>
      <c r="K134" s="1727">
        <f>SUM(E134,H134)</f>
        <v>0</v>
      </c>
      <c r="L134" s="1635">
        <v>0</v>
      </c>
    </row>
    <row r="135" spans="1:14" x14ac:dyDescent="0.2">
      <c r="A135" s="1318" t="s">
        <v>692</v>
      </c>
      <c r="B135" s="502">
        <v>4140</v>
      </c>
      <c r="C135" s="1722"/>
      <c r="D135" s="1722"/>
      <c r="E135" s="1623">
        <v>0</v>
      </c>
      <c r="F135" s="1722"/>
      <c r="G135" s="1722"/>
      <c r="H135" s="1622">
        <v>0</v>
      </c>
      <c r="I135" s="1631"/>
      <c r="J135" s="1722"/>
      <c r="K135" s="1727">
        <f>SUM(E135,H135)</f>
        <v>0</v>
      </c>
      <c r="L135" s="1622">
        <v>0</v>
      </c>
    </row>
    <row r="136" spans="1:14" x14ac:dyDescent="0.2">
      <c r="A136" s="1322" t="s">
        <v>693</v>
      </c>
      <c r="B136" s="511">
        <v>4190</v>
      </c>
      <c r="C136" s="1722"/>
      <c r="D136" s="1722"/>
      <c r="E136" s="1623">
        <v>0</v>
      </c>
      <c r="F136" s="1722"/>
      <c r="G136" s="1722"/>
      <c r="H136" s="1622">
        <v>0</v>
      </c>
      <c r="I136" s="1631"/>
      <c r="J136" s="1722"/>
      <c r="K136" s="1727">
        <f>SUM(E136,H136)</f>
        <v>0</v>
      </c>
      <c r="L136" s="1622">
        <v>0</v>
      </c>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0" t="s">
        <v>925</v>
      </c>
      <c r="C138" s="1722"/>
      <c r="D138" s="1722"/>
      <c r="E138" s="1633">
        <v>0</v>
      </c>
      <c r="F138" s="1722"/>
      <c r="G138" s="1722"/>
      <c r="H138" s="1700">
        <v>0</v>
      </c>
      <c r="I138" s="1631"/>
      <c r="J138" s="1722"/>
      <c r="K138" s="1727">
        <f>SUM(E138,H138)</f>
        <v>0</v>
      </c>
      <c r="L138" s="1700">
        <v>0</v>
      </c>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29" t="s">
        <v>611</v>
      </c>
      <c r="B141" s="507"/>
      <c r="C141" s="1722"/>
      <c r="D141" s="1722"/>
      <c r="E141" s="1722"/>
      <c r="F141" s="1722"/>
      <c r="G141" s="1722"/>
      <c r="H141" s="1725"/>
      <c r="I141" s="1624"/>
      <c r="J141" s="1722"/>
      <c r="K141" s="1725"/>
      <c r="L141" s="1725"/>
    </row>
    <row r="142" spans="1:14" x14ac:dyDescent="0.2">
      <c r="A142" s="1318" t="s">
        <v>87</v>
      </c>
      <c r="B142" s="502">
        <v>5110</v>
      </c>
      <c r="C142" s="1722"/>
      <c r="D142" s="1722"/>
      <c r="E142" s="1722"/>
      <c r="F142" s="1722"/>
      <c r="G142" s="1722"/>
      <c r="H142" s="1635">
        <v>0</v>
      </c>
      <c r="I142" s="1624"/>
      <c r="J142" s="1722"/>
      <c r="K142" s="1727">
        <f>SUM(H142)</f>
        <v>0</v>
      </c>
      <c r="L142" s="1635">
        <v>0</v>
      </c>
    </row>
    <row r="143" spans="1:14" x14ac:dyDescent="0.2">
      <c r="A143" s="1318" t="s">
        <v>88</v>
      </c>
      <c r="B143" s="502">
        <v>5120</v>
      </c>
      <c r="C143" s="1722"/>
      <c r="D143" s="1722"/>
      <c r="E143" s="1722"/>
      <c r="F143" s="1722"/>
      <c r="G143" s="1722"/>
      <c r="H143" s="1622">
        <v>0</v>
      </c>
      <c r="I143" s="1624"/>
      <c r="J143" s="1722"/>
      <c r="K143" s="1727">
        <f>SUM(H143)</f>
        <v>0</v>
      </c>
      <c r="L143" s="1622">
        <v>0</v>
      </c>
    </row>
    <row r="144" spans="1:14" ht="12.75" customHeight="1" x14ac:dyDescent="0.2">
      <c r="A144" s="1318" t="s">
        <v>1162</v>
      </c>
      <c r="B144" s="511" t="s">
        <v>613</v>
      </c>
      <c r="C144" s="1722"/>
      <c r="D144" s="1722"/>
      <c r="E144" s="1722"/>
      <c r="F144" s="1722"/>
      <c r="G144" s="1722"/>
      <c r="H144" s="1622">
        <v>0</v>
      </c>
      <c r="I144" s="1624"/>
      <c r="J144" s="1722"/>
      <c r="K144" s="1727">
        <f>SUM(H144)</f>
        <v>0</v>
      </c>
      <c r="L144" s="1622">
        <v>0</v>
      </c>
    </row>
    <row r="145" spans="1:14" x14ac:dyDescent="0.2">
      <c r="A145" s="1318" t="s">
        <v>89</v>
      </c>
      <c r="B145" s="502" t="s">
        <v>585</v>
      </c>
      <c r="C145" s="1722"/>
      <c r="D145" s="1722"/>
      <c r="E145" s="1722"/>
      <c r="F145" s="1722"/>
      <c r="G145" s="1722"/>
      <c r="H145" s="1622">
        <v>0</v>
      </c>
      <c r="I145" s="1624"/>
      <c r="J145" s="1722"/>
      <c r="K145" s="1727">
        <f>SUM(H145)</f>
        <v>0</v>
      </c>
      <c r="L145" s="1622">
        <v>0</v>
      </c>
    </row>
    <row r="146" spans="1:14" ht="12.75" customHeight="1" x14ac:dyDescent="0.2">
      <c r="A146" s="1318" t="s">
        <v>615</v>
      </c>
      <c r="B146" s="502" t="s">
        <v>614</v>
      </c>
      <c r="C146" s="1722"/>
      <c r="D146" s="1722"/>
      <c r="E146" s="1722"/>
      <c r="F146" s="1722"/>
      <c r="G146" s="1722"/>
      <c r="H146" s="1622">
        <v>0</v>
      </c>
      <c r="I146" s="1624"/>
      <c r="J146" s="1722"/>
      <c r="K146" s="1727">
        <f>SUM(H146)</f>
        <v>0</v>
      </c>
      <c r="L146" s="1622">
        <v>0</v>
      </c>
    </row>
    <row r="147" spans="1:14" ht="12.75" customHeight="1" thickBot="1" x14ac:dyDescent="0.25">
      <c r="A147" s="1329" t="s">
        <v>622</v>
      </c>
      <c r="B147" s="533"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4" t="s">
        <v>1096</v>
      </c>
      <c r="B148" s="535" t="s">
        <v>38</v>
      </c>
      <c r="C148" s="1722"/>
      <c r="D148" s="1722"/>
      <c r="E148" s="1722"/>
      <c r="F148" s="1722"/>
      <c r="G148" s="1722"/>
      <c r="H148" s="1633">
        <v>0</v>
      </c>
      <c r="I148" s="1624"/>
      <c r="J148" s="1722"/>
      <c r="K148" s="1727">
        <f>SUM(H148)</f>
        <v>0</v>
      </c>
      <c r="L148" s="1648">
        <v>0</v>
      </c>
    </row>
    <row r="149" spans="1:14" ht="12.75" customHeight="1" thickBot="1" x14ac:dyDescent="0.25">
      <c r="A149" s="1321" t="s">
        <v>633</v>
      </c>
      <c r="B149" s="503"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v>0</v>
      </c>
    </row>
    <row r="151" spans="1:14" ht="12.75" customHeight="1" thickTop="1" thickBot="1" x14ac:dyDescent="0.25">
      <c r="A151" s="2232" t="s">
        <v>616</v>
      </c>
      <c r="B151" s="2214"/>
      <c r="C151" s="1723">
        <f>SUM(C129,C130,C139,C149,C150)</f>
        <v>84218</v>
      </c>
      <c r="D151" s="1723">
        <f t="shared" ref="D151:K151" si="16">SUM(D129,D130,D139,D149,D150)</f>
        <v>8595</v>
      </c>
      <c r="E151" s="1723">
        <f t="shared" si="16"/>
        <v>58991</v>
      </c>
      <c r="F151" s="1723">
        <f t="shared" si="16"/>
        <v>17573</v>
      </c>
      <c r="G151" s="1723">
        <f t="shared" si="16"/>
        <v>0</v>
      </c>
      <c r="H151" s="1723">
        <f t="shared" si="16"/>
        <v>0</v>
      </c>
      <c r="I151" s="1723">
        <f t="shared" si="16"/>
        <v>0</v>
      </c>
      <c r="J151" s="1723">
        <f t="shared" si="16"/>
        <v>0</v>
      </c>
      <c r="K151" s="1723">
        <f t="shared" si="16"/>
        <v>169377</v>
      </c>
      <c r="L151" s="1723">
        <f>SUM(L129,L130,L139,L149,L150)</f>
        <v>170584</v>
      </c>
    </row>
    <row r="152" spans="1:14" ht="12.75" customHeight="1" thickTop="1" x14ac:dyDescent="0.2">
      <c r="A152" s="2235" t="s">
        <v>1170</v>
      </c>
      <c r="B152" s="2236"/>
      <c r="C152" s="1724"/>
      <c r="D152" s="1724"/>
      <c r="E152" s="1724"/>
      <c r="F152" s="1724"/>
      <c r="G152" s="1724"/>
      <c r="H152" s="1724"/>
      <c r="I152" s="1724"/>
      <c r="J152" s="1722"/>
      <c r="K152" s="1738">
        <f>'Revenues 9-14'!D268-'Expenditures 15-22'!K151</f>
        <v>61025</v>
      </c>
      <c r="L152" s="1724"/>
    </row>
    <row r="153" spans="1:14" s="539" customFormat="1" ht="9" customHeight="1" x14ac:dyDescent="0.2">
      <c r="A153" s="536"/>
      <c r="B153" s="537"/>
      <c r="C153" s="1739"/>
      <c r="D153" s="1739"/>
      <c r="E153" s="1739"/>
      <c r="F153" s="1739"/>
      <c r="G153" s="1739"/>
      <c r="H153" s="1739"/>
      <c r="I153" s="1739"/>
      <c r="J153" s="1739"/>
      <c r="K153" s="1739"/>
      <c r="L153" s="1739"/>
      <c r="M153" s="538"/>
      <c r="N153" s="538"/>
    </row>
    <row r="154" spans="1:14" s="541" customFormat="1" ht="16.7" customHeight="1" x14ac:dyDescent="0.2">
      <c r="A154" s="2220" t="s">
        <v>617</v>
      </c>
      <c r="B154" s="2222"/>
      <c r="C154" s="1740"/>
      <c r="D154" s="1741"/>
      <c r="E154" s="1741"/>
      <c r="F154" s="1741"/>
      <c r="G154" s="1741"/>
      <c r="H154" s="1741"/>
      <c r="I154" s="1741"/>
      <c r="J154" s="1741"/>
      <c r="K154" s="1741"/>
      <c r="L154" s="1742"/>
      <c r="M154" s="540"/>
      <c r="N154" s="540"/>
    </row>
    <row r="155" spans="1:14" s="505" customFormat="1" ht="15.75" customHeight="1" thickBot="1" x14ac:dyDescent="0.25">
      <c r="A155" s="1399" t="s">
        <v>81</v>
      </c>
      <c r="B155" s="1400" t="s">
        <v>855</v>
      </c>
      <c r="C155" s="1722"/>
      <c r="D155" s="1722"/>
      <c r="E155" s="1722"/>
      <c r="F155" s="1722"/>
      <c r="G155" s="1722"/>
      <c r="H155" s="1748"/>
      <c r="I155" s="1722"/>
      <c r="J155" s="1722"/>
      <c r="K155" s="1749"/>
      <c r="L155" s="1748"/>
      <c r="M155" s="504"/>
      <c r="N155" s="504"/>
    </row>
    <row r="156" spans="1:14" s="505" customFormat="1" ht="15.75" customHeight="1" thickTop="1" x14ac:dyDescent="0.2">
      <c r="A156" s="1508" t="s">
        <v>1820</v>
      </c>
      <c r="B156" s="1509"/>
      <c r="C156" s="1722"/>
      <c r="D156" s="1722"/>
      <c r="E156" s="1722"/>
      <c r="F156" s="1722"/>
      <c r="G156" s="1722"/>
      <c r="H156" s="1750"/>
      <c r="I156" s="1722"/>
      <c r="J156" s="1722"/>
      <c r="K156" s="1751"/>
      <c r="L156" s="1750"/>
      <c r="M156" s="504"/>
      <c r="N156" s="504"/>
    </row>
    <row r="157" spans="1:14" s="505" customFormat="1" ht="12" x14ac:dyDescent="0.2">
      <c r="A157" s="1510" t="s">
        <v>493</v>
      </c>
      <c r="B157" s="1511" t="s">
        <v>1819</v>
      </c>
      <c r="C157" s="1722"/>
      <c r="D157" s="1722"/>
      <c r="E157" s="1722"/>
      <c r="F157" s="1722"/>
      <c r="G157" s="1722"/>
      <c r="H157" s="1734">
        <v>0</v>
      </c>
      <c r="I157" s="1722"/>
      <c r="J157" s="1722"/>
      <c r="K157" s="1721">
        <f>H157</f>
        <v>0</v>
      </c>
      <c r="L157" s="1623">
        <v>0</v>
      </c>
      <c r="M157" s="504"/>
      <c r="N157" s="504"/>
    </row>
    <row r="158" spans="1:14" s="505" customFormat="1" ht="12" x14ac:dyDescent="0.2">
      <c r="A158" s="1510" t="s">
        <v>301</v>
      </c>
      <c r="B158" s="1511" t="s">
        <v>1821</v>
      </c>
      <c r="C158" s="1722"/>
      <c r="D158" s="1722"/>
      <c r="E158" s="1722"/>
      <c r="F158" s="1722"/>
      <c r="G158" s="1722"/>
      <c r="H158" s="1623">
        <v>0</v>
      </c>
      <c r="I158" s="1722"/>
      <c r="J158" s="1722"/>
      <c r="K158" s="1721">
        <f>H158</f>
        <v>0</v>
      </c>
      <c r="L158" s="1623">
        <v>0</v>
      </c>
      <c r="M158" s="504"/>
      <c r="N158" s="504"/>
    </row>
    <row r="159" spans="1:14" s="505" customFormat="1" ht="12" x14ac:dyDescent="0.2">
      <c r="A159" s="1510" t="s">
        <v>1822</v>
      </c>
      <c r="B159" s="1511" t="s">
        <v>554</v>
      </c>
      <c r="C159" s="1722"/>
      <c r="D159" s="1722"/>
      <c r="E159" s="1722"/>
      <c r="F159" s="1722"/>
      <c r="G159" s="1722"/>
      <c r="H159" s="1623">
        <v>0</v>
      </c>
      <c r="I159" s="1722"/>
      <c r="J159" s="1722"/>
      <c r="K159" s="1721">
        <f>H159</f>
        <v>0</v>
      </c>
      <c r="L159" s="1623">
        <v>0</v>
      </c>
      <c r="M159" s="504"/>
      <c r="N159" s="504"/>
    </row>
    <row r="160" spans="1:14" s="505" customFormat="1" ht="15.75" customHeight="1" thickBot="1" x14ac:dyDescent="0.25">
      <c r="A160" s="1512" t="s">
        <v>1823</v>
      </c>
      <c r="B160" s="1513" t="s">
        <v>855</v>
      </c>
      <c r="C160" s="1722"/>
      <c r="D160" s="1722"/>
      <c r="E160" s="1722"/>
      <c r="F160" s="1722"/>
      <c r="G160" s="1722"/>
      <c r="H160" s="1643">
        <f>SUM(H157:H159)</f>
        <v>0</v>
      </c>
      <c r="I160" s="1722"/>
      <c r="J160" s="1722"/>
      <c r="K160" s="1723">
        <f>SUM(K157:K159)</f>
        <v>0</v>
      </c>
      <c r="L160" s="1643">
        <f>SUM(L157:L159)</f>
        <v>0</v>
      </c>
      <c r="M160" s="504"/>
      <c r="N160" s="504"/>
    </row>
    <row r="161" spans="1:14" s="253" customFormat="1" ht="15.75" customHeight="1" thickTop="1" x14ac:dyDescent="0.2">
      <c r="A161" s="1394" t="s">
        <v>82</v>
      </c>
      <c r="B161" s="1395" t="s">
        <v>489</v>
      </c>
      <c r="C161" s="1722"/>
      <c r="D161" s="1722"/>
      <c r="E161" s="1722"/>
      <c r="F161" s="1722"/>
      <c r="G161" s="1722"/>
      <c r="H161" s="1722"/>
      <c r="I161" s="1722"/>
      <c r="J161" s="1722"/>
      <c r="K161" s="1722"/>
      <c r="L161" s="1722"/>
      <c r="M161" s="501"/>
      <c r="N161" s="501"/>
    </row>
    <row r="162" spans="1:14" s="253" customFormat="1" ht="15.75" customHeight="1" x14ac:dyDescent="0.2">
      <c r="A162" s="529" t="s">
        <v>611</v>
      </c>
      <c r="B162" s="507"/>
      <c r="C162" s="1722"/>
      <c r="D162" s="1722"/>
      <c r="E162" s="1722"/>
      <c r="F162" s="1722"/>
      <c r="G162" s="1722"/>
      <c r="H162" s="1722"/>
      <c r="I162" s="1722"/>
      <c r="J162" s="1722"/>
      <c r="K162" s="1725"/>
      <c r="L162" s="1725"/>
      <c r="M162" s="501"/>
      <c r="N162" s="501"/>
    </row>
    <row r="163" spans="1:14" x14ac:dyDescent="0.2">
      <c r="A163" s="1318" t="s">
        <v>87</v>
      </c>
      <c r="B163" s="502">
        <v>5110</v>
      </c>
      <c r="C163" s="1722"/>
      <c r="D163" s="1722"/>
      <c r="E163" s="1722"/>
      <c r="F163" s="1722"/>
      <c r="G163" s="1722"/>
      <c r="H163" s="1622">
        <v>0</v>
      </c>
      <c r="I163" s="1722"/>
      <c r="J163" s="1722"/>
      <c r="K163" s="1721">
        <f>SUM(C163:J163)</f>
        <v>0</v>
      </c>
      <c r="L163" s="1622">
        <v>0</v>
      </c>
    </row>
    <row r="164" spans="1:14" x14ac:dyDescent="0.2">
      <c r="A164" s="1318" t="s">
        <v>88</v>
      </c>
      <c r="B164" s="502">
        <v>5120</v>
      </c>
      <c r="C164" s="1722"/>
      <c r="D164" s="1722"/>
      <c r="E164" s="1722"/>
      <c r="F164" s="1722"/>
      <c r="G164" s="1722"/>
      <c r="H164" s="1622">
        <v>0</v>
      </c>
      <c r="I164" s="1722"/>
      <c r="J164" s="1722"/>
      <c r="K164" s="1721">
        <f>SUM(C164:J164)</f>
        <v>0</v>
      </c>
      <c r="L164" s="1622">
        <v>0</v>
      </c>
    </row>
    <row r="165" spans="1:14" ht="12.75" customHeight="1" x14ac:dyDescent="0.2">
      <c r="A165" s="1318" t="s">
        <v>1162</v>
      </c>
      <c r="B165" s="502" t="s">
        <v>613</v>
      </c>
      <c r="C165" s="1722"/>
      <c r="D165" s="1722"/>
      <c r="E165" s="1722"/>
      <c r="F165" s="1722"/>
      <c r="G165" s="1722"/>
      <c r="H165" s="1622">
        <v>0</v>
      </c>
      <c r="I165" s="1722"/>
      <c r="J165" s="1722"/>
      <c r="K165" s="1721">
        <f>SUM(C165:J165)</f>
        <v>0</v>
      </c>
      <c r="L165" s="1622">
        <v>0</v>
      </c>
    </row>
    <row r="166" spans="1:14" x14ac:dyDescent="0.2">
      <c r="A166" s="1318" t="s">
        <v>89</v>
      </c>
      <c r="B166" s="511" t="s">
        <v>585</v>
      </c>
      <c r="C166" s="1722"/>
      <c r="D166" s="1722"/>
      <c r="E166" s="1722"/>
      <c r="F166" s="1722"/>
      <c r="G166" s="1722"/>
      <c r="H166" s="1622">
        <v>0</v>
      </c>
      <c r="I166" s="1722"/>
      <c r="J166" s="1722"/>
      <c r="K166" s="1721">
        <f>SUM(C166:J166)</f>
        <v>0</v>
      </c>
      <c r="L166" s="1622">
        <v>0</v>
      </c>
    </row>
    <row r="167" spans="1:14" ht="12.75" customHeight="1" x14ac:dyDescent="0.2">
      <c r="A167" s="1318" t="s">
        <v>615</v>
      </c>
      <c r="B167" s="502" t="s">
        <v>614</v>
      </c>
      <c r="C167" s="1722"/>
      <c r="D167" s="1722"/>
      <c r="E167" s="1722"/>
      <c r="F167" s="1722"/>
      <c r="G167" s="1722"/>
      <c r="H167" s="1622">
        <v>0</v>
      </c>
      <c r="I167" s="1722"/>
      <c r="J167" s="1722"/>
      <c r="K167" s="1721">
        <f>SUM(C167:J167)</f>
        <v>0</v>
      </c>
      <c r="L167" s="1622">
        <v>0</v>
      </c>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2" t="s">
        <v>83</v>
      </c>
      <c r="B169" s="543" t="s">
        <v>38</v>
      </c>
      <c r="C169" s="1722"/>
      <c r="D169" s="1722"/>
      <c r="E169" s="1722"/>
      <c r="F169" s="1722"/>
      <c r="G169" s="1722"/>
      <c r="H169" s="1744">
        <v>58515</v>
      </c>
      <c r="I169" s="1722"/>
      <c r="J169" s="1722"/>
      <c r="K169" s="1721">
        <f>SUM(C169:H169)</f>
        <v>58515</v>
      </c>
      <c r="L169" s="1744">
        <v>58516</v>
      </c>
    </row>
    <row r="170" spans="1:14" ht="33.75" customHeight="1" x14ac:dyDescent="0.2">
      <c r="A170" s="542" t="s">
        <v>1654</v>
      </c>
      <c r="B170" s="544" t="s">
        <v>31</v>
      </c>
      <c r="C170" s="1722"/>
      <c r="D170" s="1722"/>
      <c r="E170" s="1722"/>
      <c r="F170" s="1722"/>
      <c r="G170" s="1722"/>
      <c r="H170" s="1695">
        <v>199910</v>
      </c>
      <c r="I170" s="1722"/>
      <c r="J170" s="1722"/>
      <c r="K170" s="1721">
        <f>SUM(C170:J170)</f>
        <v>199910</v>
      </c>
      <c r="L170" s="1695">
        <v>199910</v>
      </c>
    </row>
    <row r="171" spans="1:14" ht="15.75" customHeight="1" x14ac:dyDescent="0.2">
      <c r="A171" s="506" t="s">
        <v>761</v>
      </c>
      <c r="B171" s="545" t="s">
        <v>84</v>
      </c>
      <c r="C171" s="1722"/>
      <c r="D171" s="1722"/>
      <c r="E171" s="1622">
        <v>0</v>
      </c>
      <c r="F171" s="1722"/>
      <c r="G171" s="1722"/>
      <c r="H171" s="1695">
        <v>0</v>
      </c>
      <c r="I171" s="1631"/>
      <c r="J171" s="1722"/>
      <c r="K171" s="1721">
        <f>SUM(C171:J171)</f>
        <v>0</v>
      </c>
      <c r="L171" s="1695">
        <v>1900</v>
      </c>
    </row>
    <row r="172" spans="1:14" ht="12.75" customHeight="1" thickBot="1" x14ac:dyDescent="0.25">
      <c r="A172" s="1428" t="s">
        <v>633</v>
      </c>
      <c r="B172" s="1429" t="s">
        <v>489</v>
      </c>
      <c r="C172" s="1722"/>
      <c r="D172" s="1722"/>
      <c r="E172" s="1730">
        <f>SUM(E168,E169,E170,E171)</f>
        <v>0</v>
      </c>
      <c r="F172" s="1722"/>
      <c r="G172" s="1722"/>
      <c r="H172" s="1730">
        <f>SUM(H168,H169,H170,H171)</f>
        <v>258425</v>
      </c>
      <c r="I172" s="1733"/>
      <c r="J172" s="1722"/>
      <c r="K172" s="1730">
        <f>SUM(K168,K169,K170,K171)</f>
        <v>258425</v>
      </c>
      <c r="L172" s="1730">
        <f>SUM(L168,L169,L170,L171)</f>
        <v>260326</v>
      </c>
    </row>
    <row r="173" spans="1:14" ht="15.75" customHeight="1" thickTop="1" thickBot="1" x14ac:dyDescent="0.25">
      <c r="A173" s="1401" t="s">
        <v>85</v>
      </c>
      <c r="B173" s="1393" t="s">
        <v>856</v>
      </c>
      <c r="C173" s="1722"/>
      <c r="D173" s="1722"/>
      <c r="E173" s="1725"/>
      <c r="F173" s="1722"/>
      <c r="G173" s="1722"/>
      <c r="H173" s="1726"/>
      <c r="I173" s="1733"/>
      <c r="J173" s="1722"/>
      <c r="K173" s="1725"/>
      <c r="L173" s="1700">
        <v>0</v>
      </c>
    </row>
    <row r="174" spans="1:14" ht="12.75" customHeight="1" thickTop="1" thickBot="1" x14ac:dyDescent="0.25">
      <c r="A174" s="1439" t="s">
        <v>90</v>
      </c>
      <c r="B174" s="1440"/>
      <c r="C174" s="1722"/>
      <c r="D174" s="1722"/>
      <c r="E174" s="1730">
        <f>SUM(E172,E173)</f>
        <v>0</v>
      </c>
      <c r="F174" s="1722"/>
      <c r="G174" s="1722"/>
      <c r="H174" s="1730">
        <f>SUM(H160,H172,H173)</f>
        <v>258425</v>
      </c>
      <c r="I174" s="1733"/>
      <c r="J174" s="1722"/>
      <c r="K174" s="1730">
        <f>SUM(K160,K172,K173)</f>
        <v>258425</v>
      </c>
      <c r="L174" s="1730">
        <f>SUM(L160,L172,L173)</f>
        <v>260326</v>
      </c>
    </row>
    <row r="175" spans="1:14" ht="13.5" thickTop="1" x14ac:dyDescent="0.2">
      <c r="A175" s="2242" t="s">
        <v>989</v>
      </c>
      <c r="B175" s="2243"/>
      <c r="C175" s="1722"/>
      <c r="D175" s="1722"/>
      <c r="E175" s="1722"/>
      <c r="F175" s="1722"/>
      <c r="G175" s="1722"/>
      <c r="H175" s="1724"/>
      <c r="I175" s="1722"/>
      <c r="J175" s="1722"/>
      <c r="K175" s="1738">
        <f>'Revenues 9-14'!E268-'Expenditures 15-22'!K174</f>
        <v>177832</v>
      </c>
      <c r="L175" s="1724"/>
    </row>
    <row r="176" spans="1:14" s="539" customFormat="1" ht="9" customHeight="1" x14ac:dyDescent="0.2">
      <c r="A176" s="536"/>
      <c r="B176" s="546"/>
      <c r="C176" s="1739"/>
      <c r="D176" s="1739"/>
      <c r="E176" s="1739"/>
      <c r="F176" s="1739"/>
      <c r="G176" s="1739"/>
      <c r="H176" s="1739"/>
      <c r="I176" s="1739"/>
      <c r="J176" s="1739"/>
      <c r="K176" s="1739"/>
      <c r="L176" s="1739"/>
      <c r="M176" s="538"/>
      <c r="N176" s="538"/>
    </row>
    <row r="177" spans="1:14" s="320" customFormat="1" ht="16.7" customHeight="1" x14ac:dyDescent="0.2">
      <c r="A177" s="1348" t="s">
        <v>931</v>
      </c>
      <c r="B177" s="1349"/>
      <c r="C177" s="1752"/>
      <c r="D177" s="1753"/>
      <c r="E177" s="1753"/>
      <c r="F177" s="1753"/>
      <c r="G177" s="1753"/>
      <c r="H177" s="1753"/>
      <c r="I177" s="1753"/>
      <c r="J177" s="1753"/>
      <c r="K177" s="1753"/>
      <c r="L177" s="1754"/>
      <c r="M177" s="500"/>
      <c r="N177" s="500"/>
    </row>
    <row r="178" spans="1:14" s="547" customFormat="1" ht="15.75" customHeight="1" x14ac:dyDescent="0.2">
      <c r="A178" s="1402" t="s">
        <v>932</v>
      </c>
      <c r="B178" s="1403"/>
      <c r="C178" s="1722"/>
      <c r="D178" s="1722"/>
      <c r="E178" s="1722"/>
      <c r="F178" s="1722"/>
      <c r="G178" s="1722"/>
      <c r="H178" s="1722"/>
      <c r="I178" s="1722"/>
      <c r="J178" s="1722"/>
      <c r="K178" s="1722"/>
      <c r="L178" s="1722"/>
      <c r="M178" s="538"/>
      <c r="N178" s="538"/>
    </row>
    <row r="179" spans="1:14" s="547" customFormat="1" ht="15.75" customHeight="1" x14ac:dyDescent="0.2">
      <c r="A179" s="548" t="s">
        <v>587</v>
      </c>
      <c r="B179" s="507"/>
      <c r="C179" s="1725"/>
      <c r="D179" s="1725"/>
      <c r="E179" s="1725"/>
      <c r="F179" s="1722"/>
      <c r="G179" s="1722"/>
      <c r="H179" s="1725"/>
      <c r="I179" s="1722"/>
      <c r="J179" s="1722"/>
      <c r="K179" s="1725"/>
      <c r="L179" s="1725"/>
      <c r="M179" s="538"/>
      <c r="N179" s="538"/>
    </row>
    <row r="180" spans="1:14" ht="12.75" customHeight="1" x14ac:dyDescent="0.2">
      <c r="A180" s="1318" t="s">
        <v>1966</v>
      </c>
      <c r="B180" s="502" t="s">
        <v>711</v>
      </c>
      <c r="C180" s="1622">
        <v>0</v>
      </c>
      <c r="D180" s="1622">
        <v>0</v>
      </c>
      <c r="E180" s="1622">
        <v>0</v>
      </c>
      <c r="F180" s="1622">
        <v>0</v>
      </c>
      <c r="G180" s="1622">
        <v>0</v>
      </c>
      <c r="H180" s="1622">
        <v>0</v>
      </c>
      <c r="I180" s="1623">
        <v>0</v>
      </c>
      <c r="J180" s="1623">
        <v>0</v>
      </c>
      <c r="K180" s="1721">
        <f>SUM(C180:J180)</f>
        <v>0</v>
      </c>
      <c r="L180" s="1622">
        <v>151860</v>
      </c>
    </row>
    <row r="181" spans="1:14" ht="15.75" customHeight="1" x14ac:dyDescent="0.2">
      <c r="A181" s="508" t="s">
        <v>608</v>
      </c>
      <c r="B181" s="549"/>
      <c r="C181" s="1696"/>
      <c r="D181" s="1696"/>
      <c r="E181" s="1696"/>
      <c r="F181" s="1696"/>
      <c r="G181" s="1696"/>
      <c r="H181" s="1696"/>
      <c r="I181" s="1624"/>
      <c r="J181" s="1624"/>
      <c r="K181" s="1696"/>
      <c r="L181" s="1696"/>
    </row>
    <row r="182" spans="1:14" ht="12.75" customHeight="1" x14ac:dyDescent="0.2">
      <c r="A182" s="1318" t="s">
        <v>947</v>
      </c>
      <c r="B182" s="502">
        <v>2550</v>
      </c>
      <c r="C182" s="1622">
        <v>0</v>
      </c>
      <c r="D182" s="1622">
        <v>0</v>
      </c>
      <c r="E182" s="1622">
        <v>122853</v>
      </c>
      <c r="F182" s="1622">
        <v>0</v>
      </c>
      <c r="G182" s="1622">
        <v>0</v>
      </c>
      <c r="H182" s="1622">
        <v>0</v>
      </c>
      <c r="I182" s="1623">
        <v>0</v>
      </c>
      <c r="J182" s="1623">
        <v>0</v>
      </c>
      <c r="K182" s="1721">
        <f>SUM(C182:J182)</f>
        <v>122853</v>
      </c>
      <c r="L182" s="1622">
        <v>0</v>
      </c>
    </row>
    <row r="183" spans="1:14" ht="12.75" customHeight="1" thickBot="1" x14ac:dyDescent="0.25">
      <c r="A183" s="1323" t="s">
        <v>973</v>
      </c>
      <c r="B183" s="550">
        <v>2900</v>
      </c>
      <c r="C183" s="1698">
        <v>0</v>
      </c>
      <c r="D183" s="1698">
        <v>0</v>
      </c>
      <c r="E183" s="1698">
        <v>0</v>
      </c>
      <c r="F183" s="1698">
        <v>0</v>
      </c>
      <c r="G183" s="1698">
        <v>0</v>
      </c>
      <c r="H183" s="1698">
        <v>0</v>
      </c>
      <c r="I183" s="1677">
        <v>0</v>
      </c>
      <c r="J183" s="1677">
        <v>0</v>
      </c>
      <c r="K183" s="1730">
        <f>SUM(C183:J183)</f>
        <v>0</v>
      </c>
      <c r="L183" s="1698">
        <v>0</v>
      </c>
    </row>
    <row r="184" spans="1:14" ht="12.75" customHeight="1" thickTop="1" thickBot="1" x14ac:dyDescent="0.25">
      <c r="A184" s="1441" t="s">
        <v>806</v>
      </c>
      <c r="B184" s="1429" t="s">
        <v>565</v>
      </c>
      <c r="C184" s="1730">
        <f>SUM(C180,C182,C183)</f>
        <v>0</v>
      </c>
      <c r="D184" s="1730">
        <f t="shared" ref="D184:J184" si="17">SUM(D180,D182,D183)</f>
        <v>0</v>
      </c>
      <c r="E184" s="1730">
        <f t="shared" si="17"/>
        <v>122853</v>
      </c>
      <c r="F184" s="1730">
        <f t="shared" si="17"/>
        <v>0</v>
      </c>
      <c r="G184" s="1730">
        <f t="shared" si="17"/>
        <v>0</v>
      </c>
      <c r="H184" s="1730">
        <f t="shared" si="17"/>
        <v>0</v>
      </c>
      <c r="I184" s="1730">
        <f t="shared" si="17"/>
        <v>0</v>
      </c>
      <c r="J184" s="1730">
        <f t="shared" si="17"/>
        <v>0</v>
      </c>
      <c r="K184" s="1730">
        <f>SUM(K180,K182,K183)</f>
        <v>122853</v>
      </c>
      <c r="L184" s="1730">
        <f>SUM(L180, L182:L183)</f>
        <v>151860</v>
      </c>
    </row>
    <row r="185" spans="1:14" ht="15.75" customHeight="1" thickTop="1" thickBot="1" x14ac:dyDescent="0.25">
      <c r="A185" s="1404" t="s">
        <v>933</v>
      </c>
      <c r="B185" s="1393">
        <v>3000</v>
      </c>
      <c r="C185" s="1700">
        <v>0</v>
      </c>
      <c r="D185" s="1700">
        <v>0</v>
      </c>
      <c r="E185" s="1700">
        <v>0</v>
      </c>
      <c r="F185" s="1700">
        <v>0</v>
      </c>
      <c r="G185" s="1700">
        <v>0</v>
      </c>
      <c r="H185" s="1700">
        <v>0</v>
      </c>
      <c r="I185" s="1676">
        <v>0</v>
      </c>
      <c r="J185" s="1676">
        <v>0</v>
      </c>
      <c r="K185" s="1723">
        <f>SUM(C185:J185)</f>
        <v>0</v>
      </c>
      <c r="L185" s="1700">
        <v>0</v>
      </c>
    </row>
    <row r="186" spans="1:14" s="547" customFormat="1" ht="15.75" customHeight="1" thickTop="1" x14ac:dyDescent="0.2">
      <c r="A186" s="1388" t="s">
        <v>91</v>
      </c>
      <c r="B186" s="1391" t="s">
        <v>855</v>
      </c>
      <c r="C186" s="1722"/>
      <c r="D186" s="1722"/>
      <c r="E186" s="1722"/>
      <c r="F186" s="1722"/>
      <c r="G186" s="1722"/>
      <c r="H186" s="1722"/>
      <c r="I186" s="1722"/>
      <c r="J186" s="1722"/>
      <c r="K186" s="1722"/>
      <c r="L186" s="1722"/>
      <c r="M186" s="538"/>
      <c r="N186" s="538"/>
    </row>
    <row r="187" spans="1:14" s="547" customFormat="1" ht="15.75" customHeight="1" x14ac:dyDescent="0.2">
      <c r="A187" s="506" t="s">
        <v>1123</v>
      </c>
      <c r="B187" s="507"/>
      <c r="C187" s="1722"/>
      <c r="D187" s="1722"/>
      <c r="E187" s="1722"/>
      <c r="F187" s="1722"/>
      <c r="G187" s="1722"/>
      <c r="H187" s="1722"/>
      <c r="I187" s="1722"/>
      <c r="J187" s="1722"/>
      <c r="K187" s="1722"/>
      <c r="L187" s="1722"/>
      <c r="M187" s="538"/>
      <c r="N187" s="538"/>
    </row>
    <row r="188" spans="1:14" x14ac:dyDescent="0.2">
      <c r="A188" s="1318" t="s">
        <v>493</v>
      </c>
      <c r="B188" s="502">
        <v>4110</v>
      </c>
      <c r="C188" s="1722"/>
      <c r="D188" s="1722"/>
      <c r="E188" s="1622">
        <v>0</v>
      </c>
      <c r="F188" s="1722"/>
      <c r="G188" s="1722"/>
      <c r="H188" s="1622">
        <v>0</v>
      </c>
      <c r="I188" s="1631"/>
      <c r="J188" s="1722"/>
      <c r="K188" s="1721">
        <f t="shared" ref="K188:K193" si="18">SUM(E188,H188)</f>
        <v>0</v>
      </c>
      <c r="L188" s="1622">
        <v>0</v>
      </c>
    </row>
    <row r="189" spans="1:14" x14ac:dyDescent="0.2">
      <c r="A189" s="1318" t="s">
        <v>301</v>
      </c>
      <c r="B189" s="502">
        <v>4120</v>
      </c>
      <c r="C189" s="1722"/>
      <c r="D189" s="1722"/>
      <c r="E189" s="1622">
        <v>0</v>
      </c>
      <c r="F189" s="1722"/>
      <c r="G189" s="1722"/>
      <c r="H189" s="1622">
        <v>0</v>
      </c>
      <c r="I189" s="1631"/>
      <c r="J189" s="1722"/>
      <c r="K189" s="1721">
        <f t="shared" si="18"/>
        <v>0</v>
      </c>
      <c r="L189" s="1622">
        <v>0</v>
      </c>
    </row>
    <row r="190" spans="1:14" x14ac:dyDescent="0.2">
      <c r="A190" s="1318" t="s">
        <v>302</v>
      </c>
      <c r="B190" s="511">
        <v>4130</v>
      </c>
      <c r="C190" s="1722"/>
      <c r="D190" s="1722"/>
      <c r="E190" s="1622">
        <v>0</v>
      </c>
      <c r="F190" s="1722"/>
      <c r="G190" s="1722"/>
      <c r="H190" s="1622">
        <v>0</v>
      </c>
      <c r="I190" s="1631"/>
      <c r="J190" s="1722"/>
      <c r="K190" s="1721">
        <f t="shared" si="18"/>
        <v>0</v>
      </c>
      <c r="L190" s="1622">
        <v>0</v>
      </c>
    </row>
    <row r="191" spans="1:14" x14ac:dyDescent="0.2">
      <c r="A191" s="1318" t="s">
        <v>692</v>
      </c>
      <c r="B191" s="502">
        <v>4140</v>
      </c>
      <c r="C191" s="1722"/>
      <c r="D191" s="1722"/>
      <c r="E191" s="1622">
        <v>0</v>
      </c>
      <c r="F191" s="1722"/>
      <c r="G191" s="1722"/>
      <c r="H191" s="1622">
        <v>0</v>
      </c>
      <c r="I191" s="1631"/>
      <c r="J191" s="1722"/>
      <c r="K191" s="1721">
        <f t="shared" si="18"/>
        <v>0</v>
      </c>
      <c r="L191" s="1622">
        <v>0</v>
      </c>
    </row>
    <row r="192" spans="1:14" x14ac:dyDescent="0.2">
      <c r="A192" s="1318" t="s">
        <v>86</v>
      </c>
      <c r="B192" s="502">
        <v>4170</v>
      </c>
      <c r="C192" s="1722"/>
      <c r="D192" s="1722"/>
      <c r="E192" s="1622">
        <v>0</v>
      </c>
      <c r="F192" s="1722"/>
      <c r="G192" s="1722"/>
      <c r="H192" s="1622">
        <v>0</v>
      </c>
      <c r="I192" s="1631"/>
      <c r="J192" s="1722"/>
      <c r="K192" s="1721">
        <f t="shared" si="18"/>
        <v>0</v>
      </c>
      <c r="L192" s="1622">
        <v>0</v>
      </c>
    </row>
    <row r="193" spans="1:14" x14ac:dyDescent="0.2">
      <c r="A193" s="1322" t="s">
        <v>693</v>
      </c>
      <c r="B193" s="511">
        <v>4190</v>
      </c>
      <c r="C193" s="1722"/>
      <c r="D193" s="1722"/>
      <c r="E193" s="1622">
        <v>0</v>
      </c>
      <c r="F193" s="1722"/>
      <c r="G193" s="1722"/>
      <c r="H193" s="1622">
        <v>0</v>
      </c>
      <c r="I193" s="1631"/>
      <c r="J193" s="1722"/>
      <c r="K193" s="1721">
        <f t="shared" si="18"/>
        <v>0</v>
      </c>
      <c r="L193" s="1622">
        <v>0</v>
      </c>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2" t="s">
        <v>92</v>
      </c>
      <c r="B195" s="551" t="s">
        <v>925</v>
      </c>
      <c r="C195" s="1722"/>
      <c r="D195" s="1722"/>
      <c r="E195" s="1744">
        <v>0</v>
      </c>
      <c r="F195" s="1722"/>
      <c r="G195" s="1722"/>
      <c r="H195" s="1744">
        <v>0</v>
      </c>
      <c r="I195" s="1631"/>
      <c r="J195" s="1722"/>
      <c r="K195" s="1745">
        <f>SUM(E195,H195)</f>
        <v>0</v>
      </c>
      <c r="L195" s="1744">
        <v>0</v>
      </c>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7" customFormat="1" ht="15.75" customHeight="1" thickTop="1" x14ac:dyDescent="0.2">
      <c r="A197" s="1394" t="s">
        <v>934</v>
      </c>
      <c r="B197" s="1391" t="s">
        <v>489</v>
      </c>
      <c r="C197" s="1722"/>
      <c r="D197" s="1722"/>
      <c r="E197" s="1722"/>
      <c r="F197" s="1722"/>
      <c r="G197" s="1722"/>
      <c r="H197" s="1722"/>
      <c r="I197" s="1722"/>
      <c r="J197" s="1722"/>
      <c r="K197" s="1722"/>
      <c r="L197" s="1722"/>
      <c r="M197" s="538"/>
      <c r="N197" s="538"/>
    </row>
    <row r="198" spans="1:14" s="547" customFormat="1" ht="15.75" customHeight="1" x14ac:dyDescent="0.2">
      <c r="A198" s="529" t="s">
        <v>93</v>
      </c>
      <c r="B198" s="507"/>
      <c r="C198" s="1722"/>
      <c r="D198" s="1722"/>
      <c r="E198" s="1722"/>
      <c r="F198" s="1722"/>
      <c r="G198" s="1722"/>
      <c r="H198" s="1722"/>
      <c r="I198" s="1722"/>
      <c r="J198" s="1722"/>
      <c r="K198" s="1722"/>
      <c r="L198" s="1722"/>
      <c r="M198" s="538"/>
      <c r="N198" s="538"/>
    </row>
    <row r="199" spans="1:14" x14ac:dyDescent="0.2">
      <c r="A199" s="1318" t="s">
        <v>87</v>
      </c>
      <c r="B199" s="502">
        <v>5110</v>
      </c>
      <c r="C199" s="1722"/>
      <c r="D199" s="1722"/>
      <c r="E199" s="1722"/>
      <c r="F199" s="1722"/>
      <c r="G199" s="1722"/>
      <c r="H199" s="1622">
        <v>0</v>
      </c>
      <c r="I199" s="1722"/>
      <c r="J199" s="1722"/>
      <c r="K199" s="1721">
        <f>SUM(H199)</f>
        <v>0</v>
      </c>
      <c r="L199" s="1622">
        <v>0</v>
      </c>
    </row>
    <row r="200" spans="1:14" x14ac:dyDescent="0.2">
      <c r="A200" s="1318" t="s">
        <v>88</v>
      </c>
      <c r="B200" s="502">
        <v>5120</v>
      </c>
      <c r="C200" s="1722"/>
      <c r="D200" s="1722"/>
      <c r="E200" s="1722"/>
      <c r="F200" s="1722"/>
      <c r="G200" s="1722"/>
      <c r="H200" s="1622">
        <v>0</v>
      </c>
      <c r="I200" s="1722"/>
      <c r="J200" s="1722"/>
      <c r="K200" s="1721">
        <f>SUM(H200)</f>
        <v>0</v>
      </c>
      <c r="L200" s="1622">
        <v>0</v>
      </c>
    </row>
    <row r="201" spans="1:14" ht="12.75" customHeight="1" x14ac:dyDescent="0.2">
      <c r="A201" s="1318" t="s">
        <v>1162</v>
      </c>
      <c r="B201" s="511" t="s">
        <v>613</v>
      </c>
      <c r="C201" s="1722"/>
      <c r="D201" s="1722"/>
      <c r="E201" s="1722"/>
      <c r="F201" s="1722"/>
      <c r="G201" s="1722"/>
      <c r="H201" s="1622">
        <v>0</v>
      </c>
      <c r="I201" s="1722"/>
      <c r="J201" s="1722"/>
      <c r="K201" s="1721">
        <f>SUM(H201)</f>
        <v>0</v>
      </c>
      <c r="L201" s="1622">
        <v>0</v>
      </c>
    </row>
    <row r="202" spans="1:14" x14ac:dyDescent="0.2">
      <c r="A202" s="1318" t="s">
        <v>89</v>
      </c>
      <c r="B202" s="502" t="s">
        <v>585</v>
      </c>
      <c r="C202" s="1722"/>
      <c r="D202" s="1722"/>
      <c r="E202" s="1722"/>
      <c r="F202" s="1722"/>
      <c r="G202" s="1722"/>
      <c r="H202" s="1622">
        <v>0</v>
      </c>
      <c r="I202" s="1722"/>
      <c r="J202" s="1722"/>
      <c r="K202" s="1721">
        <f>SUM(H202)</f>
        <v>0</v>
      </c>
      <c r="L202" s="1622">
        <v>0</v>
      </c>
    </row>
    <row r="203" spans="1:14" x14ac:dyDescent="0.2">
      <c r="A203" s="1330" t="s">
        <v>615</v>
      </c>
      <c r="B203" s="502" t="s">
        <v>614</v>
      </c>
      <c r="C203" s="1722"/>
      <c r="D203" s="1722"/>
      <c r="E203" s="1722"/>
      <c r="F203" s="1722"/>
      <c r="G203" s="1722"/>
      <c r="H203" s="1626">
        <v>0</v>
      </c>
      <c r="I203" s="1722"/>
      <c r="J203" s="1722"/>
      <c r="K203" s="1721">
        <f>SUM(H203)</f>
        <v>0</v>
      </c>
      <c r="L203" s="1626">
        <v>0</v>
      </c>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2" t="s">
        <v>83</v>
      </c>
      <c r="B205" s="553" t="s">
        <v>38</v>
      </c>
      <c r="C205" s="1722"/>
      <c r="D205" s="1722"/>
      <c r="E205" s="1722"/>
      <c r="F205" s="1722"/>
      <c r="G205" s="1722"/>
      <c r="H205" s="1679">
        <v>0</v>
      </c>
      <c r="I205" s="1722"/>
      <c r="J205" s="1722"/>
      <c r="K205" s="1745">
        <f>SUM(H205)</f>
        <v>0</v>
      </c>
      <c r="L205" s="1679">
        <v>0</v>
      </c>
    </row>
    <row r="206" spans="1:14" ht="30" customHeight="1" x14ac:dyDescent="0.2">
      <c r="A206" s="554" t="s">
        <v>1655</v>
      </c>
      <c r="B206" s="545" t="s">
        <v>31</v>
      </c>
      <c r="C206" s="1722"/>
      <c r="D206" s="1722"/>
      <c r="E206" s="1722"/>
      <c r="F206" s="1722"/>
      <c r="G206" s="1722"/>
      <c r="H206" s="1622">
        <v>0</v>
      </c>
      <c r="I206" s="1722"/>
      <c r="J206" s="1722"/>
      <c r="K206" s="1721">
        <f>SUM(H206)</f>
        <v>0</v>
      </c>
      <c r="L206" s="1622">
        <v>0</v>
      </c>
    </row>
    <row r="207" spans="1:14" ht="15.75" customHeight="1" x14ac:dyDescent="0.2">
      <c r="A207" s="506" t="s">
        <v>761</v>
      </c>
      <c r="B207" s="545" t="s">
        <v>84</v>
      </c>
      <c r="C207" s="1722"/>
      <c r="D207" s="1722"/>
      <c r="E207" s="1722"/>
      <c r="F207" s="1722"/>
      <c r="G207" s="1722"/>
      <c r="H207" s="1623">
        <v>0</v>
      </c>
      <c r="I207" s="1722"/>
      <c r="J207" s="1722"/>
      <c r="K207" s="1721">
        <f>H207</f>
        <v>0</v>
      </c>
      <c r="L207" s="1622">
        <v>0</v>
      </c>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v>0</v>
      </c>
    </row>
    <row r="210" spans="1:14" ht="12.75" customHeight="1" thickTop="1" thickBot="1" x14ac:dyDescent="0.25">
      <c r="A210" s="1442" t="s">
        <v>275</v>
      </c>
      <c r="B210" s="1443"/>
      <c r="C210" s="1723">
        <f>SUM(C184,C185)</f>
        <v>0</v>
      </c>
      <c r="D210" s="1723">
        <f>SUM(D184,D185)</f>
        <v>0</v>
      </c>
      <c r="E210" s="1723">
        <f>SUM(E184,E185,E196)</f>
        <v>122853</v>
      </c>
      <c r="F210" s="1723">
        <f>SUM(F184,F185)</f>
        <v>0</v>
      </c>
      <c r="G210" s="1723">
        <f>SUM(G184,G185)</f>
        <v>0</v>
      </c>
      <c r="H210" s="1723">
        <f>SUM(H184,H185,H196,H208,H209)</f>
        <v>0</v>
      </c>
      <c r="I210" s="1723">
        <f>SUM(I184,I185)</f>
        <v>0</v>
      </c>
      <c r="J210" s="1723">
        <f>SUM(J184,J185)</f>
        <v>0</v>
      </c>
      <c r="K210" s="1721">
        <f>SUM(K184,K185,K196,K208,K209)</f>
        <v>122853</v>
      </c>
      <c r="L210" s="1723">
        <f>SUM(L184,L185,L196,L208,L209)</f>
        <v>151860</v>
      </c>
    </row>
    <row r="211" spans="1:14" ht="13.5" thickTop="1" x14ac:dyDescent="0.2">
      <c r="A211" s="2242" t="s">
        <v>989</v>
      </c>
      <c r="B211" s="2243"/>
      <c r="C211" s="1724"/>
      <c r="D211" s="1724"/>
      <c r="E211" s="1724"/>
      <c r="F211" s="1724"/>
      <c r="G211" s="1724"/>
      <c r="H211" s="1724"/>
      <c r="I211" s="1722"/>
      <c r="J211" s="1722"/>
      <c r="K211" s="1738">
        <f>'Revenues 9-14'!F268-'Expenditures 15-22'!K210</f>
        <v>46562</v>
      </c>
      <c r="L211" s="1724"/>
    </row>
    <row r="212" spans="1:14" s="539" customFormat="1" ht="9" customHeight="1" x14ac:dyDescent="0.2">
      <c r="A212" s="536"/>
      <c r="B212" s="546"/>
      <c r="C212" s="1739"/>
      <c r="D212" s="1739"/>
      <c r="E212" s="1739"/>
      <c r="F212" s="1739"/>
      <c r="G212" s="1739"/>
      <c r="H212" s="1739"/>
      <c r="I212" s="1739"/>
      <c r="J212" s="1739"/>
      <c r="K212" s="1739"/>
      <c r="L212" s="1739"/>
      <c r="M212" s="538"/>
      <c r="N212" s="538"/>
    </row>
    <row r="213" spans="1:14" s="320" customFormat="1" ht="16.7" customHeight="1" x14ac:dyDescent="0.2">
      <c r="A213" s="2237" t="s">
        <v>959</v>
      </c>
      <c r="B213" s="2238"/>
      <c r="C213" s="1752"/>
      <c r="D213" s="1753"/>
      <c r="E213" s="1753"/>
      <c r="F213" s="1753"/>
      <c r="G213" s="1753"/>
      <c r="H213" s="1753"/>
      <c r="I213" s="1753"/>
      <c r="J213" s="1753"/>
      <c r="K213" s="1753"/>
      <c r="L213" s="1754"/>
      <c r="M213" s="500"/>
      <c r="N213" s="500"/>
    </row>
    <row r="214" spans="1:14" s="547" customFormat="1" ht="15.75" customHeight="1" x14ac:dyDescent="0.2">
      <c r="A214" s="1405" t="s">
        <v>868</v>
      </c>
      <c r="B214" s="1397" t="s">
        <v>566</v>
      </c>
      <c r="C214" s="1722"/>
      <c r="D214" s="1725"/>
      <c r="E214" s="1722"/>
      <c r="F214" s="1722"/>
      <c r="G214" s="1722"/>
      <c r="H214" s="1722"/>
      <c r="I214" s="1722"/>
      <c r="J214" s="1722"/>
      <c r="K214" s="1725"/>
      <c r="L214" s="1725"/>
      <c r="M214" s="538"/>
      <c r="N214" s="538"/>
    </row>
    <row r="215" spans="1:14" x14ac:dyDescent="0.2">
      <c r="A215" s="1318" t="s">
        <v>955</v>
      </c>
      <c r="B215" s="502">
        <v>1100</v>
      </c>
      <c r="C215" s="1722"/>
      <c r="D215" s="1622">
        <v>30215</v>
      </c>
      <c r="E215" s="1722"/>
      <c r="F215" s="1722"/>
      <c r="G215" s="1722"/>
      <c r="H215" s="1722"/>
      <c r="I215" s="1722"/>
      <c r="J215" s="1722"/>
      <c r="K215" s="1721">
        <f>D215</f>
        <v>30215</v>
      </c>
      <c r="L215" s="1622">
        <v>31531</v>
      </c>
    </row>
    <row r="216" spans="1:14" x14ac:dyDescent="0.2">
      <c r="A216" s="1318" t="s">
        <v>162</v>
      </c>
      <c r="B216" s="502" t="s">
        <v>961</v>
      </c>
      <c r="C216" s="1722"/>
      <c r="D216" s="1623">
        <v>0</v>
      </c>
      <c r="E216" s="1722"/>
      <c r="F216" s="1722"/>
      <c r="G216" s="1722"/>
      <c r="H216" s="1722"/>
      <c r="I216" s="1722"/>
      <c r="J216" s="1722"/>
      <c r="K216" s="1721">
        <f t="shared" ref="K216:K226" si="19">D216</f>
        <v>0</v>
      </c>
      <c r="L216" s="1622">
        <v>0</v>
      </c>
    </row>
    <row r="217" spans="1:14" x14ac:dyDescent="0.2">
      <c r="A217" s="1318" t="s">
        <v>163</v>
      </c>
      <c r="B217" s="502">
        <v>1200</v>
      </c>
      <c r="C217" s="1722"/>
      <c r="D217" s="1622">
        <v>625</v>
      </c>
      <c r="E217" s="1722"/>
      <c r="F217" s="1722"/>
      <c r="G217" s="1722"/>
      <c r="H217" s="1722"/>
      <c r="I217" s="1722"/>
      <c r="J217" s="1722"/>
      <c r="K217" s="1721">
        <f t="shared" si="19"/>
        <v>625</v>
      </c>
      <c r="L217" s="1622">
        <v>750</v>
      </c>
    </row>
    <row r="218" spans="1:14" x14ac:dyDescent="0.2">
      <c r="A218" s="1318" t="s">
        <v>276</v>
      </c>
      <c r="B218" s="502" t="s">
        <v>962</v>
      </c>
      <c r="C218" s="1722"/>
      <c r="D218" s="1623">
        <v>0</v>
      </c>
      <c r="E218" s="1722"/>
      <c r="F218" s="1722"/>
      <c r="G218" s="1722"/>
      <c r="H218" s="1722"/>
      <c r="I218" s="1722"/>
      <c r="J218" s="1722"/>
      <c r="K218" s="1721">
        <f t="shared" si="19"/>
        <v>0</v>
      </c>
      <c r="L218" s="1622">
        <v>0</v>
      </c>
    </row>
    <row r="219" spans="1:14" x14ac:dyDescent="0.2">
      <c r="A219" s="1318" t="s">
        <v>277</v>
      </c>
      <c r="B219" s="502">
        <v>1250</v>
      </c>
      <c r="C219" s="1722"/>
      <c r="D219" s="1622">
        <v>0</v>
      </c>
      <c r="E219" s="1722"/>
      <c r="F219" s="1722"/>
      <c r="G219" s="1722"/>
      <c r="H219" s="1722"/>
      <c r="I219" s="1722"/>
      <c r="J219" s="1722"/>
      <c r="K219" s="1721">
        <f t="shared" si="19"/>
        <v>0</v>
      </c>
      <c r="L219" s="1622">
        <v>0</v>
      </c>
    </row>
    <row r="220" spans="1:14" x14ac:dyDescent="0.2">
      <c r="A220" s="1318" t="s">
        <v>278</v>
      </c>
      <c r="B220" s="502" t="s">
        <v>160</v>
      </c>
      <c r="C220" s="1722"/>
      <c r="D220" s="1623">
        <v>2990</v>
      </c>
      <c r="E220" s="1722"/>
      <c r="F220" s="1722"/>
      <c r="G220" s="1722"/>
      <c r="H220" s="1722"/>
      <c r="I220" s="1722"/>
      <c r="J220" s="1722"/>
      <c r="K220" s="1721">
        <f t="shared" si="19"/>
        <v>2990</v>
      </c>
      <c r="L220" s="1622">
        <v>4500</v>
      </c>
    </row>
    <row r="221" spans="1:14" x14ac:dyDescent="0.2">
      <c r="A221" s="1318" t="s">
        <v>956</v>
      </c>
      <c r="B221" s="502">
        <v>1300</v>
      </c>
      <c r="C221" s="1722"/>
      <c r="D221" s="1622">
        <v>0</v>
      </c>
      <c r="E221" s="1722"/>
      <c r="F221" s="1722"/>
      <c r="G221" s="1722"/>
      <c r="H221" s="1722"/>
      <c r="I221" s="1722"/>
      <c r="J221" s="1722"/>
      <c r="K221" s="1721">
        <f t="shared" si="19"/>
        <v>0</v>
      </c>
      <c r="L221" s="1622">
        <v>0</v>
      </c>
    </row>
    <row r="222" spans="1:14" x14ac:dyDescent="0.2">
      <c r="A222" s="1318" t="s">
        <v>718</v>
      </c>
      <c r="B222" s="502">
        <v>1400</v>
      </c>
      <c r="C222" s="1722"/>
      <c r="D222" s="1622">
        <v>0</v>
      </c>
      <c r="E222" s="1722"/>
      <c r="F222" s="1722"/>
      <c r="G222" s="1722"/>
      <c r="H222" s="1722"/>
      <c r="I222" s="1722"/>
      <c r="J222" s="1722"/>
      <c r="K222" s="1721">
        <f t="shared" si="19"/>
        <v>0</v>
      </c>
      <c r="L222" s="1622">
        <v>0</v>
      </c>
    </row>
    <row r="223" spans="1:14" x14ac:dyDescent="0.2">
      <c r="A223" s="1318" t="s">
        <v>957</v>
      </c>
      <c r="B223" s="502">
        <v>1500</v>
      </c>
      <c r="C223" s="1722"/>
      <c r="D223" s="1622">
        <v>390</v>
      </c>
      <c r="E223" s="1722"/>
      <c r="F223" s="1722"/>
      <c r="G223" s="1722"/>
      <c r="H223" s="1722"/>
      <c r="I223" s="1722"/>
      <c r="J223" s="1722"/>
      <c r="K223" s="1721">
        <f t="shared" si="19"/>
        <v>390</v>
      </c>
      <c r="L223" s="1622">
        <v>800</v>
      </c>
    </row>
    <row r="224" spans="1:14" x14ac:dyDescent="0.2">
      <c r="A224" s="1318" t="s">
        <v>958</v>
      </c>
      <c r="B224" s="502">
        <v>1600</v>
      </c>
      <c r="C224" s="1722"/>
      <c r="D224" s="1622">
        <v>0</v>
      </c>
      <c r="E224" s="1722"/>
      <c r="F224" s="1722"/>
      <c r="G224" s="1722"/>
      <c r="H224" s="1722"/>
      <c r="I224" s="1722"/>
      <c r="J224" s="1722"/>
      <c r="K224" s="1721">
        <f t="shared" si="19"/>
        <v>0</v>
      </c>
      <c r="L224" s="1622">
        <v>0</v>
      </c>
    </row>
    <row r="225" spans="1:12" x14ac:dyDescent="0.2">
      <c r="A225" s="1318" t="s">
        <v>980</v>
      </c>
      <c r="B225" s="502">
        <v>1650</v>
      </c>
      <c r="C225" s="1722"/>
      <c r="D225" s="1622">
        <v>0</v>
      </c>
      <c r="E225" s="1722"/>
      <c r="F225" s="1722"/>
      <c r="G225" s="1722"/>
      <c r="H225" s="1722"/>
      <c r="I225" s="1722"/>
      <c r="J225" s="1722"/>
      <c r="K225" s="1721">
        <f t="shared" si="19"/>
        <v>0</v>
      </c>
      <c r="L225" s="1622">
        <v>0</v>
      </c>
    </row>
    <row r="226" spans="1:12" x14ac:dyDescent="0.2">
      <c r="A226" s="1318" t="s">
        <v>719</v>
      </c>
      <c r="B226" s="502" t="s">
        <v>161</v>
      </c>
      <c r="C226" s="1722"/>
      <c r="D226" s="1623">
        <v>0</v>
      </c>
      <c r="E226" s="1722"/>
      <c r="F226" s="1722"/>
      <c r="G226" s="1722"/>
      <c r="H226" s="1722"/>
      <c r="I226" s="1722"/>
      <c r="J226" s="1722"/>
      <c r="K226" s="1721">
        <f t="shared" si="19"/>
        <v>0</v>
      </c>
      <c r="L226" s="1622">
        <v>0</v>
      </c>
    </row>
    <row r="227" spans="1:12" x14ac:dyDescent="0.2">
      <c r="A227" s="1318" t="s">
        <v>1080</v>
      </c>
      <c r="B227" s="502">
        <v>1800</v>
      </c>
      <c r="C227" s="1722"/>
      <c r="D227" s="1622">
        <v>0</v>
      </c>
      <c r="E227" s="1722"/>
      <c r="F227" s="1722"/>
      <c r="G227" s="1722"/>
      <c r="H227" s="1722"/>
      <c r="I227" s="1722"/>
      <c r="J227" s="1722"/>
      <c r="K227" s="1721">
        <f>D227</f>
        <v>0</v>
      </c>
      <c r="L227" s="1622">
        <v>0</v>
      </c>
    </row>
    <row r="228" spans="1:12" x14ac:dyDescent="0.2">
      <c r="A228" s="1318" t="s">
        <v>1081</v>
      </c>
      <c r="B228" s="502">
        <v>1900</v>
      </c>
      <c r="C228" s="1722"/>
      <c r="D228" s="1622">
        <v>0</v>
      </c>
      <c r="E228" s="1722"/>
      <c r="F228" s="1722"/>
      <c r="G228" s="1722"/>
      <c r="H228" s="1722"/>
      <c r="I228" s="1722"/>
      <c r="J228" s="1722"/>
      <c r="K228" s="1721">
        <f>D228</f>
        <v>0</v>
      </c>
      <c r="L228" s="1622">
        <v>0</v>
      </c>
    </row>
    <row r="229" spans="1:12" ht="12.75" customHeight="1" thickBot="1" x14ac:dyDescent="0.25">
      <c r="A229" s="1428" t="s">
        <v>710</v>
      </c>
      <c r="B229" s="1431" t="s">
        <v>566</v>
      </c>
      <c r="C229" s="1722"/>
      <c r="D229" s="1723">
        <f>SUM(D215:D228)</f>
        <v>34220</v>
      </c>
      <c r="E229" s="1722"/>
      <c r="F229" s="1722"/>
      <c r="G229" s="1722"/>
      <c r="H229" s="1722"/>
      <c r="I229" s="1722"/>
      <c r="J229" s="1722"/>
      <c r="K229" s="1723">
        <f>SUM(K215:K228)</f>
        <v>34220</v>
      </c>
      <c r="L229" s="1723">
        <f>SUM(L215:L228)</f>
        <v>37581</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29" t="s">
        <v>587</v>
      </c>
      <c r="B231" s="507"/>
      <c r="C231" s="1722"/>
      <c r="D231" s="1722"/>
      <c r="E231" s="1722"/>
      <c r="F231" s="1722"/>
      <c r="G231" s="1722"/>
      <c r="H231" s="1722"/>
      <c r="I231" s="1722"/>
      <c r="J231" s="1722"/>
      <c r="K231" s="1722"/>
      <c r="L231" s="1722"/>
    </row>
    <row r="232" spans="1:12" x14ac:dyDescent="0.2">
      <c r="A232" s="1318" t="s">
        <v>1082</v>
      </c>
      <c r="B232" s="502">
        <v>2110</v>
      </c>
      <c r="C232" s="1722"/>
      <c r="D232" s="1622">
        <v>0</v>
      </c>
      <c r="E232" s="1722"/>
      <c r="F232" s="1722"/>
      <c r="G232" s="1722"/>
      <c r="H232" s="1722"/>
      <c r="I232" s="1722"/>
      <c r="J232" s="1722"/>
      <c r="K232" s="1721">
        <f t="shared" ref="K232:K237" si="20">D232</f>
        <v>0</v>
      </c>
      <c r="L232" s="1622">
        <v>0</v>
      </c>
    </row>
    <row r="233" spans="1:12" x14ac:dyDescent="0.2">
      <c r="A233" s="1318" t="s">
        <v>1083</v>
      </c>
      <c r="B233" s="502">
        <v>2120</v>
      </c>
      <c r="C233" s="1722"/>
      <c r="D233" s="1622">
        <v>245</v>
      </c>
      <c r="E233" s="1722"/>
      <c r="F233" s="1722"/>
      <c r="G233" s="1722"/>
      <c r="H233" s="1722"/>
      <c r="I233" s="1722"/>
      <c r="J233" s="1722"/>
      <c r="K233" s="1721">
        <f t="shared" si="20"/>
        <v>245</v>
      </c>
      <c r="L233" s="1622">
        <v>300</v>
      </c>
    </row>
    <row r="234" spans="1:12" x14ac:dyDescent="0.2">
      <c r="A234" s="1318" t="s">
        <v>196</v>
      </c>
      <c r="B234" s="502">
        <v>2130</v>
      </c>
      <c r="C234" s="1722"/>
      <c r="D234" s="1622">
        <v>0</v>
      </c>
      <c r="E234" s="1722"/>
      <c r="F234" s="1722"/>
      <c r="G234" s="1722"/>
      <c r="H234" s="1722"/>
      <c r="I234" s="1722"/>
      <c r="J234" s="1722"/>
      <c r="K234" s="1721">
        <f t="shared" si="20"/>
        <v>0</v>
      </c>
      <c r="L234" s="1622">
        <v>0</v>
      </c>
    </row>
    <row r="235" spans="1:12" x14ac:dyDescent="0.2">
      <c r="A235" s="1318" t="s">
        <v>197</v>
      </c>
      <c r="B235" s="502">
        <v>2140</v>
      </c>
      <c r="C235" s="1722"/>
      <c r="D235" s="1622">
        <v>0</v>
      </c>
      <c r="E235" s="1722"/>
      <c r="F235" s="1722"/>
      <c r="G235" s="1722"/>
      <c r="H235" s="1722"/>
      <c r="I235" s="1722"/>
      <c r="J235" s="1722"/>
      <c r="K235" s="1721">
        <f t="shared" si="20"/>
        <v>0</v>
      </c>
      <c r="L235" s="1622">
        <v>0</v>
      </c>
    </row>
    <row r="236" spans="1:12" x14ac:dyDescent="0.2">
      <c r="A236" s="1318" t="s">
        <v>198</v>
      </c>
      <c r="B236" s="502">
        <v>2150</v>
      </c>
      <c r="C236" s="1722"/>
      <c r="D236" s="1622">
        <v>398</v>
      </c>
      <c r="E236" s="1722"/>
      <c r="F236" s="1722"/>
      <c r="G236" s="1722"/>
      <c r="H236" s="1722"/>
      <c r="I236" s="1722"/>
      <c r="J236" s="1722"/>
      <c r="K236" s="1721">
        <f t="shared" si="20"/>
        <v>398</v>
      </c>
      <c r="L236" s="1622">
        <v>400</v>
      </c>
    </row>
    <row r="237" spans="1:12" x14ac:dyDescent="0.2">
      <c r="A237" s="1318" t="s">
        <v>164</v>
      </c>
      <c r="B237" s="502">
        <v>2190</v>
      </c>
      <c r="C237" s="1722"/>
      <c r="D237" s="1622">
        <v>2427</v>
      </c>
      <c r="E237" s="1722"/>
      <c r="F237" s="1722"/>
      <c r="G237" s="1722"/>
      <c r="H237" s="1722"/>
      <c r="I237" s="1722"/>
      <c r="J237" s="1722"/>
      <c r="K237" s="1721">
        <f t="shared" si="20"/>
        <v>2427</v>
      </c>
      <c r="L237" s="1622">
        <v>2650</v>
      </c>
    </row>
    <row r="238" spans="1:12" ht="12.75" customHeight="1" thickBot="1" x14ac:dyDescent="0.25">
      <c r="A238" s="1428" t="s">
        <v>556</v>
      </c>
      <c r="B238" s="1431" t="s">
        <v>711</v>
      </c>
      <c r="C238" s="1722"/>
      <c r="D238" s="1723">
        <f>SUM(D232:D237)</f>
        <v>3070</v>
      </c>
      <c r="E238" s="1722"/>
      <c r="F238" s="1722"/>
      <c r="G238" s="1722"/>
      <c r="H238" s="1722"/>
      <c r="I238" s="1722"/>
      <c r="J238" s="1722"/>
      <c r="K238" s="1723">
        <f>SUM(K232:K237)</f>
        <v>3070</v>
      </c>
      <c r="L238" s="1723">
        <f>SUM(L232:L237)</f>
        <v>3350</v>
      </c>
    </row>
    <row r="239" spans="1:12" ht="15.75" customHeight="1" thickTop="1" x14ac:dyDescent="0.2">
      <c r="A239" s="508" t="s">
        <v>588</v>
      </c>
      <c r="B239" s="513"/>
      <c r="C239" s="1722"/>
      <c r="D239" s="1726"/>
      <c r="E239" s="1722"/>
      <c r="F239" s="1722"/>
      <c r="G239" s="1722"/>
      <c r="H239" s="1722"/>
      <c r="I239" s="1722"/>
      <c r="J239" s="1722"/>
      <c r="K239" s="1726"/>
      <c r="L239" s="1726"/>
    </row>
    <row r="240" spans="1:12" x14ac:dyDescent="0.2">
      <c r="A240" s="1318" t="s">
        <v>809</v>
      </c>
      <c r="B240" s="502">
        <v>2210</v>
      </c>
      <c r="C240" s="1722"/>
      <c r="D240" s="1635">
        <v>0</v>
      </c>
      <c r="E240" s="1722"/>
      <c r="F240" s="1722"/>
      <c r="G240" s="1722"/>
      <c r="H240" s="1722"/>
      <c r="I240" s="1722"/>
      <c r="J240" s="1722"/>
      <c r="K240" s="1727">
        <f>D240</f>
        <v>0</v>
      </c>
      <c r="L240" s="1635">
        <v>200</v>
      </c>
    </row>
    <row r="241" spans="1:12" x14ac:dyDescent="0.2">
      <c r="A241" s="1318" t="s">
        <v>810</v>
      </c>
      <c r="B241" s="502">
        <v>2220</v>
      </c>
      <c r="C241" s="1722"/>
      <c r="D241" s="1622">
        <v>0</v>
      </c>
      <c r="E241" s="1722"/>
      <c r="F241" s="1722"/>
      <c r="G241" s="1722"/>
      <c r="H241" s="1722"/>
      <c r="I241" s="1722"/>
      <c r="J241" s="1722"/>
      <c r="K241" s="1727">
        <f>D241</f>
        <v>0</v>
      </c>
      <c r="L241" s="1622">
        <v>0</v>
      </c>
    </row>
    <row r="242" spans="1:12" x14ac:dyDescent="0.2">
      <c r="A242" s="1318" t="s">
        <v>811</v>
      </c>
      <c r="B242" s="502">
        <v>2230</v>
      </c>
      <c r="C242" s="1722"/>
      <c r="D242" s="1622">
        <v>0</v>
      </c>
      <c r="E242" s="1722"/>
      <c r="F242" s="1722"/>
      <c r="G242" s="1722"/>
      <c r="H242" s="1722"/>
      <c r="I242" s="1722"/>
      <c r="J242" s="1722"/>
      <c r="K242" s="1727">
        <f>D242</f>
        <v>0</v>
      </c>
      <c r="L242" s="1622">
        <v>0</v>
      </c>
    </row>
    <row r="243" spans="1:12" ht="12.75" customHeight="1" thickBot="1" x14ac:dyDescent="0.25">
      <c r="A243" s="1444" t="s">
        <v>557</v>
      </c>
      <c r="B243" s="1445">
        <v>2200</v>
      </c>
      <c r="C243" s="1722"/>
      <c r="D243" s="1723">
        <f>SUM(D240:D242)</f>
        <v>0</v>
      </c>
      <c r="E243" s="1722"/>
      <c r="F243" s="1722"/>
      <c r="G243" s="1722"/>
      <c r="H243" s="1722"/>
      <c r="I243" s="1722"/>
      <c r="J243" s="1722"/>
      <c r="K243" s="1723">
        <f>SUM(K240:K242)</f>
        <v>0</v>
      </c>
      <c r="L243" s="1723">
        <f>SUM(L240:L242)</f>
        <v>200</v>
      </c>
    </row>
    <row r="244" spans="1:12" ht="15.75" customHeight="1" thickTop="1" x14ac:dyDescent="0.2">
      <c r="A244" s="508" t="s">
        <v>606</v>
      </c>
      <c r="B244" s="555"/>
      <c r="C244" s="1722"/>
      <c r="D244" s="1726"/>
      <c r="E244" s="1722"/>
      <c r="F244" s="1722"/>
      <c r="G244" s="1722"/>
      <c r="H244" s="1722"/>
      <c r="I244" s="1722"/>
      <c r="J244" s="1722"/>
      <c r="K244" s="1726"/>
      <c r="L244" s="1726"/>
    </row>
    <row r="245" spans="1:12" x14ac:dyDescent="0.2">
      <c r="A245" s="1318" t="s">
        <v>812</v>
      </c>
      <c r="B245" s="502">
        <v>2310</v>
      </c>
      <c r="C245" s="1722"/>
      <c r="D245" s="1635">
        <v>0</v>
      </c>
      <c r="E245" s="1722"/>
      <c r="F245" s="1722"/>
      <c r="G245" s="1722"/>
      <c r="H245" s="1722"/>
      <c r="I245" s="1722"/>
      <c r="J245" s="1722"/>
      <c r="K245" s="1727">
        <f>D245</f>
        <v>0</v>
      </c>
      <c r="L245" s="1635">
        <v>500</v>
      </c>
    </row>
    <row r="246" spans="1:12" x14ac:dyDescent="0.2">
      <c r="A246" s="1318" t="s">
        <v>813</v>
      </c>
      <c r="B246" s="502">
        <v>2320</v>
      </c>
      <c r="C246" s="1722"/>
      <c r="D246" s="1622">
        <v>10237</v>
      </c>
      <c r="E246" s="1722"/>
      <c r="F246" s="1722"/>
      <c r="G246" s="1722"/>
      <c r="H246" s="1722"/>
      <c r="I246" s="1722"/>
      <c r="J246" s="1722"/>
      <c r="K246" s="1727">
        <f t="shared" ref="K246:K256" si="21">D246</f>
        <v>10237</v>
      </c>
      <c r="L246" s="1622">
        <v>5000</v>
      </c>
    </row>
    <row r="247" spans="1:12" x14ac:dyDescent="0.2">
      <c r="A247" s="1318" t="s">
        <v>814</v>
      </c>
      <c r="B247" s="502">
        <v>2330</v>
      </c>
      <c r="C247" s="1722"/>
      <c r="D247" s="1622">
        <v>46</v>
      </c>
      <c r="E247" s="1722"/>
      <c r="F247" s="1722"/>
      <c r="G247" s="1722"/>
      <c r="H247" s="1722"/>
      <c r="I247" s="1722"/>
      <c r="J247" s="1722"/>
      <c r="K247" s="1727">
        <f t="shared" si="21"/>
        <v>46</v>
      </c>
      <c r="L247" s="1622">
        <v>200</v>
      </c>
    </row>
    <row r="248" spans="1:12" x14ac:dyDescent="0.2">
      <c r="A248" s="1319" t="s">
        <v>296</v>
      </c>
      <c r="B248" s="493" t="s">
        <v>279</v>
      </c>
      <c r="C248" s="1722"/>
      <c r="D248" s="1628">
        <v>0</v>
      </c>
      <c r="E248" s="1722"/>
      <c r="F248" s="1722"/>
      <c r="G248" s="1722"/>
      <c r="H248" s="1722"/>
      <c r="I248" s="1722"/>
      <c r="J248" s="1722"/>
      <c r="K248" s="1727">
        <f t="shared" si="21"/>
        <v>0</v>
      </c>
      <c r="L248" s="1622">
        <v>0</v>
      </c>
    </row>
    <row r="249" spans="1:12" x14ac:dyDescent="0.2">
      <c r="A249" s="1320" t="s">
        <v>1785</v>
      </c>
      <c r="B249" s="556" t="s">
        <v>280</v>
      </c>
      <c r="C249" s="1722"/>
      <c r="D249" s="1628">
        <v>0</v>
      </c>
      <c r="E249" s="1722"/>
      <c r="F249" s="1722"/>
      <c r="G249" s="1722"/>
      <c r="H249" s="1722"/>
      <c r="I249" s="1722"/>
      <c r="J249" s="1722"/>
      <c r="K249" s="1727">
        <f t="shared" si="21"/>
        <v>0</v>
      </c>
      <c r="L249" s="1622">
        <v>0</v>
      </c>
    </row>
    <row r="250" spans="1:12" x14ac:dyDescent="0.2">
      <c r="A250" s="1319" t="s">
        <v>1786</v>
      </c>
      <c r="B250" s="493" t="s">
        <v>281</v>
      </c>
      <c r="C250" s="1722"/>
      <c r="D250" s="1628">
        <v>0</v>
      </c>
      <c r="E250" s="1722"/>
      <c r="F250" s="1722"/>
      <c r="G250" s="1722"/>
      <c r="H250" s="1722"/>
      <c r="I250" s="1722"/>
      <c r="J250" s="1722"/>
      <c r="K250" s="1727">
        <f t="shared" si="21"/>
        <v>0</v>
      </c>
      <c r="L250" s="1622">
        <v>0</v>
      </c>
    </row>
    <row r="251" spans="1:12" x14ac:dyDescent="0.2">
      <c r="A251" s="1319" t="s">
        <v>236</v>
      </c>
      <c r="B251" s="493" t="s">
        <v>282</v>
      </c>
      <c r="C251" s="1722"/>
      <c r="D251" s="1628">
        <v>0</v>
      </c>
      <c r="E251" s="1722"/>
      <c r="F251" s="1722"/>
      <c r="G251" s="1722"/>
      <c r="H251" s="1722"/>
      <c r="I251" s="1722"/>
      <c r="J251" s="1722"/>
      <c r="K251" s="1727">
        <f t="shared" si="21"/>
        <v>0</v>
      </c>
      <c r="L251" s="1622">
        <v>0</v>
      </c>
    </row>
    <row r="252" spans="1:12" x14ac:dyDescent="0.2">
      <c r="A252" s="1319" t="s">
        <v>697</v>
      </c>
      <c r="B252" s="493" t="s">
        <v>283</v>
      </c>
      <c r="C252" s="1722"/>
      <c r="D252" s="1628">
        <v>0</v>
      </c>
      <c r="E252" s="1722"/>
      <c r="F252" s="1722"/>
      <c r="G252" s="1722"/>
      <c r="H252" s="1722"/>
      <c r="I252" s="1722"/>
      <c r="J252" s="1722"/>
      <c r="K252" s="1727">
        <f t="shared" si="21"/>
        <v>0</v>
      </c>
      <c r="L252" s="1622">
        <v>0</v>
      </c>
    </row>
    <row r="253" spans="1:12" x14ac:dyDescent="0.2">
      <c r="A253" s="1319" t="s">
        <v>237</v>
      </c>
      <c r="B253" s="493" t="s">
        <v>284</v>
      </c>
      <c r="C253" s="1722"/>
      <c r="D253" s="1628">
        <v>0</v>
      </c>
      <c r="E253" s="1722"/>
      <c r="F253" s="1722"/>
      <c r="G253" s="1722"/>
      <c r="H253" s="1722"/>
      <c r="I253" s="1722"/>
      <c r="J253" s="1722"/>
      <c r="K253" s="1727">
        <f t="shared" si="21"/>
        <v>0</v>
      </c>
      <c r="L253" s="1622">
        <v>0</v>
      </c>
    </row>
    <row r="254" spans="1:12" ht="22.5" x14ac:dyDescent="0.2">
      <c r="A254" s="1319" t="s">
        <v>1022</v>
      </c>
      <c r="B254" s="556" t="s">
        <v>285</v>
      </c>
      <c r="C254" s="1722"/>
      <c r="D254" s="1628">
        <v>0</v>
      </c>
      <c r="E254" s="1722"/>
      <c r="F254" s="1722"/>
      <c r="G254" s="1722"/>
      <c r="H254" s="1722"/>
      <c r="I254" s="1722"/>
      <c r="J254" s="1722"/>
      <c r="K254" s="1727">
        <f t="shared" si="21"/>
        <v>0</v>
      </c>
      <c r="L254" s="1622">
        <v>0</v>
      </c>
    </row>
    <row r="255" spans="1:12" x14ac:dyDescent="0.2">
      <c r="A255" s="1319" t="s">
        <v>1023</v>
      </c>
      <c r="B255" s="493" t="s">
        <v>286</v>
      </c>
      <c r="C255" s="1722"/>
      <c r="D255" s="1628">
        <v>0</v>
      </c>
      <c r="E255" s="1722"/>
      <c r="F255" s="1722"/>
      <c r="G255" s="1722"/>
      <c r="H255" s="1722"/>
      <c r="I255" s="1722"/>
      <c r="J255" s="1722"/>
      <c r="K255" s="1727">
        <f t="shared" si="21"/>
        <v>0</v>
      </c>
      <c r="L255" s="1622">
        <v>0</v>
      </c>
    </row>
    <row r="256" spans="1:12" x14ac:dyDescent="0.2">
      <c r="A256" s="1319" t="s">
        <v>965</v>
      </c>
      <c r="B256" s="502" t="s">
        <v>287</v>
      </c>
      <c r="C256" s="1722"/>
      <c r="D256" s="1628">
        <v>0</v>
      </c>
      <c r="E256" s="1722"/>
      <c r="F256" s="1722"/>
      <c r="G256" s="1722"/>
      <c r="H256" s="1722"/>
      <c r="I256" s="1722"/>
      <c r="J256" s="1722"/>
      <c r="K256" s="1727">
        <f t="shared" si="21"/>
        <v>0</v>
      </c>
      <c r="L256" s="1622">
        <v>0</v>
      </c>
    </row>
    <row r="257" spans="1:14" ht="12.75" customHeight="1" thickBot="1" x14ac:dyDescent="0.25">
      <c r="A257" s="1428" t="s">
        <v>712</v>
      </c>
      <c r="B257" s="1446">
        <v>2300</v>
      </c>
      <c r="C257" s="1722"/>
      <c r="D257" s="1723">
        <f>SUM(D245:D256)</f>
        <v>10283</v>
      </c>
      <c r="E257" s="1722"/>
      <c r="F257" s="1722"/>
      <c r="G257" s="1722"/>
      <c r="H257" s="1722"/>
      <c r="I257" s="1722"/>
      <c r="J257" s="1722"/>
      <c r="K257" s="1723">
        <f>SUM(K245:K256)</f>
        <v>10283</v>
      </c>
      <c r="L257" s="1723">
        <f>SUM(L245:L256)</f>
        <v>5700</v>
      </c>
    </row>
    <row r="258" spans="1:14" ht="15.75" customHeight="1" thickTop="1" x14ac:dyDescent="0.2">
      <c r="A258" s="508" t="s">
        <v>607</v>
      </c>
      <c r="B258" s="557"/>
      <c r="C258" s="1722"/>
      <c r="D258" s="1726"/>
      <c r="E258" s="1722"/>
      <c r="F258" s="1722"/>
      <c r="G258" s="1722"/>
      <c r="H258" s="1722"/>
      <c r="I258" s="1722"/>
      <c r="J258" s="1722"/>
      <c r="K258" s="1726"/>
      <c r="L258" s="1726"/>
    </row>
    <row r="259" spans="1:14" x14ac:dyDescent="0.2">
      <c r="A259" s="1318" t="s">
        <v>1060</v>
      </c>
      <c r="B259" s="558">
        <v>2410</v>
      </c>
      <c r="C259" s="1722"/>
      <c r="D259" s="1635">
        <v>8777</v>
      </c>
      <c r="E259" s="1722"/>
      <c r="F259" s="1722"/>
      <c r="G259" s="1722"/>
      <c r="H259" s="1722"/>
      <c r="I259" s="1722"/>
      <c r="J259" s="1722"/>
      <c r="K259" s="1727">
        <f>D259</f>
        <v>8777</v>
      </c>
      <c r="L259" s="1635">
        <v>9600</v>
      </c>
    </row>
    <row r="260" spans="1:14" s="492" customFormat="1" x14ac:dyDescent="0.2">
      <c r="A260" s="1336" t="s">
        <v>1784</v>
      </c>
      <c r="B260" s="511">
        <v>2490</v>
      </c>
      <c r="C260" s="1722"/>
      <c r="D260" s="1622">
        <v>0</v>
      </c>
      <c r="E260" s="1722"/>
      <c r="F260" s="1722"/>
      <c r="G260" s="1722"/>
      <c r="H260" s="1722"/>
      <c r="I260" s="1722"/>
      <c r="J260" s="1722"/>
      <c r="K260" s="1727">
        <f>D260</f>
        <v>0</v>
      </c>
      <c r="L260" s="1622">
        <v>0</v>
      </c>
      <c r="M260" s="204"/>
      <c r="N260" s="204"/>
    </row>
    <row r="261" spans="1:14" ht="12.75" customHeight="1" thickBot="1" x14ac:dyDescent="0.25">
      <c r="A261" s="1442" t="s">
        <v>261</v>
      </c>
      <c r="B261" s="1447" t="s">
        <v>34</v>
      </c>
      <c r="C261" s="1722"/>
      <c r="D261" s="1723">
        <f>SUM(D259:D260)</f>
        <v>8777</v>
      </c>
      <c r="E261" s="1722"/>
      <c r="F261" s="1722"/>
      <c r="G261" s="1722"/>
      <c r="H261" s="1722"/>
      <c r="I261" s="1722"/>
      <c r="J261" s="1722"/>
      <c r="K261" s="1723">
        <f>SUM(K259:K260)</f>
        <v>8777</v>
      </c>
      <c r="L261" s="1723">
        <f>SUM(L259:L260)</f>
        <v>9600</v>
      </c>
    </row>
    <row r="262" spans="1:14" ht="15.75" customHeight="1" thickTop="1" x14ac:dyDescent="0.2">
      <c r="A262" s="508" t="s">
        <v>608</v>
      </c>
      <c r="B262" s="557"/>
      <c r="C262" s="1722"/>
      <c r="D262" s="1722"/>
      <c r="E262" s="1722"/>
      <c r="F262" s="1722"/>
      <c r="G262" s="1722"/>
      <c r="H262" s="1722"/>
      <c r="I262" s="1722"/>
      <c r="J262" s="1722"/>
      <c r="K262" s="1726"/>
      <c r="L262" s="1726"/>
    </row>
    <row r="263" spans="1:14" x14ac:dyDescent="0.2">
      <c r="A263" s="1318" t="s">
        <v>1061</v>
      </c>
      <c r="B263" s="558">
        <v>2510</v>
      </c>
      <c r="C263" s="1722"/>
      <c r="D263" s="1622">
        <v>0</v>
      </c>
      <c r="E263" s="1722"/>
      <c r="F263" s="1722"/>
      <c r="G263" s="1722"/>
      <c r="H263" s="1722"/>
      <c r="I263" s="1722"/>
      <c r="J263" s="1722"/>
      <c r="K263" s="1727">
        <f>D263</f>
        <v>0</v>
      </c>
      <c r="L263" s="1635">
        <v>0</v>
      </c>
    </row>
    <row r="264" spans="1:14" x14ac:dyDescent="0.2">
      <c r="A264" s="1318" t="s">
        <v>460</v>
      </c>
      <c r="B264" s="558">
        <v>2520</v>
      </c>
      <c r="C264" s="1722"/>
      <c r="D264" s="1622">
        <v>195</v>
      </c>
      <c r="E264" s="1722"/>
      <c r="F264" s="1722"/>
      <c r="G264" s="1722"/>
      <c r="H264" s="1722"/>
      <c r="I264" s="1722"/>
      <c r="J264" s="1722"/>
      <c r="K264" s="1727">
        <f t="shared" ref="K264:K269" si="22">D264</f>
        <v>195</v>
      </c>
      <c r="L264" s="1622">
        <v>6860</v>
      </c>
    </row>
    <row r="265" spans="1:14" x14ac:dyDescent="0.2">
      <c r="A265" s="1318" t="s">
        <v>4</v>
      </c>
      <c r="B265" s="502">
        <v>2530</v>
      </c>
      <c r="C265" s="1722"/>
      <c r="D265" s="1622">
        <v>0</v>
      </c>
      <c r="E265" s="1722"/>
      <c r="F265" s="1722"/>
      <c r="G265" s="1722"/>
      <c r="H265" s="1722"/>
      <c r="I265" s="1722"/>
      <c r="J265" s="1722"/>
      <c r="K265" s="1727">
        <f t="shared" si="22"/>
        <v>0</v>
      </c>
      <c r="L265" s="1622">
        <v>0</v>
      </c>
    </row>
    <row r="266" spans="1:14" x14ac:dyDescent="0.2">
      <c r="A266" s="1318" t="s">
        <v>195</v>
      </c>
      <c r="B266" s="502">
        <v>2540</v>
      </c>
      <c r="C266" s="1722"/>
      <c r="D266" s="1622">
        <v>14729</v>
      </c>
      <c r="E266" s="1722"/>
      <c r="F266" s="1722"/>
      <c r="G266" s="1722"/>
      <c r="H266" s="1722"/>
      <c r="I266" s="1722"/>
      <c r="J266" s="1722"/>
      <c r="K266" s="1727">
        <f t="shared" si="22"/>
        <v>14729</v>
      </c>
      <c r="L266" s="1622">
        <v>16400</v>
      </c>
    </row>
    <row r="267" spans="1:14" x14ac:dyDescent="0.2">
      <c r="A267" s="1318" t="s">
        <v>947</v>
      </c>
      <c r="B267" s="502">
        <v>2550</v>
      </c>
      <c r="C267" s="1722"/>
      <c r="D267" s="1622">
        <v>0</v>
      </c>
      <c r="E267" s="1722"/>
      <c r="F267" s="1722"/>
      <c r="G267" s="1722"/>
      <c r="H267" s="1722"/>
      <c r="I267" s="1722"/>
      <c r="J267" s="1722"/>
      <c r="K267" s="1727">
        <f t="shared" si="22"/>
        <v>0</v>
      </c>
      <c r="L267" s="1622">
        <v>0</v>
      </c>
    </row>
    <row r="268" spans="1:14" x14ac:dyDescent="0.2">
      <c r="A268" s="1318" t="s">
        <v>100</v>
      </c>
      <c r="B268" s="502">
        <v>2560</v>
      </c>
      <c r="C268" s="1722"/>
      <c r="D268" s="1622">
        <v>0</v>
      </c>
      <c r="E268" s="1722"/>
      <c r="F268" s="1722"/>
      <c r="G268" s="1722"/>
      <c r="H268" s="1722"/>
      <c r="I268" s="1722"/>
      <c r="J268" s="1722"/>
      <c r="K268" s="1727">
        <f t="shared" si="22"/>
        <v>0</v>
      </c>
      <c r="L268" s="1622">
        <v>0</v>
      </c>
    </row>
    <row r="269" spans="1:14" x14ac:dyDescent="0.2">
      <c r="A269" s="1318" t="s">
        <v>101</v>
      </c>
      <c r="B269" s="502">
        <v>2570</v>
      </c>
      <c r="C269" s="1722"/>
      <c r="D269" s="1622">
        <v>0</v>
      </c>
      <c r="E269" s="1722"/>
      <c r="F269" s="1722"/>
      <c r="G269" s="1722"/>
      <c r="H269" s="1722"/>
      <c r="I269" s="1722"/>
      <c r="J269" s="1722"/>
      <c r="K269" s="1727">
        <f t="shared" si="22"/>
        <v>0</v>
      </c>
      <c r="L269" s="1622">
        <v>0</v>
      </c>
    </row>
    <row r="270" spans="1:14" ht="12.75" customHeight="1" thickBot="1" x14ac:dyDescent="0.25">
      <c r="A270" s="1428" t="s">
        <v>714</v>
      </c>
      <c r="B270" s="1431" t="s">
        <v>35</v>
      </c>
      <c r="C270" s="1722"/>
      <c r="D270" s="1723">
        <f>SUM(D263:D269)</f>
        <v>14924</v>
      </c>
      <c r="E270" s="1722"/>
      <c r="F270" s="1722"/>
      <c r="G270" s="1722"/>
      <c r="H270" s="1722"/>
      <c r="I270" s="1722"/>
      <c r="J270" s="1722"/>
      <c r="K270" s="1723">
        <f>SUM(K263:K269)</f>
        <v>14924</v>
      </c>
      <c r="L270" s="1723">
        <f>SUM(L263:L269)</f>
        <v>23260</v>
      </c>
    </row>
    <row r="271" spans="1:14" ht="15.75" customHeight="1" thickTop="1" x14ac:dyDescent="0.2">
      <c r="A271" s="542" t="s">
        <v>609</v>
      </c>
      <c r="B271" s="509"/>
      <c r="C271" s="1722"/>
      <c r="D271" s="1726"/>
      <c r="E271" s="1722"/>
      <c r="F271" s="1722"/>
      <c r="G271" s="1722"/>
      <c r="H271" s="1722"/>
      <c r="I271" s="1722"/>
      <c r="J271" s="1722"/>
      <c r="K271" s="1726"/>
      <c r="L271" s="1726"/>
    </row>
    <row r="272" spans="1:14" x14ac:dyDescent="0.2">
      <c r="A272" s="1318" t="s">
        <v>1053</v>
      </c>
      <c r="B272" s="502">
        <v>2610</v>
      </c>
      <c r="C272" s="1722"/>
      <c r="D272" s="1635">
        <v>0</v>
      </c>
      <c r="E272" s="1722"/>
      <c r="F272" s="1722"/>
      <c r="G272" s="1722"/>
      <c r="H272" s="1722"/>
      <c r="I272" s="1722"/>
      <c r="J272" s="1722"/>
      <c r="K272" s="1727">
        <f>D272</f>
        <v>0</v>
      </c>
      <c r="L272" s="1635">
        <v>0</v>
      </c>
    </row>
    <row r="273" spans="1:12" x14ac:dyDescent="0.2">
      <c r="A273" s="1318" t="s">
        <v>603</v>
      </c>
      <c r="B273" s="511">
        <v>2620</v>
      </c>
      <c r="C273" s="1722"/>
      <c r="D273" s="1622">
        <v>0</v>
      </c>
      <c r="E273" s="1722"/>
      <c r="F273" s="1722"/>
      <c r="G273" s="1722"/>
      <c r="H273" s="1722"/>
      <c r="I273" s="1722"/>
      <c r="J273" s="1722"/>
      <c r="K273" s="1727">
        <f>D273</f>
        <v>0</v>
      </c>
      <c r="L273" s="1622">
        <v>0</v>
      </c>
    </row>
    <row r="274" spans="1:12" ht="12" customHeight="1" x14ac:dyDescent="0.2">
      <c r="A274" s="1318" t="s">
        <v>1054</v>
      </c>
      <c r="B274" s="502">
        <v>2630</v>
      </c>
      <c r="C274" s="1722"/>
      <c r="D274" s="1622">
        <v>0</v>
      </c>
      <c r="E274" s="1722"/>
      <c r="F274" s="1722"/>
      <c r="G274" s="1722"/>
      <c r="H274" s="1722"/>
      <c r="I274" s="1722"/>
      <c r="J274" s="1722"/>
      <c r="K274" s="1727">
        <f>D274</f>
        <v>0</v>
      </c>
      <c r="L274" s="1622">
        <v>0</v>
      </c>
    </row>
    <row r="275" spans="1:12" x14ac:dyDescent="0.2">
      <c r="A275" s="1318" t="s">
        <v>400</v>
      </c>
      <c r="B275" s="502">
        <v>2640</v>
      </c>
      <c r="C275" s="1722"/>
      <c r="D275" s="1622">
        <v>0</v>
      </c>
      <c r="E275" s="1722"/>
      <c r="F275" s="1722"/>
      <c r="G275" s="1722"/>
      <c r="H275" s="1722"/>
      <c r="I275" s="1722"/>
      <c r="J275" s="1722"/>
      <c r="K275" s="1727">
        <f>D275</f>
        <v>0</v>
      </c>
      <c r="L275" s="1622">
        <v>0</v>
      </c>
    </row>
    <row r="276" spans="1:12" x14ac:dyDescent="0.2">
      <c r="A276" s="1318" t="s">
        <v>401</v>
      </c>
      <c r="B276" s="502">
        <v>2660</v>
      </c>
      <c r="C276" s="1722"/>
      <c r="D276" s="1622">
        <v>0</v>
      </c>
      <c r="E276" s="1722"/>
      <c r="F276" s="1722"/>
      <c r="G276" s="1722"/>
      <c r="H276" s="1722"/>
      <c r="I276" s="1722"/>
      <c r="J276" s="1722"/>
      <c r="K276" s="1727">
        <f>D276</f>
        <v>0</v>
      </c>
      <c r="L276" s="1622">
        <v>0</v>
      </c>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0" t="s">
        <v>570</v>
      </c>
      <c r="C278" s="1722"/>
      <c r="D278" s="1744">
        <v>0</v>
      </c>
      <c r="E278" s="1722"/>
      <c r="F278" s="1722"/>
      <c r="G278" s="1722"/>
      <c r="H278" s="1722"/>
      <c r="I278" s="1722"/>
      <c r="J278" s="1722"/>
      <c r="K278" s="1745">
        <f>D278</f>
        <v>0</v>
      </c>
      <c r="L278" s="1744">
        <v>0</v>
      </c>
    </row>
    <row r="279" spans="1:12" ht="12.75" customHeight="1" thickBot="1" x14ac:dyDescent="0.25">
      <c r="A279" s="1448" t="s">
        <v>806</v>
      </c>
      <c r="B279" s="1435">
        <v>2000</v>
      </c>
      <c r="C279" s="1722"/>
      <c r="D279" s="1730">
        <f>SUM(D238,D243,D257,D261,D270,D277,D278)</f>
        <v>37054</v>
      </c>
      <c r="E279" s="1722"/>
      <c r="F279" s="1722"/>
      <c r="G279" s="1722"/>
      <c r="H279" s="1722"/>
      <c r="I279" s="1722"/>
      <c r="J279" s="1722"/>
      <c r="K279" s="1730">
        <f>SUM(K238,K243,K257,K261,K270,K277,K278)</f>
        <v>37054</v>
      </c>
      <c r="L279" s="1730">
        <f>SUM(L238,L243,L257,L261,L270,L277,L278)</f>
        <v>42110</v>
      </c>
    </row>
    <row r="280" spans="1:12" ht="15.75" customHeight="1" thickTop="1" thickBot="1" x14ac:dyDescent="0.25">
      <c r="A280" s="1406" t="s">
        <v>870</v>
      </c>
      <c r="B280" s="1395">
        <v>3000</v>
      </c>
      <c r="C280" s="1722"/>
      <c r="D280" s="1700">
        <v>0</v>
      </c>
      <c r="E280" s="1722"/>
      <c r="F280" s="1722"/>
      <c r="G280" s="1722"/>
      <c r="H280" s="1722"/>
      <c r="I280" s="1722"/>
      <c r="J280" s="1722"/>
      <c r="K280" s="1736">
        <f>D280</f>
        <v>0</v>
      </c>
      <c r="L280" s="1700">
        <v>0</v>
      </c>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1" t="s">
        <v>1819</v>
      </c>
      <c r="C282" s="1722"/>
      <c r="D282" s="1623">
        <v>0</v>
      </c>
      <c r="E282" s="1722"/>
      <c r="F282" s="1722"/>
      <c r="G282" s="1722"/>
      <c r="H282" s="1722"/>
      <c r="I282" s="1722"/>
      <c r="J282" s="1722"/>
      <c r="K282" s="1721">
        <f>D282</f>
        <v>0</v>
      </c>
      <c r="L282" s="1623">
        <v>0</v>
      </c>
    </row>
    <row r="283" spans="1:12" x14ac:dyDescent="0.2">
      <c r="A283" s="1318" t="s">
        <v>301</v>
      </c>
      <c r="B283" s="502">
        <v>4120</v>
      </c>
      <c r="C283" s="1722"/>
      <c r="D283" s="1622">
        <v>0</v>
      </c>
      <c r="E283" s="1722"/>
      <c r="F283" s="1722"/>
      <c r="G283" s="1722"/>
      <c r="H283" s="1722"/>
      <c r="I283" s="1722"/>
      <c r="J283" s="1722"/>
      <c r="K283" s="1721">
        <f>D283</f>
        <v>0</v>
      </c>
      <c r="L283" s="1622">
        <v>0</v>
      </c>
    </row>
    <row r="284" spans="1:12" x14ac:dyDescent="0.2">
      <c r="A284" s="1318" t="s">
        <v>692</v>
      </c>
      <c r="B284" s="502">
        <v>4140</v>
      </c>
      <c r="C284" s="1722"/>
      <c r="D284" s="1623">
        <v>0</v>
      </c>
      <c r="E284" s="1722"/>
      <c r="F284" s="1722"/>
      <c r="G284" s="1722"/>
      <c r="H284" s="1722"/>
      <c r="I284" s="1722"/>
      <c r="J284" s="1722"/>
      <c r="K284" s="1721">
        <f>D284</f>
        <v>0</v>
      </c>
      <c r="L284" s="1622">
        <v>0</v>
      </c>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29" t="s">
        <v>93</v>
      </c>
      <c r="B287" s="507"/>
      <c r="C287" s="1722"/>
      <c r="D287" s="1722"/>
      <c r="E287" s="1722"/>
      <c r="F287" s="1722"/>
      <c r="G287" s="1722"/>
      <c r="H287" s="1725"/>
      <c r="I287" s="1722"/>
      <c r="J287" s="1722"/>
      <c r="K287" s="1722"/>
      <c r="L287" s="1722"/>
    </row>
    <row r="288" spans="1:12" x14ac:dyDescent="0.2">
      <c r="A288" s="1318" t="s">
        <v>87</v>
      </c>
      <c r="B288" s="502">
        <v>5110</v>
      </c>
      <c r="C288" s="1722"/>
      <c r="D288" s="1722"/>
      <c r="E288" s="1722"/>
      <c r="F288" s="1722"/>
      <c r="G288" s="1722"/>
      <c r="H288" s="1622">
        <v>0</v>
      </c>
      <c r="I288" s="1722"/>
      <c r="J288" s="1722"/>
      <c r="K288" s="1721">
        <f>H288</f>
        <v>0</v>
      </c>
      <c r="L288" s="1622">
        <v>0</v>
      </c>
    </row>
    <row r="289" spans="1:14" x14ac:dyDescent="0.2">
      <c r="A289" s="1318" t="s">
        <v>88</v>
      </c>
      <c r="B289" s="502">
        <v>5120</v>
      </c>
      <c r="C289" s="1722"/>
      <c r="D289" s="1722"/>
      <c r="E289" s="1722"/>
      <c r="F289" s="1722"/>
      <c r="G289" s="1722"/>
      <c r="H289" s="1622">
        <v>0</v>
      </c>
      <c r="I289" s="1722"/>
      <c r="J289" s="1722"/>
      <c r="K289" s="1721">
        <f>H289</f>
        <v>0</v>
      </c>
      <c r="L289" s="1622">
        <v>0</v>
      </c>
    </row>
    <row r="290" spans="1:14" ht="12.75" customHeight="1" x14ac:dyDescent="0.2">
      <c r="A290" s="1318" t="s">
        <v>1162</v>
      </c>
      <c r="B290" s="511" t="s">
        <v>613</v>
      </c>
      <c r="C290" s="1722"/>
      <c r="D290" s="1722"/>
      <c r="E290" s="1722"/>
      <c r="F290" s="1722"/>
      <c r="G290" s="1722"/>
      <c r="H290" s="1622">
        <v>0</v>
      </c>
      <c r="I290" s="1722"/>
      <c r="J290" s="1722"/>
      <c r="K290" s="1721">
        <f>H290</f>
        <v>0</v>
      </c>
      <c r="L290" s="1622">
        <v>0</v>
      </c>
    </row>
    <row r="291" spans="1:14" x14ac:dyDescent="0.2">
      <c r="A291" s="1318" t="s">
        <v>89</v>
      </c>
      <c r="B291" s="502" t="s">
        <v>585</v>
      </c>
      <c r="C291" s="1722"/>
      <c r="D291" s="1722"/>
      <c r="E291" s="1722"/>
      <c r="F291" s="1722"/>
      <c r="G291" s="1722"/>
      <c r="H291" s="1622">
        <v>0</v>
      </c>
      <c r="I291" s="1722"/>
      <c r="J291" s="1722"/>
      <c r="K291" s="1721">
        <f>H291</f>
        <v>0</v>
      </c>
      <c r="L291" s="1622">
        <v>0</v>
      </c>
    </row>
    <row r="292" spans="1:14" x14ac:dyDescent="0.2">
      <c r="A292" s="1318" t="s">
        <v>757</v>
      </c>
      <c r="B292" s="502" t="s">
        <v>614</v>
      </c>
      <c r="C292" s="1722"/>
      <c r="D292" s="1722"/>
      <c r="E292" s="1722"/>
      <c r="F292" s="1722"/>
      <c r="G292" s="1722"/>
      <c r="H292" s="1622">
        <v>0</v>
      </c>
      <c r="I292" s="1722"/>
      <c r="J292" s="1722"/>
      <c r="K292" s="1721">
        <f>H292</f>
        <v>0</v>
      </c>
      <c r="L292" s="1622">
        <v>0</v>
      </c>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v>0</v>
      </c>
    </row>
    <row r="295" spans="1:14" ht="12.75" customHeight="1" thickTop="1" thickBot="1" x14ac:dyDescent="0.25">
      <c r="A295" s="2233" t="s">
        <v>502</v>
      </c>
      <c r="B295" s="2234"/>
      <c r="C295" s="1722"/>
      <c r="D295" s="1723">
        <f>SUM(D229,D279,D280,D285)</f>
        <v>71274</v>
      </c>
      <c r="E295" s="1722"/>
      <c r="F295" s="1722"/>
      <c r="G295" s="1722"/>
      <c r="H295" s="1723">
        <f>H293</f>
        <v>0</v>
      </c>
      <c r="I295" s="1722"/>
      <c r="J295" s="1722"/>
      <c r="K295" s="1723">
        <f>SUM(K229,K279,K280,K285,K293,K294)</f>
        <v>71274</v>
      </c>
      <c r="L295" s="1723">
        <f>SUM(L229,L279,L280,L285,L293,L294)</f>
        <v>79691</v>
      </c>
    </row>
    <row r="296" spans="1:14" ht="13.5" thickTop="1" x14ac:dyDescent="0.2">
      <c r="A296" s="2242" t="s">
        <v>989</v>
      </c>
      <c r="B296" s="2243"/>
      <c r="C296" s="1722"/>
      <c r="D296" s="1724"/>
      <c r="E296" s="1722"/>
      <c r="F296" s="1722"/>
      <c r="G296" s="1722"/>
      <c r="H296" s="1756"/>
      <c r="I296" s="1722"/>
      <c r="J296" s="1722"/>
      <c r="K296" s="1738">
        <f>'Revenues 9-14'!G268-'Expenditures 15-22'!K295</f>
        <v>17104</v>
      </c>
      <c r="L296" s="1756"/>
    </row>
    <row r="297" spans="1:14" s="539" customFormat="1" ht="9" customHeight="1" x14ac:dyDescent="0.2">
      <c r="A297" s="536"/>
      <c r="B297" s="546"/>
      <c r="C297" s="1739"/>
      <c r="D297" s="1739"/>
      <c r="E297" s="1739"/>
      <c r="F297" s="1739"/>
      <c r="G297" s="1739"/>
      <c r="H297" s="1739"/>
      <c r="I297" s="1739"/>
      <c r="J297" s="1739"/>
      <c r="K297" s="1739"/>
      <c r="L297" s="1739"/>
      <c r="M297" s="538"/>
      <c r="N297" s="538"/>
    </row>
    <row r="298" spans="1:14" ht="16.7" customHeight="1" x14ac:dyDescent="0.2">
      <c r="A298" s="2225" t="s">
        <v>142</v>
      </c>
      <c r="B298" s="2219"/>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59" t="s">
        <v>608</v>
      </c>
      <c r="B300" s="513"/>
      <c r="C300" s="1725"/>
      <c r="D300" s="1725"/>
      <c r="E300" s="1725"/>
      <c r="F300" s="1725"/>
      <c r="G300" s="1725"/>
      <c r="H300" s="1725"/>
      <c r="I300" s="1722"/>
      <c r="J300" s="1722"/>
      <c r="K300" s="1725"/>
      <c r="L300" s="1725"/>
    </row>
    <row r="301" spans="1:14" x14ac:dyDescent="0.2">
      <c r="A301" s="1331" t="s">
        <v>604</v>
      </c>
      <c r="B301" s="560">
        <v>2530</v>
      </c>
      <c r="C301" s="1622">
        <v>0</v>
      </c>
      <c r="D301" s="1622">
        <v>0</v>
      </c>
      <c r="E301" s="1622">
        <v>0</v>
      </c>
      <c r="F301" s="1622">
        <v>0</v>
      </c>
      <c r="G301" s="1622">
        <v>507955</v>
      </c>
      <c r="H301" s="1622">
        <v>0</v>
      </c>
      <c r="I301" s="1623">
        <v>0</v>
      </c>
      <c r="J301" s="1623">
        <v>0</v>
      </c>
      <c r="K301" s="1721">
        <f>SUM(C301:J301)</f>
        <v>507955</v>
      </c>
      <c r="L301" s="1623">
        <v>500000</v>
      </c>
    </row>
    <row r="302" spans="1:14" ht="13.5" customHeight="1" x14ac:dyDescent="0.2">
      <c r="A302" s="1331" t="s">
        <v>973</v>
      </c>
      <c r="B302" s="502" t="s">
        <v>570</v>
      </c>
      <c r="C302" s="1622">
        <v>0</v>
      </c>
      <c r="D302" s="1622">
        <v>0</v>
      </c>
      <c r="E302" s="1622">
        <v>0</v>
      </c>
      <c r="F302" s="1622">
        <v>0</v>
      </c>
      <c r="G302" s="1622">
        <v>0</v>
      </c>
      <c r="H302" s="1622">
        <v>0</v>
      </c>
      <c r="I302" s="1623">
        <v>0</v>
      </c>
      <c r="J302" s="1623">
        <v>0</v>
      </c>
      <c r="K302" s="1721">
        <f>SUM(C302:J302)</f>
        <v>0</v>
      </c>
      <c r="L302" s="1622">
        <v>0</v>
      </c>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507955</v>
      </c>
      <c r="H303" s="1730">
        <f t="shared" si="23"/>
        <v>0</v>
      </c>
      <c r="I303" s="1730">
        <f t="shared" si="23"/>
        <v>0</v>
      </c>
      <c r="J303" s="1730">
        <f t="shared" si="23"/>
        <v>0</v>
      </c>
      <c r="K303" s="1730">
        <f t="shared" si="23"/>
        <v>507955</v>
      </c>
      <c r="L303" s="1730">
        <f t="shared" si="23"/>
        <v>500000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29" t="s">
        <v>891</v>
      </c>
      <c r="B305" s="507"/>
      <c r="C305" s="1722"/>
      <c r="D305" s="1722"/>
      <c r="E305" s="1722"/>
      <c r="F305" s="1722"/>
      <c r="G305" s="1722"/>
      <c r="H305" s="1722"/>
      <c r="I305" s="1722"/>
      <c r="J305" s="1722"/>
      <c r="K305" s="1722"/>
      <c r="L305" s="1722"/>
    </row>
    <row r="306" spans="1:14" x14ac:dyDescent="0.2">
      <c r="A306" s="1332" t="s">
        <v>1824</v>
      </c>
      <c r="B306" s="561" t="s">
        <v>1819</v>
      </c>
      <c r="C306" s="1722"/>
      <c r="D306" s="1722"/>
      <c r="E306" s="1623">
        <v>0</v>
      </c>
      <c r="F306" s="1722"/>
      <c r="G306" s="1722"/>
      <c r="H306" s="1623">
        <v>0</v>
      </c>
      <c r="I306" s="1722"/>
      <c r="J306" s="1722"/>
      <c r="K306" s="1721">
        <f>SUM(E306,H306)</f>
        <v>0</v>
      </c>
      <c r="L306" s="1623">
        <v>0</v>
      </c>
    </row>
    <row r="307" spans="1:14" x14ac:dyDescent="0.2">
      <c r="A307" s="1318" t="s">
        <v>301</v>
      </c>
      <c r="B307" s="502">
        <v>4120</v>
      </c>
      <c r="C307" s="1722"/>
      <c r="D307" s="1722"/>
      <c r="E307" s="1623">
        <v>0</v>
      </c>
      <c r="F307" s="1722"/>
      <c r="G307" s="1722"/>
      <c r="H307" s="1623">
        <v>0</v>
      </c>
      <c r="I307" s="1631"/>
      <c r="J307" s="1722"/>
      <c r="K307" s="1721">
        <f>SUM(E307,H307)</f>
        <v>0</v>
      </c>
      <c r="L307" s="1622">
        <v>0</v>
      </c>
    </row>
    <row r="308" spans="1:14" x14ac:dyDescent="0.2">
      <c r="A308" s="1318" t="s">
        <v>692</v>
      </c>
      <c r="B308" s="502">
        <v>4140</v>
      </c>
      <c r="C308" s="1722"/>
      <c r="D308" s="1722"/>
      <c r="E308" s="1623">
        <v>0</v>
      </c>
      <c r="F308" s="1722"/>
      <c r="G308" s="1722"/>
      <c r="H308" s="1623">
        <v>0</v>
      </c>
      <c r="I308" s="1631"/>
      <c r="J308" s="1722"/>
      <c r="K308" s="1721">
        <f>SUM(E308,H308)</f>
        <v>0</v>
      </c>
      <c r="L308" s="1622">
        <v>0</v>
      </c>
    </row>
    <row r="309" spans="1:14" ht="12.75" customHeight="1" x14ac:dyDescent="0.2">
      <c r="A309" s="1322" t="s">
        <v>693</v>
      </c>
      <c r="B309" s="511">
        <v>4190</v>
      </c>
      <c r="C309" s="1722"/>
      <c r="D309" s="1722"/>
      <c r="E309" s="1623">
        <v>0</v>
      </c>
      <c r="F309" s="1722"/>
      <c r="G309" s="1722"/>
      <c r="H309" s="1623">
        <v>0</v>
      </c>
      <c r="I309" s="1631"/>
      <c r="J309" s="1722"/>
      <c r="K309" s="1721">
        <f>SUM(E309,H309)</f>
        <v>0</v>
      </c>
      <c r="L309" s="1622">
        <v>0</v>
      </c>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v>0</v>
      </c>
    </row>
    <row r="312" spans="1:14" s="547" customFormat="1" ht="12.75" customHeight="1" thickTop="1" thickBot="1" x14ac:dyDescent="0.25">
      <c r="A312" s="2230" t="s">
        <v>275</v>
      </c>
      <c r="B312" s="2231"/>
      <c r="C312" s="1723">
        <f>SUM(C303)</f>
        <v>0</v>
      </c>
      <c r="D312" s="1723">
        <f>SUM(D303)</f>
        <v>0</v>
      </c>
      <c r="E312" s="1723">
        <f>SUM(E303,E310)</f>
        <v>0</v>
      </c>
      <c r="F312" s="1723">
        <f>SUM(F303)</f>
        <v>0</v>
      </c>
      <c r="G312" s="1723">
        <f>SUM(G303)</f>
        <v>507955</v>
      </c>
      <c r="H312" s="1723">
        <f>SUM(H303,H310)</f>
        <v>0</v>
      </c>
      <c r="I312" s="1723">
        <f>SUM(I303)</f>
        <v>0</v>
      </c>
      <c r="J312" s="1723">
        <f>SUM(J303)</f>
        <v>0</v>
      </c>
      <c r="K312" s="1723">
        <f>SUM(K303,K310,K311)</f>
        <v>507955</v>
      </c>
      <c r="L312" s="1723">
        <f>SUM(L303,L310,L311)</f>
        <v>500000</v>
      </c>
      <c r="M312" s="538"/>
      <c r="N312" s="538"/>
    </row>
    <row r="313" spans="1:14" ht="13.5" thickTop="1" x14ac:dyDescent="0.2">
      <c r="A313" s="2226" t="s">
        <v>989</v>
      </c>
      <c r="B313" s="2227"/>
      <c r="C313" s="1726"/>
      <c r="D313" s="1726"/>
      <c r="E313" s="1726"/>
      <c r="F313" s="1726"/>
      <c r="G313" s="1726"/>
      <c r="H313" s="1726"/>
      <c r="I313" s="1726"/>
      <c r="J313" s="1726"/>
      <c r="K313" s="1745">
        <f>'Revenues 9-14'!H268-'Expenditures 15-22'!K312</f>
        <v>-500861</v>
      </c>
      <c r="L313" s="1726"/>
    </row>
    <row r="314" spans="1:14" s="539" customFormat="1" ht="9" customHeight="1" x14ac:dyDescent="0.2">
      <c r="A314" s="562"/>
      <c r="B314" s="563"/>
      <c r="C314" s="1757"/>
      <c r="D314" s="1757"/>
      <c r="E314" s="1757"/>
      <c r="F314" s="1757"/>
      <c r="G314" s="1757"/>
      <c r="H314" s="1757"/>
      <c r="I314" s="1757"/>
      <c r="J314" s="1757"/>
      <c r="K314" s="1757"/>
      <c r="L314" s="1757"/>
      <c r="M314" s="538"/>
      <c r="N314" s="538"/>
    </row>
    <row r="315" spans="1:14" ht="16.7" customHeight="1" x14ac:dyDescent="0.2">
      <c r="A315" s="2239" t="s">
        <v>148</v>
      </c>
      <c r="B315" s="2240"/>
      <c r="C315" s="1758"/>
      <c r="D315" s="1759"/>
      <c r="E315" s="1759"/>
      <c r="F315" s="1759"/>
      <c r="G315" s="1759"/>
      <c r="H315" s="1759"/>
      <c r="I315" s="1759"/>
      <c r="J315" s="1759"/>
      <c r="K315" s="1759"/>
      <c r="L315" s="1760"/>
    </row>
    <row r="316" spans="1:14" s="547" customFormat="1" ht="9" customHeight="1" x14ac:dyDescent="0.2">
      <c r="A316" s="562"/>
      <c r="B316" s="563"/>
      <c r="C316" s="1761"/>
      <c r="D316" s="1761"/>
      <c r="E316" s="1761"/>
      <c r="F316" s="1761"/>
      <c r="G316" s="1761"/>
      <c r="H316" s="1761"/>
      <c r="I316" s="1761"/>
      <c r="J316" s="1761"/>
      <c r="K316" s="1761"/>
      <c r="L316" s="1761"/>
      <c r="M316" s="538"/>
      <c r="N316" s="538"/>
    </row>
    <row r="317" spans="1:14" ht="16.7" customHeight="1" x14ac:dyDescent="0.2">
      <c r="A317" s="2241" t="s">
        <v>892</v>
      </c>
      <c r="B317" s="2240"/>
      <c r="C317" s="1758"/>
      <c r="D317" s="1759"/>
      <c r="E317" s="1759"/>
      <c r="F317" s="1759"/>
      <c r="G317" s="1759"/>
      <c r="H317" s="1759"/>
      <c r="I317" s="1759"/>
      <c r="J317" s="1759"/>
      <c r="K317" s="1759"/>
      <c r="L317" s="1760"/>
    </row>
    <row r="318" spans="1:14" s="547" customFormat="1" ht="15.75" customHeight="1" x14ac:dyDescent="0.2">
      <c r="A318" s="564" t="s">
        <v>606</v>
      </c>
      <c r="B318" s="565"/>
      <c r="C318" s="1733"/>
      <c r="D318" s="1733"/>
      <c r="E318" s="1733"/>
      <c r="F318" s="1733"/>
      <c r="G318" s="1733"/>
      <c r="H318" s="1733"/>
      <c r="I318" s="1733"/>
      <c r="J318" s="1733"/>
      <c r="K318" s="1733"/>
      <c r="L318" s="1733"/>
      <c r="M318" s="538"/>
      <c r="N318" s="538"/>
    </row>
    <row r="319" spans="1:14" s="547" customFormat="1" x14ac:dyDescent="0.2">
      <c r="A319" s="1333" t="s">
        <v>296</v>
      </c>
      <c r="B319" s="566" t="s">
        <v>279</v>
      </c>
      <c r="C319" s="1623">
        <v>0</v>
      </c>
      <c r="D319" s="1623">
        <v>0</v>
      </c>
      <c r="E319" s="1623">
        <v>0</v>
      </c>
      <c r="F319" s="1623">
        <v>0</v>
      </c>
      <c r="G319" s="1623">
        <v>0</v>
      </c>
      <c r="H319" s="1623">
        <v>0</v>
      </c>
      <c r="I319" s="1623">
        <v>0</v>
      </c>
      <c r="J319" s="1623">
        <v>0</v>
      </c>
      <c r="K319" s="1721">
        <f>SUM(C319:J319)</f>
        <v>0</v>
      </c>
      <c r="L319" s="1623">
        <v>0</v>
      </c>
      <c r="M319" s="538"/>
      <c r="N319" s="538"/>
    </row>
    <row r="320" spans="1:14" s="547" customFormat="1" x14ac:dyDescent="0.2">
      <c r="A320" s="1337" t="s">
        <v>1785</v>
      </c>
      <c r="B320" s="567" t="s">
        <v>280</v>
      </c>
      <c r="C320" s="1623">
        <v>0</v>
      </c>
      <c r="D320" s="1623">
        <v>0</v>
      </c>
      <c r="E320" s="1623">
        <v>7526</v>
      </c>
      <c r="F320" s="1623">
        <v>0</v>
      </c>
      <c r="G320" s="1623">
        <v>0</v>
      </c>
      <c r="H320" s="1623">
        <v>0</v>
      </c>
      <c r="I320" s="1623">
        <v>0</v>
      </c>
      <c r="J320" s="1623">
        <v>0</v>
      </c>
      <c r="K320" s="1721">
        <f t="shared" ref="K320:K327" si="24">SUM(C320:J320)</f>
        <v>7526</v>
      </c>
      <c r="L320" s="1623">
        <v>0</v>
      </c>
      <c r="M320" s="538"/>
      <c r="N320" s="538"/>
    </row>
    <row r="321" spans="1:14" s="547" customFormat="1" x14ac:dyDescent="0.2">
      <c r="A321" s="1333" t="s">
        <v>297</v>
      </c>
      <c r="B321" s="566" t="s">
        <v>281</v>
      </c>
      <c r="C321" s="1623">
        <v>0</v>
      </c>
      <c r="D321" s="1623">
        <v>0</v>
      </c>
      <c r="E321" s="1623">
        <v>0</v>
      </c>
      <c r="F321" s="1623">
        <v>0</v>
      </c>
      <c r="G321" s="1623">
        <v>0</v>
      </c>
      <c r="H321" s="1623">
        <v>0</v>
      </c>
      <c r="I321" s="1623">
        <v>0</v>
      </c>
      <c r="J321" s="1623">
        <v>0</v>
      </c>
      <c r="K321" s="1721">
        <f t="shared" si="24"/>
        <v>0</v>
      </c>
      <c r="L321" s="1623">
        <v>3500</v>
      </c>
      <c r="M321" s="538"/>
      <c r="N321" s="538"/>
    </row>
    <row r="322" spans="1:14" s="547" customFormat="1" x14ac:dyDescent="0.2">
      <c r="A322" s="1333" t="s">
        <v>236</v>
      </c>
      <c r="B322" s="566" t="s">
        <v>282</v>
      </c>
      <c r="C322" s="1623">
        <v>0</v>
      </c>
      <c r="D322" s="1623">
        <v>0</v>
      </c>
      <c r="E322" s="1623">
        <v>19788</v>
      </c>
      <c r="F322" s="1623">
        <v>0</v>
      </c>
      <c r="G322" s="1623">
        <v>0</v>
      </c>
      <c r="H322" s="1623">
        <v>0</v>
      </c>
      <c r="I322" s="1623">
        <v>0</v>
      </c>
      <c r="J322" s="1623">
        <v>0</v>
      </c>
      <c r="K322" s="1721">
        <f t="shared" si="24"/>
        <v>19788</v>
      </c>
      <c r="L322" s="1623">
        <v>25000</v>
      </c>
      <c r="M322" s="538"/>
      <c r="N322" s="538"/>
    </row>
    <row r="323" spans="1:14" s="547" customFormat="1" x14ac:dyDescent="0.2">
      <c r="A323" s="1333" t="s">
        <v>697</v>
      </c>
      <c r="B323" s="566" t="s">
        <v>283</v>
      </c>
      <c r="C323" s="1623">
        <v>0</v>
      </c>
      <c r="D323" s="1623">
        <v>0</v>
      </c>
      <c r="E323" s="1623">
        <v>0</v>
      </c>
      <c r="F323" s="1623">
        <v>0</v>
      </c>
      <c r="G323" s="1623">
        <v>0</v>
      </c>
      <c r="H323" s="1623">
        <v>0</v>
      </c>
      <c r="I323" s="1623">
        <v>0</v>
      </c>
      <c r="J323" s="1623">
        <v>0</v>
      </c>
      <c r="K323" s="1721">
        <f t="shared" si="24"/>
        <v>0</v>
      </c>
      <c r="L323" s="1623">
        <v>0</v>
      </c>
      <c r="M323" s="538"/>
      <c r="N323" s="538"/>
    </row>
    <row r="324" spans="1:14" s="547" customFormat="1" x14ac:dyDescent="0.2">
      <c r="A324" s="1333" t="s">
        <v>237</v>
      </c>
      <c r="B324" s="566" t="s">
        <v>284</v>
      </c>
      <c r="C324" s="1623">
        <v>0</v>
      </c>
      <c r="D324" s="1623">
        <v>0</v>
      </c>
      <c r="E324" s="1623">
        <v>0</v>
      </c>
      <c r="F324" s="1623">
        <v>0</v>
      </c>
      <c r="G324" s="1623">
        <v>0</v>
      </c>
      <c r="H324" s="1623">
        <v>0</v>
      </c>
      <c r="I324" s="1623">
        <v>0</v>
      </c>
      <c r="J324" s="1623">
        <v>0</v>
      </c>
      <c r="K324" s="1721">
        <f t="shared" si="24"/>
        <v>0</v>
      </c>
      <c r="L324" s="1623">
        <v>0</v>
      </c>
      <c r="M324" s="538"/>
      <c r="N324" s="538"/>
    </row>
    <row r="325" spans="1:14" s="547" customFormat="1" ht="22.5" x14ac:dyDescent="0.2">
      <c r="A325" s="1333" t="s">
        <v>1022</v>
      </c>
      <c r="B325" s="567" t="s">
        <v>285</v>
      </c>
      <c r="C325" s="1623">
        <v>0</v>
      </c>
      <c r="D325" s="1623">
        <v>0</v>
      </c>
      <c r="E325" s="1623">
        <v>0</v>
      </c>
      <c r="F325" s="1623">
        <v>0</v>
      </c>
      <c r="G325" s="1623">
        <v>0</v>
      </c>
      <c r="H325" s="1623">
        <v>0</v>
      </c>
      <c r="I325" s="1623">
        <v>0</v>
      </c>
      <c r="J325" s="1623">
        <v>0</v>
      </c>
      <c r="K325" s="1721">
        <f t="shared" si="24"/>
        <v>0</v>
      </c>
      <c r="L325" s="1623">
        <v>0</v>
      </c>
      <c r="M325" s="538"/>
      <c r="N325" s="538"/>
    </row>
    <row r="326" spans="1:14" s="547" customFormat="1" x14ac:dyDescent="0.2">
      <c r="A326" s="1333" t="s">
        <v>1023</v>
      </c>
      <c r="B326" s="566" t="s">
        <v>286</v>
      </c>
      <c r="C326" s="1623">
        <v>0</v>
      </c>
      <c r="D326" s="1623">
        <v>0</v>
      </c>
      <c r="E326" s="1623">
        <v>0</v>
      </c>
      <c r="F326" s="1623">
        <v>0</v>
      </c>
      <c r="G326" s="1623">
        <v>0</v>
      </c>
      <c r="H326" s="1623">
        <v>0</v>
      </c>
      <c r="I326" s="1623">
        <v>0</v>
      </c>
      <c r="J326" s="1623">
        <v>0</v>
      </c>
      <c r="K326" s="1721">
        <f t="shared" si="24"/>
        <v>0</v>
      </c>
      <c r="L326" s="1623">
        <v>0</v>
      </c>
      <c r="M326" s="538"/>
      <c r="N326" s="538"/>
    </row>
    <row r="327" spans="1:14" s="547" customFormat="1" x14ac:dyDescent="0.2">
      <c r="A327" s="1333" t="s">
        <v>965</v>
      </c>
      <c r="B327" s="566" t="s">
        <v>287</v>
      </c>
      <c r="C327" s="1623">
        <v>0</v>
      </c>
      <c r="D327" s="1623">
        <v>0</v>
      </c>
      <c r="E327" s="1623">
        <v>0</v>
      </c>
      <c r="F327" s="1623">
        <v>0</v>
      </c>
      <c r="G327" s="1623">
        <v>0</v>
      </c>
      <c r="H327" s="1623">
        <v>0</v>
      </c>
      <c r="I327" s="1623">
        <v>0</v>
      </c>
      <c r="J327" s="1623">
        <v>0</v>
      </c>
      <c r="K327" s="1721">
        <f t="shared" si="24"/>
        <v>0</v>
      </c>
      <c r="L327" s="1623">
        <v>0</v>
      </c>
      <c r="M327" s="538"/>
      <c r="N327" s="538"/>
    </row>
    <row r="328" spans="1:14" s="547" customFormat="1" x14ac:dyDescent="0.2">
      <c r="A328" s="1334" t="s">
        <v>469</v>
      </c>
      <c r="B328" s="561" t="s">
        <v>1124</v>
      </c>
      <c r="C328" s="1628">
        <v>0</v>
      </c>
      <c r="D328" s="1628">
        <v>0</v>
      </c>
      <c r="E328" s="1628">
        <v>0</v>
      </c>
      <c r="F328" s="1628">
        <v>0</v>
      </c>
      <c r="G328" s="1628">
        <v>0</v>
      </c>
      <c r="H328" s="1628">
        <v>0</v>
      </c>
      <c r="I328" s="1628">
        <v>0</v>
      </c>
      <c r="J328" s="1628">
        <v>0</v>
      </c>
      <c r="K328" s="1762">
        <f>SUM(C328:J328)</f>
        <v>0</v>
      </c>
      <c r="L328" s="1628">
        <v>0</v>
      </c>
      <c r="M328" s="538"/>
      <c r="N328" s="538"/>
    </row>
    <row r="329" spans="1:14" s="547" customFormat="1" x14ac:dyDescent="0.2">
      <c r="A329" s="1334" t="s">
        <v>1125</v>
      </c>
      <c r="B329" s="561" t="s">
        <v>1126</v>
      </c>
      <c r="C329" s="1628">
        <v>0</v>
      </c>
      <c r="D329" s="1628">
        <v>0</v>
      </c>
      <c r="E329" s="1628">
        <v>0</v>
      </c>
      <c r="F329" s="1628">
        <v>0</v>
      </c>
      <c r="G329" s="1628">
        <v>0</v>
      </c>
      <c r="H329" s="1628">
        <v>0</v>
      </c>
      <c r="I329" s="1628">
        <v>0</v>
      </c>
      <c r="J329" s="1628">
        <v>0</v>
      </c>
      <c r="K329" s="1762">
        <f>SUM(C329:J329)</f>
        <v>0</v>
      </c>
      <c r="L329" s="1628"/>
      <c r="M329" s="538"/>
      <c r="N329" s="538"/>
    </row>
    <row r="330" spans="1:14" s="547" customFormat="1" ht="12.75" customHeight="1" thickBot="1" x14ac:dyDescent="0.25">
      <c r="A330" s="1449" t="s">
        <v>712</v>
      </c>
      <c r="B330" s="1429" t="s">
        <v>565</v>
      </c>
      <c r="C330" s="1723">
        <f>SUM(C319:C329)</f>
        <v>0</v>
      </c>
      <c r="D330" s="1723">
        <f t="shared" ref="D330:J330" si="25">SUM(D319:D329)</f>
        <v>0</v>
      </c>
      <c r="E330" s="1723">
        <f t="shared" si="25"/>
        <v>27314</v>
      </c>
      <c r="F330" s="1723">
        <f t="shared" si="25"/>
        <v>0</v>
      </c>
      <c r="G330" s="1723">
        <f t="shared" si="25"/>
        <v>0</v>
      </c>
      <c r="H330" s="1723">
        <f t="shared" si="25"/>
        <v>0</v>
      </c>
      <c r="I330" s="1723">
        <f t="shared" si="25"/>
        <v>0</v>
      </c>
      <c r="J330" s="1723">
        <f t="shared" si="25"/>
        <v>0</v>
      </c>
      <c r="K330" s="1723">
        <f>SUM(K319:K329)</f>
        <v>27314</v>
      </c>
      <c r="L330" s="1723">
        <f>SUM(L319:L329)</f>
        <v>28500</v>
      </c>
      <c r="M330" s="538"/>
      <c r="N330" s="538"/>
    </row>
    <row r="331" spans="1:14" s="547" customFormat="1" ht="12.75" customHeight="1" thickTop="1" x14ac:dyDescent="0.2">
      <c r="A331" s="1515" t="s">
        <v>1825</v>
      </c>
      <c r="B331" s="524" t="s">
        <v>855</v>
      </c>
      <c r="C331" s="1763"/>
      <c r="D331" s="1763"/>
      <c r="E331" s="1763"/>
      <c r="F331" s="1763"/>
      <c r="G331" s="1763"/>
      <c r="H331" s="1763"/>
      <c r="I331" s="1763"/>
      <c r="J331" s="1763"/>
      <c r="K331" s="1763"/>
      <c r="L331" s="1763"/>
      <c r="M331" s="538"/>
      <c r="N331" s="538"/>
    </row>
    <row r="332" spans="1:14" s="547" customFormat="1" ht="12.75" customHeight="1" x14ac:dyDescent="0.2">
      <c r="A332" s="1516" t="s">
        <v>493</v>
      </c>
      <c r="B332" s="1511" t="s">
        <v>1819</v>
      </c>
      <c r="C332" s="1763"/>
      <c r="D332" s="1763"/>
      <c r="E332" s="1763"/>
      <c r="F332" s="1763"/>
      <c r="G332" s="1763"/>
      <c r="H332" s="1623">
        <v>0</v>
      </c>
      <c r="I332" s="1763"/>
      <c r="J332" s="1763"/>
      <c r="K332" s="1721">
        <f>H332</f>
        <v>0</v>
      </c>
      <c r="L332" s="1623">
        <v>0</v>
      </c>
      <c r="M332" s="538"/>
      <c r="N332" s="538"/>
    </row>
    <row r="333" spans="1:14" s="547" customFormat="1" ht="12.75" customHeight="1" x14ac:dyDescent="0.2">
      <c r="A333" s="1516" t="s">
        <v>301</v>
      </c>
      <c r="B333" s="1511" t="s">
        <v>1821</v>
      </c>
      <c r="C333" s="1763"/>
      <c r="D333" s="1763"/>
      <c r="E333" s="1763"/>
      <c r="F333" s="1763"/>
      <c r="G333" s="1763"/>
      <c r="H333" s="1623">
        <v>0</v>
      </c>
      <c r="I333" s="1763"/>
      <c r="J333" s="1763"/>
      <c r="K333" s="1721">
        <f>H333</f>
        <v>0</v>
      </c>
      <c r="L333" s="1623">
        <v>0</v>
      </c>
      <c r="M333" s="538"/>
      <c r="N333" s="538"/>
    </row>
    <row r="334" spans="1:14" s="547" customFormat="1" ht="12.75" customHeight="1" thickBot="1" x14ac:dyDescent="0.25">
      <c r="A334" s="1516" t="s">
        <v>1826</v>
      </c>
      <c r="B334" s="1511" t="s">
        <v>855</v>
      </c>
      <c r="C334" s="1763"/>
      <c r="D334" s="1763"/>
      <c r="E334" s="1763"/>
      <c r="F334" s="1763"/>
      <c r="G334" s="1763"/>
      <c r="H334" s="1723">
        <f>SUM(H332:H333)</f>
        <v>0</v>
      </c>
      <c r="I334" s="1763"/>
      <c r="J334" s="1763"/>
      <c r="K334" s="1723">
        <f>SUM(K332:K333)</f>
        <v>0</v>
      </c>
      <c r="L334" s="1723">
        <f>SUM(L332:L333)</f>
        <v>0</v>
      </c>
      <c r="M334" s="538"/>
      <c r="N334" s="538"/>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29" t="s">
        <v>611</v>
      </c>
      <c r="B336" s="507"/>
      <c r="C336" s="1722"/>
      <c r="D336" s="1722"/>
      <c r="E336" s="1722"/>
      <c r="F336" s="1722"/>
      <c r="G336" s="1722"/>
      <c r="H336" s="1725"/>
      <c r="I336" s="1722"/>
      <c r="J336" s="1722"/>
      <c r="K336" s="1725"/>
      <c r="L336" s="1725"/>
    </row>
    <row r="337" spans="1:14" x14ac:dyDescent="0.2">
      <c r="A337" s="1332" t="s">
        <v>87</v>
      </c>
      <c r="B337" s="561" t="s">
        <v>894</v>
      </c>
      <c r="C337" s="1733"/>
      <c r="D337" s="1733"/>
      <c r="E337" s="1733"/>
      <c r="F337" s="1733"/>
      <c r="G337" s="1733"/>
      <c r="H337" s="1632">
        <v>0</v>
      </c>
      <c r="I337" s="1733"/>
      <c r="J337" s="1733"/>
      <c r="K337" s="1721">
        <f>H337</f>
        <v>0</v>
      </c>
      <c r="L337" s="1632">
        <v>0</v>
      </c>
    </row>
    <row r="338" spans="1:14" ht="12.75" customHeight="1" x14ac:dyDescent="0.2">
      <c r="A338" s="1332" t="s">
        <v>1162</v>
      </c>
      <c r="B338" s="561" t="s">
        <v>613</v>
      </c>
      <c r="C338" s="1733"/>
      <c r="D338" s="1733"/>
      <c r="E338" s="1733"/>
      <c r="F338" s="1733"/>
      <c r="G338" s="1733"/>
      <c r="H338" s="1632">
        <v>0</v>
      </c>
      <c r="I338" s="1733"/>
      <c r="J338" s="1733"/>
      <c r="K338" s="1721">
        <f>H338</f>
        <v>0</v>
      </c>
      <c r="L338" s="1632">
        <v>0</v>
      </c>
    </row>
    <row r="339" spans="1:14" x14ac:dyDescent="0.2">
      <c r="A339" s="1318" t="s">
        <v>895</v>
      </c>
      <c r="B339" s="511">
        <v>5150</v>
      </c>
      <c r="C339" s="1733"/>
      <c r="D339" s="1733"/>
      <c r="E339" s="1733"/>
      <c r="F339" s="1733"/>
      <c r="G339" s="1733"/>
      <c r="H339" s="1623">
        <v>0</v>
      </c>
      <c r="I339" s="1733"/>
      <c r="J339" s="1733"/>
      <c r="K339" s="1721">
        <f>H339</f>
        <v>0</v>
      </c>
      <c r="L339" s="1623">
        <v>0</v>
      </c>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v>0</v>
      </c>
    </row>
    <row r="342" spans="1:14" ht="12.75" customHeight="1" thickTop="1" thickBot="1" x14ac:dyDescent="0.25">
      <c r="A342" s="1437" t="s">
        <v>502</v>
      </c>
      <c r="B342" s="1450"/>
      <c r="C342" s="1723">
        <f>SUM(C330)</f>
        <v>0</v>
      </c>
      <c r="D342" s="1723">
        <f>SUM(D330)</f>
        <v>0</v>
      </c>
      <c r="E342" s="1723">
        <f>SUM(E330)</f>
        <v>27314</v>
      </c>
      <c r="F342" s="1723">
        <f>SUM(F330)</f>
        <v>0</v>
      </c>
      <c r="G342" s="1723">
        <f>SUM(G330)</f>
        <v>0</v>
      </c>
      <c r="H342" s="1723">
        <f>SUM(H330,H334,H340)</f>
        <v>0</v>
      </c>
      <c r="I342" s="1723">
        <f>SUM(I330)</f>
        <v>0</v>
      </c>
      <c r="J342" s="1723">
        <f>SUM(J330)</f>
        <v>0</v>
      </c>
      <c r="K342" s="1723">
        <f>SUM(K330,K334,K340)</f>
        <v>27314</v>
      </c>
      <c r="L342" s="1730">
        <f>SUM(L330,L334,L340,L341)</f>
        <v>28500</v>
      </c>
    </row>
    <row r="343" spans="1:14" ht="12.75" customHeight="1" thickTop="1" x14ac:dyDescent="0.2">
      <c r="A343" s="2228" t="s">
        <v>989</v>
      </c>
      <c r="B343" s="2229"/>
      <c r="C343" s="1722"/>
      <c r="D343" s="1722"/>
      <c r="E343" s="1722"/>
      <c r="F343" s="1722"/>
      <c r="G343" s="1722"/>
      <c r="H343" s="1722"/>
      <c r="I343" s="1722"/>
      <c r="J343" s="1722"/>
      <c r="K343" s="1738">
        <f>'Revenues 9-14'!J268-'Expenditures 15-22'!K342</f>
        <v>9309</v>
      </c>
      <c r="L343" s="1722"/>
    </row>
    <row r="344" spans="1:14" s="539" customFormat="1" ht="6" customHeight="1" x14ac:dyDescent="0.2">
      <c r="A344" s="536"/>
      <c r="B344" s="537"/>
      <c r="C344" s="1739"/>
      <c r="D344" s="1739"/>
      <c r="E344" s="1739"/>
      <c r="F344" s="1739"/>
      <c r="G344" s="1739"/>
      <c r="H344" s="1739"/>
      <c r="I344" s="1739"/>
      <c r="J344" s="1739"/>
      <c r="K344" s="1739"/>
      <c r="L344" s="1739"/>
      <c r="M344" s="538"/>
      <c r="N344" s="538"/>
    </row>
    <row r="345" spans="1:14" s="541" customFormat="1" ht="16.7" customHeight="1" x14ac:dyDescent="0.2">
      <c r="A345" s="2218" t="s">
        <v>960</v>
      </c>
      <c r="B345" s="2219"/>
      <c r="C345" s="1752"/>
      <c r="D345" s="1753"/>
      <c r="E345" s="1753"/>
      <c r="F345" s="1753"/>
      <c r="G345" s="1753"/>
      <c r="H345" s="1753"/>
      <c r="I345" s="1753"/>
      <c r="J345" s="1753"/>
      <c r="K345" s="1753"/>
      <c r="L345" s="1754"/>
      <c r="M345" s="540"/>
      <c r="N345" s="540"/>
    </row>
    <row r="346" spans="1:14" s="320" customFormat="1" ht="15.75" customHeight="1" x14ac:dyDescent="0.2">
      <c r="A346" s="1405" t="s">
        <v>839</v>
      </c>
      <c r="B346" s="1397" t="s">
        <v>565</v>
      </c>
      <c r="C346" s="1722"/>
      <c r="D346" s="1722"/>
      <c r="E346" s="1722"/>
      <c r="F346" s="1722"/>
      <c r="G346" s="1722"/>
      <c r="H346" s="1722"/>
      <c r="I346" s="1722"/>
      <c r="J346" s="1722"/>
      <c r="K346" s="1722"/>
      <c r="L346" s="1722"/>
      <c r="M346" s="500"/>
      <c r="N346" s="500"/>
    </row>
    <row r="347" spans="1:14" ht="15.75" customHeight="1" x14ac:dyDescent="0.2">
      <c r="A347" s="568" t="s">
        <v>608</v>
      </c>
      <c r="B347" s="569"/>
      <c r="C347" s="1725"/>
      <c r="D347" s="1725"/>
      <c r="E347" s="1725"/>
      <c r="F347" s="1725"/>
      <c r="G347" s="1725"/>
      <c r="H347" s="1725"/>
      <c r="I347" s="1722"/>
      <c r="J347" s="1722"/>
      <c r="K347" s="1725"/>
      <c r="L347" s="1725"/>
    </row>
    <row r="348" spans="1:14" x14ac:dyDescent="0.2">
      <c r="A348" s="1318" t="s">
        <v>4</v>
      </c>
      <c r="B348" s="502">
        <v>2530</v>
      </c>
      <c r="C348" s="1622">
        <v>0</v>
      </c>
      <c r="D348" s="1622">
        <v>0</v>
      </c>
      <c r="E348" s="1622">
        <v>0</v>
      </c>
      <c r="F348" s="1622">
        <v>0</v>
      </c>
      <c r="G348" s="1622">
        <v>0</v>
      </c>
      <c r="H348" s="1622">
        <v>0</v>
      </c>
      <c r="I348" s="1623">
        <v>0</v>
      </c>
      <c r="J348" s="1623">
        <v>0</v>
      </c>
      <c r="K348" s="1721">
        <f>SUM(C348:J348)</f>
        <v>0</v>
      </c>
      <c r="L348" s="1622">
        <v>0</v>
      </c>
    </row>
    <row r="349" spans="1:14" x14ac:dyDescent="0.2">
      <c r="A349" s="1318" t="s">
        <v>195</v>
      </c>
      <c r="B349" s="502">
        <v>2540</v>
      </c>
      <c r="C349" s="1622">
        <v>0</v>
      </c>
      <c r="D349" s="1622">
        <v>0</v>
      </c>
      <c r="E349" s="1622">
        <v>0</v>
      </c>
      <c r="F349" s="1622">
        <v>0</v>
      </c>
      <c r="G349" s="1622">
        <v>0</v>
      </c>
      <c r="H349" s="1622">
        <v>0</v>
      </c>
      <c r="I349" s="1623">
        <v>0</v>
      </c>
      <c r="J349" s="1623">
        <v>0</v>
      </c>
      <c r="K349" s="1721">
        <f>SUM(C349:J349)</f>
        <v>0</v>
      </c>
      <c r="L349" s="1622">
        <v>0</v>
      </c>
    </row>
    <row r="350" spans="1:14" ht="12.75" customHeight="1" thickBot="1" x14ac:dyDescent="0.25">
      <c r="A350" s="1428" t="s">
        <v>714</v>
      </c>
      <c r="B350" s="1429" t="s">
        <v>35</v>
      </c>
      <c r="C350" s="1723">
        <f>SUM(C348:C349)</f>
        <v>0</v>
      </c>
      <c r="D350" s="1723">
        <f t="shared" ref="D350:L350" si="26">SUM(D348:D349)</f>
        <v>0</v>
      </c>
      <c r="E350" s="1723">
        <f t="shared" si="26"/>
        <v>0</v>
      </c>
      <c r="F350" s="1723">
        <f t="shared" si="26"/>
        <v>0</v>
      </c>
      <c r="G350" s="1723">
        <f t="shared" si="26"/>
        <v>0</v>
      </c>
      <c r="H350" s="1723">
        <f t="shared" si="26"/>
        <v>0</v>
      </c>
      <c r="I350" s="1723">
        <f t="shared" si="26"/>
        <v>0</v>
      </c>
      <c r="J350" s="1723">
        <f t="shared" si="26"/>
        <v>0</v>
      </c>
      <c r="K350" s="1723">
        <f t="shared" si="26"/>
        <v>0</v>
      </c>
      <c r="L350" s="1723">
        <f t="shared" si="26"/>
        <v>0</v>
      </c>
    </row>
    <row r="351" spans="1:14" ht="12.75" customHeight="1" thickTop="1" x14ac:dyDescent="0.2">
      <c r="A351" s="1324" t="s">
        <v>973</v>
      </c>
      <c r="B351" s="520" t="s">
        <v>570</v>
      </c>
      <c r="C351" s="1635">
        <v>0</v>
      </c>
      <c r="D351" s="1635">
        <v>0</v>
      </c>
      <c r="E351" s="1635">
        <v>0</v>
      </c>
      <c r="F351" s="1635">
        <v>0</v>
      </c>
      <c r="G351" s="1635">
        <v>0</v>
      </c>
      <c r="H351" s="1635">
        <v>0</v>
      </c>
      <c r="I351" s="1632">
        <v>0</v>
      </c>
      <c r="J351" s="1632">
        <v>0</v>
      </c>
      <c r="K351" s="1764">
        <f>SUM(C351:J351)</f>
        <v>0</v>
      </c>
      <c r="L351" s="1635">
        <v>0</v>
      </c>
    </row>
    <row r="352" spans="1:14" ht="12.75" customHeight="1" thickBot="1" x14ac:dyDescent="0.25">
      <c r="A352" s="1428" t="s">
        <v>620</v>
      </c>
      <c r="B352" s="1431" t="s">
        <v>565</v>
      </c>
      <c r="C352" s="1723">
        <f>SUM(C350:C351)</f>
        <v>0</v>
      </c>
      <c r="D352" s="1723">
        <f t="shared" ref="D352:L352" si="27">SUM(D350:D351)</f>
        <v>0</v>
      </c>
      <c r="E352" s="1723">
        <f t="shared" si="27"/>
        <v>0</v>
      </c>
      <c r="F352" s="1723">
        <f t="shared" si="27"/>
        <v>0</v>
      </c>
      <c r="G352" s="1723">
        <f t="shared" si="27"/>
        <v>0</v>
      </c>
      <c r="H352" s="1723">
        <f t="shared" si="27"/>
        <v>0</v>
      </c>
      <c r="I352" s="1723">
        <f t="shared" si="27"/>
        <v>0</v>
      </c>
      <c r="J352" s="1723">
        <f t="shared" si="27"/>
        <v>0</v>
      </c>
      <c r="K352" s="1723">
        <f t="shared" si="27"/>
        <v>0</v>
      </c>
      <c r="L352" s="1723">
        <f t="shared" si="27"/>
        <v>0</v>
      </c>
    </row>
    <row r="353" spans="1:14" s="320" customFormat="1" ht="15.75" customHeight="1" thickTop="1" x14ac:dyDescent="0.2">
      <c r="A353" s="1394" t="s">
        <v>621</v>
      </c>
      <c r="B353" s="1391" t="s">
        <v>855</v>
      </c>
      <c r="C353" s="1722"/>
      <c r="D353" s="1722"/>
      <c r="E353" s="1722"/>
      <c r="F353" s="1722"/>
      <c r="G353" s="1722"/>
      <c r="H353" s="1722"/>
      <c r="I353" s="1722"/>
      <c r="J353" s="1722"/>
      <c r="K353" s="1722"/>
      <c r="L353" s="1722"/>
      <c r="M353" s="500"/>
      <c r="N353" s="500"/>
    </row>
    <row r="354" spans="1:14" x14ac:dyDescent="0.2">
      <c r="A354" s="1517" t="s">
        <v>1827</v>
      </c>
      <c r="B354" s="556" t="s">
        <v>1819</v>
      </c>
      <c r="C354" s="1722"/>
      <c r="D354" s="1722"/>
      <c r="E354" s="1722"/>
      <c r="F354" s="1722"/>
      <c r="G354" s="1722"/>
      <c r="H354" s="1628">
        <v>0</v>
      </c>
      <c r="I354" s="1765"/>
      <c r="J354" s="1722"/>
      <c r="K354" s="1762">
        <f>H354</f>
        <v>0</v>
      </c>
      <c r="L354" s="1626">
        <v>0</v>
      </c>
    </row>
    <row r="355" spans="1:14" ht="12.75" customHeight="1" x14ac:dyDescent="0.2">
      <c r="A355" s="1327" t="s">
        <v>1828</v>
      </c>
      <c r="B355" s="561" t="s">
        <v>1821</v>
      </c>
      <c r="C355" s="1722"/>
      <c r="D355" s="1722"/>
      <c r="E355" s="1722"/>
      <c r="F355" s="1722"/>
      <c r="G355" s="1722"/>
      <c r="H355" s="1623">
        <v>0</v>
      </c>
      <c r="I355" s="1765"/>
      <c r="J355" s="1722"/>
      <c r="K355" s="1656">
        <f>H355</f>
        <v>0</v>
      </c>
      <c r="L355" s="1623">
        <v>0</v>
      </c>
    </row>
    <row r="356" spans="1:14" ht="12.75" customHeight="1" x14ac:dyDescent="0.2">
      <c r="A356" s="1517" t="s">
        <v>693</v>
      </c>
      <c r="B356" s="556" t="s">
        <v>554</v>
      </c>
      <c r="C356" s="1722"/>
      <c r="D356" s="1722"/>
      <c r="E356" s="1722"/>
      <c r="F356" s="1722"/>
      <c r="G356" s="1722"/>
      <c r="H356" s="1633">
        <v>0</v>
      </c>
      <c r="I356" s="1765"/>
      <c r="J356" s="1722"/>
      <c r="K356" s="1649">
        <f>H356</f>
        <v>0</v>
      </c>
      <c r="L356" s="1633">
        <v>0</v>
      </c>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0" customFormat="1" ht="15.75" customHeight="1" thickTop="1" x14ac:dyDescent="0.2">
      <c r="A358" s="1394" t="s">
        <v>942</v>
      </c>
      <c r="B358" s="1391" t="s">
        <v>489</v>
      </c>
      <c r="C358" s="1722"/>
      <c r="D358" s="1722"/>
      <c r="E358" s="1722"/>
      <c r="F358" s="1722"/>
      <c r="G358" s="1722"/>
      <c r="H358" s="1722"/>
      <c r="I358" s="1722"/>
      <c r="J358" s="1722"/>
      <c r="K358" s="1722"/>
      <c r="L358" s="1722"/>
      <c r="M358" s="500"/>
      <c r="N358" s="500"/>
    </row>
    <row r="359" spans="1:14" s="320" customFormat="1" ht="15.75" customHeight="1" x14ac:dyDescent="0.2">
      <c r="A359" s="529" t="s">
        <v>623</v>
      </c>
      <c r="B359" s="507"/>
      <c r="C359" s="1722"/>
      <c r="D359" s="1722"/>
      <c r="E359" s="1722"/>
      <c r="F359" s="1722"/>
      <c r="G359" s="1722"/>
      <c r="H359" s="1722"/>
      <c r="I359" s="1722"/>
      <c r="J359" s="1722"/>
      <c r="K359" s="1725"/>
      <c r="L359" s="1725"/>
      <c r="M359" s="500"/>
      <c r="N359" s="500"/>
    </row>
    <row r="360" spans="1:14" x14ac:dyDescent="0.2">
      <c r="A360" s="1318" t="s">
        <v>87</v>
      </c>
      <c r="B360" s="502">
        <v>5110</v>
      </c>
      <c r="C360" s="1722"/>
      <c r="D360" s="1722"/>
      <c r="E360" s="1722"/>
      <c r="F360" s="1722"/>
      <c r="G360" s="1722"/>
      <c r="H360" s="1623">
        <v>0</v>
      </c>
      <c r="I360" s="1722"/>
      <c r="J360" s="1722"/>
      <c r="K360" s="1721">
        <f>SUM(C360:J360)</f>
        <v>0</v>
      </c>
      <c r="L360" s="1622">
        <v>0</v>
      </c>
    </row>
    <row r="361" spans="1:14" ht="12.75" customHeight="1" x14ac:dyDescent="0.2">
      <c r="A361" s="1319" t="s">
        <v>615</v>
      </c>
      <c r="B361" s="493" t="s">
        <v>614</v>
      </c>
      <c r="C361" s="1722"/>
      <c r="D361" s="1722"/>
      <c r="E361" s="1722"/>
      <c r="F361" s="1722"/>
      <c r="G361" s="1722"/>
      <c r="H361" s="1623">
        <v>0</v>
      </c>
      <c r="I361" s="1722"/>
      <c r="J361" s="1722"/>
      <c r="K361" s="1721">
        <f>SUM(C361:J361)</f>
        <v>0</v>
      </c>
      <c r="L361" s="1622">
        <v>0</v>
      </c>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7" customFormat="1" ht="15.75" customHeight="1" thickTop="1" x14ac:dyDescent="0.2">
      <c r="A363" s="534" t="s">
        <v>83</v>
      </c>
      <c r="B363" s="535" t="s">
        <v>38</v>
      </c>
      <c r="C363" s="1733"/>
      <c r="D363" s="1733"/>
      <c r="E363" s="1733"/>
      <c r="F363" s="1733"/>
      <c r="G363" s="1733"/>
      <c r="H363" s="1633">
        <v>0</v>
      </c>
      <c r="I363" s="1733"/>
      <c r="J363" s="1733"/>
      <c r="K363" s="1762">
        <f>SUM(C363:J363)</f>
        <v>0</v>
      </c>
      <c r="L363" s="1633">
        <v>0</v>
      </c>
      <c r="M363" s="538"/>
      <c r="N363" s="538"/>
    </row>
    <row r="364" spans="1:14" s="572" customFormat="1" ht="29.25" customHeight="1" x14ac:dyDescent="0.2">
      <c r="A364" s="570" t="s">
        <v>1656</v>
      </c>
      <c r="B364" s="571">
        <v>5300</v>
      </c>
      <c r="C364" s="1766"/>
      <c r="D364" s="1767"/>
      <c r="E364" s="1767"/>
      <c r="F364" s="1766"/>
      <c r="G364" s="1767"/>
      <c r="H364" s="1768">
        <v>0</v>
      </c>
      <c r="I364" s="1767"/>
      <c r="J364" s="1767"/>
      <c r="K364" s="1721">
        <f>SUM(C364:J364)</f>
        <v>0</v>
      </c>
      <c r="L364" s="1769">
        <v>0</v>
      </c>
    </row>
    <row r="365" spans="1:14" s="547" customFormat="1" ht="12.75" customHeight="1" thickBot="1" x14ac:dyDescent="0.25">
      <c r="A365" s="1335" t="s">
        <v>586</v>
      </c>
      <c r="B365" s="533" t="s">
        <v>489</v>
      </c>
      <c r="C365" s="1733"/>
      <c r="D365" s="1733"/>
      <c r="E365" s="1733"/>
      <c r="F365" s="1733"/>
      <c r="G365" s="1733"/>
      <c r="H365" s="1673">
        <f>SUM(H362,H363,H364)</f>
        <v>0</v>
      </c>
      <c r="I365" s="1733"/>
      <c r="J365" s="1733"/>
      <c r="K365" s="1673">
        <f>SUM(K362,K363,K364)</f>
        <v>0</v>
      </c>
      <c r="L365" s="1673">
        <f>SUM(L362,L363,L364)</f>
        <v>0</v>
      </c>
      <c r="M365" s="538"/>
      <c r="N365" s="538"/>
    </row>
    <row r="366" spans="1:14" s="320" customFormat="1" ht="15.75" customHeight="1" thickTop="1" thickBot="1" x14ac:dyDescent="0.25">
      <c r="A366" s="1388" t="s">
        <v>943</v>
      </c>
      <c r="B366" s="1395" t="s">
        <v>856</v>
      </c>
      <c r="C366" s="1725"/>
      <c r="D366" s="1725"/>
      <c r="E366" s="1725"/>
      <c r="F366" s="1725"/>
      <c r="G366" s="1725"/>
      <c r="H366" s="1725"/>
      <c r="I366" s="1725"/>
      <c r="J366" s="1722"/>
      <c r="K366" s="1725"/>
      <c r="L366" s="1698">
        <v>0</v>
      </c>
      <c r="M366" s="500"/>
      <c r="N366" s="500"/>
    </row>
    <row r="367" spans="1:14" ht="12.75" customHeight="1" thickTop="1" thickBot="1" x14ac:dyDescent="0.25">
      <c r="A367" s="1442" t="s">
        <v>502</v>
      </c>
      <c r="B367" s="1451"/>
      <c r="C367" s="1723">
        <f t="shared" ref="C367:L367" si="28">SUM(C352,C357,C365,C366)</f>
        <v>0</v>
      </c>
      <c r="D367" s="1723">
        <f t="shared" si="28"/>
        <v>0</v>
      </c>
      <c r="E367" s="1723">
        <f t="shared" si="28"/>
        <v>0</v>
      </c>
      <c r="F367" s="1723">
        <f t="shared" si="28"/>
        <v>0</v>
      </c>
      <c r="G367" s="1723">
        <f t="shared" si="28"/>
        <v>0</v>
      </c>
      <c r="H367" s="1723">
        <f t="shared" si="28"/>
        <v>0</v>
      </c>
      <c r="I367" s="1723">
        <f t="shared" si="28"/>
        <v>0</v>
      </c>
      <c r="J367" s="1723">
        <f t="shared" si="28"/>
        <v>0</v>
      </c>
      <c r="K367" s="1723">
        <f t="shared" si="28"/>
        <v>0</v>
      </c>
      <c r="L367" s="1723">
        <f t="shared" si="28"/>
        <v>0</v>
      </c>
    </row>
    <row r="368" spans="1:14" ht="13.5" thickTop="1" x14ac:dyDescent="0.2">
      <c r="A368" s="2242" t="s">
        <v>989</v>
      </c>
      <c r="B368" s="2243"/>
      <c r="C368" s="1743"/>
      <c r="D368" s="1743"/>
      <c r="E368" s="1726"/>
      <c r="F368" s="1726"/>
      <c r="G368" s="1726"/>
      <c r="H368" s="1726"/>
      <c r="I368" s="1726"/>
      <c r="J368" s="1725"/>
      <c r="K368" s="1721">
        <f>'Revenues 9-14'!K268-'Expenditures 15-22'!K367</f>
        <v>0</v>
      </c>
      <c r="L368" s="174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headings="1" gridLinesSet="0"/>
  <pageMargins left="0.2"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O15" sqref="O15"/>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60" t="s">
        <v>104</v>
      </c>
      <c r="B1" s="306"/>
      <c r="C1" s="306"/>
      <c r="D1" s="306"/>
      <c r="E1" s="306"/>
    </row>
    <row r="2" spans="1:8" ht="39.75" customHeight="1" x14ac:dyDescent="0.2">
      <c r="A2" s="2244" t="s">
        <v>1782</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7"/>
    </row>
    <row r="3" spans="1:8" ht="12" customHeight="1" x14ac:dyDescent="0.2">
      <c r="A3" s="2245"/>
      <c r="B3" s="1338"/>
      <c r="C3" s="1339"/>
      <c r="D3" s="1340" t="s">
        <v>254</v>
      </c>
      <c r="E3" s="1339"/>
      <c r="F3" s="1340" t="s">
        <v>255</v>
      </c>
    </row>
    <row r="4" spans="1:8" ht="13.7" customHeight="1" x14ac:dyDescent="0.2">
      <c r="A4" s="578" t="s">
        <v>1147</v>
      </c>
      <c r="B4" s="1770">
        <f>'Revenues 9-14'!C5</f>
        <v>457409</v>
      </c>
      <c r="C4" s="1771">
        <v>182984</v>
      </c>
      <c r="D4" s="1772">
        <f>B4-C4</f>
        <v>274425</v>
      </c>
      <c r="E4" s="1771">
        <v>522540</v>
      </c>
      <c r="F4" s="1772">
        <f>E4-C4</f>
        <v>339556</v>
      </c>
    </row>
    <row r="5" spans="1:8" ht="13.7" customHeight="1" x14ac:dyDescent="0.2">
      <c r="A5" s="578" t="s">
        <v>865</v>
      </c>
      <c r="B5" s="1773">
        <f>'Revenues 9-14'!D5</f>
        <v>52219</v>
      </c>
      <c r="C5" s="1713">
        <v>20890</v>
      </c>
      <c r="D5" s="1774">
        <f t="shared" ref="D5:D18" si="0">B5-C5</f>
        <v>31329</v>
      </c>
      <c r="E5" s="1713">
        <v>59617</v>
      </c>
      <c r="F5" s="1774">
        <f>E5-C5</f>
        <v>38727</v>
      </c>
    </row>
    <row r="6" spans="1:8" ht="13.7" customHeight="1" x14ac:dyDescent="0.2">
      <c r="A6" s="578" t="s">
        <v>408</v>
      </c>
      <c r="B6" s="1773">
        <f>'Revenues 9-14'!E5</f>
        <v>330706</v>
      </c>
      <c r="C6" s="1713">
        <v>102690</v>
      </c>
      <c r="D6" s="1774">
        <f t="shared" si="0"/>
        <v>228016</v>
      </c>
      <c r="E6" s="1713">
        <v>293175</v>
      </c>
      <c r="F6" s="1774">
        <f t="shared" ref="F6:F18" si="1">E6-C6</f>
        <v>190485</v>
      </c>
    </row>
    <row r="7" spans="1:8" ht="13.7" customHeight="1" x14ac:dyDescent="0.2">
      <c r="A7" s="578" t="s">
        <v>154</v>
      </c>
      <c r="B7" s="1773">
        <f>'Revenues 9-14'!F5</f>
        <v>26160</v>
      </c>
      <c r="C7" s="1713">
        <v>10463</v>
      </c>
      <c r="D7" s="1774">
        <f t="shared" si="0"/>
        <v>15697</v>
      </c>
      <c r="E7" s="1713">
        <v>29887</v>
      </c>
      <c r="F7" s="1774">
        <f t="shared" si="1"/>
        <v>19424</v>
      </c>
    </row>
    <row r="8" spans="1:8" ht="13.7" customHeight="1" x14ac:dyDescent="0.2">
      <c r="A8" s="578" t="s">
        <v>1171</v>
      </c>
      <c r="B8" s="1773">
        <f>'Revenues 9-14'!G5</f>
        <v>1756</v>
      </c>
      <c r="C8" s="1713">
        <v>698</v>
      </c>
      <c r="D8" s="1774">
        <f t="shared" si="0"/>
        <v>1058</v>
      </c>
      <c r="E8" s="1713">
        <v>2020</v>
      </c>
      <c r="F8" s="1774">
        <f t="shared" si="1"/>
        <v>1322</v>
      </c>
    </row>
    <row r="9" spans="1:8" ht="13.7" customHeight="1" x14ac:dyDescent="0.2">
      <c r="A9" s="578" t="s">
        <v>405</v>
      </c>
      <c r="B9" s="1773">
        <f>'Revenues 9-14'!H5</f>
        <v>0</v>
      </c>
      <c r="C9" s="1713"/>
      <c r="D9" s="1774">
        <f t="shared" si="0"/>
        <v>0</v>
      </c>
      <c r="E9" s="1713"/>
      <c r="F9" s="1774">
        <f t="shared" si="1"/>
        <v>0</v>
      </c>
    </row>
    <row r="10" spans="1:8" ht="13.7" customHeight="1" x14ac:dyDescent="0.2">
      <c r="A10" s="578" t="s">
        <v>404</v>
      </c>
      <c r="B10" s="1773">
        <f>'Revenues 9-14'!I5</f>
        <v>6135</v>
      </c>
      <c r="C10" s="1713">
        <v>2460</v>
      </c>
      <c r="D10" s="1774">
        <f t="shared" si="0"/>
        <v>3675</v>
      </c>
      <c r="E10" s="1713">
        <v>6978</v>
      </c>
      <c r="F10" s="1774">
        <f t="shared" si="1"/>
        <v>4518</v>
      </c>
    </row>
    <row r="11" spans="1:8" x14ac:dyDescent="0.2">
      <c r="A11" s="578" t="s">
        <v>406</v>
      </c>
      <c r="B11" s="1773">
        <f>'Revenues 9-14'!J5</f>
        <v>35311</v>
      </c>
      <c r="C11" s="1713">
        <v>14135</v>
      </c>
      <c r="D11" s="1774">
        <f t="shared" si="0"/>
        <v>21176</v>
      </c>
      <c r="E11" s="1713">
        <v>40323</v>
      </c>
      <c r="F11" s="1774">
        <f t="shared" si="1"/>
        <v>26188</v>
      </c>
    </row>
    <row r="12" spans="1:8" ht="13.7" customHeight="1" x14ac:dyDescent="0.2">
      <c r="A12" s="578" t="s">
        <v>156</v>
      </c>
      <c r="B12" s="1773">
        <f>'Revenues 9-14'!K5</f>
        <v>0</v>
      </c>
      <c r="C12" s="1713"/>
      <c r="D12" s="1774">
        <f t="shared" si="0"/>
        <v>0</v>
      </c>
      <c r="E12" s="1713"/>
      <c r="F12" s="1774">
        <f t="shared" si="1"/>
        <v>0</v>
      </c>
    </row>
    <row r="13" spans="1:8" ht="13.7" customHeight="1" x14ac:dyDescent="0.2">
      <c r="A13" s="578" t="s">
        <v>930</v>
      </c>
      <c r="B13" s="1773">
        <f>SUM('Revenues 9-14'!C6:D6)</f>
        <v>0</v>
      </c>
      <c r="C13" s="1713"/>
      <c r="D13" s="1774">
        <f t="shared" si="0"/>
        <v>0</v>
      </c>
      <c r="E13" s="1713"/>
      <c r="F13" s="1774">
        <f t="shared" si="1"/>
        <v>0</v>
      </c>
    </row>
    <row r="14" spans="1:8" ht="13.7" customHeight="1" x14ac:dyDescent="0.2">
      <c r="A14" s="578" t="s">
        <v>407</v>
      </c>
      <c r="B14" s="1773">
        <f>SUM('Revenues 9-14'!C7:D7,'Revenues 9-14'!F7:H7)</f>
        <v>48508</v>
      </c>
      <c r="C14" s="1713">
        <v>19422</v>
      </c>
      <c r="D14" s="1774">
        <f t="shared" si="0"/>
        <v>29086</v>
      </c>
      <c r="E14" s="1713">
        <v>55417</v>
      </c>
      <c r="F14" s="1774">
        <f t="shared" si="1"/>
        <v>35995</v>
      </c>
    </row>
    <row r="15" spans="1:8" ht="13.7" customHeight="1" x14ac:dyDescent="0.2">
      <c r="A15" s="578" t="s">
        <v>1150</v>
      </c>
      <c r="B15" s="1773">
        <f>SUM('Revenues 9-14'!D9:E9,'Revenues 9-14'!H9)</f>
        <v>0</v>
      </c>
      <c r="C15" s="1713"/>
      <c r="D15" s="1774">
        <f t="shared" si="0"/>
        <v>0</v>
      </c>
      <c r="E15" s="1713"/>
      <c r="F15" s="1774">
        <f t="shared" si="1"/>
        <v>0</v>
      </c>
    </row>
    <row r="16" spans="1:8" ht="13.7" customHeight="1" x14ac:dyDescent="0.2">
      <c r="A16" s="578" t="s">
        <v>1151</v>
      </c>
      <c r="B16" s="1773">
        <f>'Revenues 9-14'!G8</f>
        <v>33520</v>
      </c>
      <c r="C16" s="1713">
        <v>13401</v>
      </c>
      <c r="D16" s="1774">
        <f t="shared" si="0"/>
        <v>20119</v>
      </c>
      <c r="E16" s="1713">
        <v>38239</v>
      </c>
      <c r="F16" s="1774">
        <f t="shared" si="1"/>
        <v>24838</v>
      </c>
    </row>
    <row r="17" spans="1:6" ht="13.7" customHeight="1" x14ac:dyDescent="0.2">
      <c r="A17" s="578" t="s">
        <v>1152</v>
      </c>
      <c r="B17" s="1773">
        <f>'Revenues 9-14'!C10</f>
        <v>0</v>
      </c>
      <c r="C17" s="1713"/>
      <c r="D17" s="1774">
        <f t="shared" si="0"/>
        <v>0</v>
      </c>
      <c r="E17" s="1713"/>
      <c r="F17" s="1774">
        <f t="shared" si="1"/>
        <v>0</v>
      </c>
    </row>
    <row r="18" spans="1:6" ht="13.7" customHeight="1" x14ac:dyDescent="0.2">
      <c r="A18" s="578" t="s">
        <v>757</v>
      </c>
      <c r="B18" s="1773">
        <f>SUM('Revenues 9-14'!C11:K11)</f>
        <v>0</v>
      </c>
      <c r="C18" s="1713"/>
      <c r="D18" s="1774">
        <f t="shared" si="0"/>
        <v>0</v>
      </c>
      <c r="E18" s="1713"/>
      <c r="F18" s="1774">
        <f t="shared" si="1"/>
        <v>0</v>
      </c>
    </row>
    <row r="19" spans="1:6" ht="13.7" customHeight="1" thickBot="1" x14ac:dyDescent="0.25">
      <c r="A19" s="1480" t="s">
        <v>1153</v>
      </c>
      <c r="B19" s="1775">
        <f>SUM(B4:B18)</f>
        <v>991724</v>
      </c>
      <c r="C19" s="1775">
        <f>SUM(C4:C18)</f>
        <v>367143</v>
      </c>
      <c r="D19" s="1775">
        <f>SUM(D4:D18)</f>
        <v>624581</v>
      </c>
      <c r="E19" s="1775">
        <f>SUM(E4:E18)</f>
        <v>1048196</v>
      </c>
      <c r="F19" s="1775">
        <f>SUM(F4:F18)</f>
        <v>681053</v>
      </c>
    </row>
    <row r="20" spans="1:6" ht="13.5" thickTop="1" x14ac:dyDescent="0.2">
      <c r="B20" s="577"/>
      <c r="F20" s="579"/>
    </row>
    <row r="21" spans="1:6" x14ac:dyDescent="0.2">
      <c r="A21" s="580" t="s">
        <v>1788</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D16" colorId="8" zoomScale="110" zoomScaleNormal="110" workbookViewId="0">
      <selection activeCell="O15" sqref="O15"/>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50" t="s">
        <v>625</v>
      </c>
      <c r="B1" s="2251"/>
      <c r="C1" s="584"/>
    </row>
    <row r="2" spans="1:7" ht="33.75" x14ac:dyDescent="0.2">
      <c r="A2" s="2259" t="s">
        <v>1782</v>
      </c>
      <c r="B2" s="2260"/>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263" t="s">
        <v>1106</v>
      </c>
      <c r="B3" s="2264"/>
      <c r="C3" s="2252"/>
      <c r="D3" s="2253"/>
      <c r="E3" s="2253"/>
      <c r="F3" s="2254"/>
    </row>
    <row r="4" spans="1:7" ht="12.75" customHeight="1" thickBot="1" x14ac:dyDescent="0.25">
      <c r="A4" s="2261" t="s">
        <v>626</v>
      </c>
      <c r="B4" s="2262"/>
      <c r="C4" s="1705"/>
      <c r="D4" s="1705"/>
      <c r="E4" s="1705"/>
      <c r="F4" s="1781">
        <f>SUM(C4+D4)-E4</f>
        <v>0</v>
      </c>
    </row>
    <row r="5" spans="1:7" ht="15.75" customHeight="1" thickTop="1" x14ac:dyDescent="0.2">
      <c r="A5" s="2246" t="s">
        <v>1103</v>
      </c>
      <c r="B5" s="2247"/>
      <c r="C5" s="2255"/>
      <c r="D5" s="2256"/>
      <c r="E5" s="2256"/>
      <c r="F5" s="2257"/>
    </row>
    <row r="6" spans="1:7" ht="12.75" customHeight="1" thickBot="1" x14ac:dyDescent="0.25">
      <c r="A6" s="586" t="s">
        <v>64</v>
      </c>
      <c r="B6" s="587"/>
      <c r="C6" s="1782"/>
      <c r="D6" s="1713"/>
      <c r="E6" s="1782"/>
      <c r="F6" s="1781">
        <f t="shared" ref="F6:F14" si="0">SUM(C6+D6)-E6</f>
        <v>0</v>
      </c>
    </row>
    <row r="7" spans="1:7" ht="12.75" customHeight="1" thickTop="1" thickBot="1" x14ac:dyDescent="0.25">
      <c r="A7" s="586" t="s">
        <v>6</v>
      </c>
      <c r="B7" s="587"/>
      <c r="C7" s="1782"/>
      <c r="D7" s="1713"/>
      <c r="E7" s="1782"/>
      <c r="F7" s="1781">
        <f t="shared" si="0"/>
        <v>0</v>
      </c>
    </row>
    <row r="8" spans="1:7" ht="12.75" customHeight="1" thickTop="1" thickBot="1" x14ac:dyDescent="0.25">
      <c r="A8" s="586" t="s">
        <v>505</v>
      </c>
      <c r="B8" s="587"/>
      <c r="C8" s="1782"/>
      <c r="D8" s="1713"/>
      <c r="E8" s="1782"/>
      <c r="F8" s="1781">
        <f t="shared" si="0"/>
        <v>0</v>
      </c>
    </row>
    <row r="9" spans="1:7" ht="12.75" customHeight="1" thickTop="1" thickBot="1" x14ac:dyDescent="0.25">
      <c r="A9" s="586" t="s">
        <v>506</v>
      </c>
      <c r="B9" s="587"/>
      <c r="C9" s="1782"/>
      <c r="D9" s="1713"/>
      <c r="E9" s="1782"/>
      <c r="F9" s="1781">
        <f t="shared" si="0"/>
        <v>0</v>
      </c>
    </row>
    <row r="10" spans="1:7" ht="12.75" customHeight="1" thickTop="1" thickBot="1" x14ac:dyDescent="0.25">
      <c r="A10" s="586" t="s">
        <v>507</v>
      </c>
      <c r="B10" s="587"/>
      <c r="C10" s="1782"/>
      <c r="D10" s="1713"/>
      <c r="E10" s="1782"/>
      <c r="F10" s="1781">
        <f t="shared" si="0"/>
        <v>0</v>
      </c>
    </row>
    <row r="11" spans="1:7" ht="12.75" customHeight="1" thickTop="1" thickBot="1" x14ac:dyDescent="0.25">
      <c r="A11" s="586" t="s">
        <v>338</v>
      </c>
      <c r="B11" s="587"/>
      <c r="C11" s="1782"/>
      <c r="D11" s="1713"/>
      <c r="E11" s="1782"/>
      <c r="F11" s="1781">
        <f t="shared" si="0"/>
        <v>0</v>
      </c>
    </row>
    <row r="12" spans="1:7" ht="12.75" customHeight="1" thickTop="1" thickBot="1" x14ac:dyDescent="0.25">
      <c r="A12" s="586" t="s">
        <v>1149</v>
      </c>
      <c r="B12" s="587"/>
      <c r="C12" s="1782"/>
      <c r="D12" s="1713"/>
      <c r="E12" s="1782"/>
      <c r="F12" s="1781">
        <f t="shared" si="0"/>
        <v>0</v>
      </c>
    </row>
    <row r="13" spans="1:7" ht="12.75" customHeight="1" thickTop="1" thickBot="1" x14ac:dyDescent="0.25">
      <c r="A13" s="586" t="s">
        <v>385</v>
      </c>
      <c r="B13" s="587"/>
      <c r="C13" s="1782"/>
      <c r="D13" s="1713"/>
      <c r="E13" s="1782"/>
      <c r="F13" s="1781">
        <f t="shared" si="0"/>
        <v>0</v>
      </c>
    </row>
    <row r="14" spans="1:7" ht="12.75" customHeight="1" thickTop="1" thickBot="1" x14ac:dyDescent="0.25">
      <c r="A14" s="586" t="s">
        <v>445</v>
      </c>
      <c r="B14" s="587"/>
      <c r="C14" s="1782"/>
      <c r="D14" s="1713"/>
      <c r="E14" s="1782"/>
      <c r="F14" s="1781">
        <f t="shared" si="0"/>
        <v>0</v>
      </c>
    </row>
    <row r="15" spans="1:7" ht="14.25" thickTop="1" thickBot="1" x14ac:dyDescent="0.25">
      <c r="A15" s="2248" t="s">
        <v>627</v>
      </c>
      <c r="B15" s="2249"/>
      <c r="C15" s="1781">
        <f>SUM(C6:C14)</f>
        <v>0</v>
      </c>
      <c r="D15" s="1781">
        <f>SUM(D6:D14)</f>
        <v>0</v>
      </c>
      <c r="E15" s="1781">
        <f>SUM(E6:E14)</f>
        <v>0</v>
      </c>
      <c r="F15" s="1781">
        <f>SUM(F6:F14)</f>
        <v>0</v>
      </c>
      <c r="G15" s="472"/>
    </row>
    <row r="16" spans="1:7" s="196" customFormat="1" ht="15.75" customHeight="1" thickTop="1" x14ac:dyDescent="0.2">
      <c r="A16" s="2258" t="s">
        <v>1104</v>
      </c>
      <c r="B16" s="2247"/>
      <c r="C16" s="2255"/>
      <c r="D16" s="2256"/>
      <c r="E16" s="2256"/>
      <c r="F16" s="2257"/>
    </row>
    <row r="17" spans="1:11" ht="12.75" customHeight="1" thickBot="1" x14ac:dyDescent="0.25">
      <c r="A17" s="2271" t="s">
        <v>64</v>
      </c>
      <c r="B17" s="2272"/>
      <c r="C17" s="1782"/>
      <c r="D17" s="1713"/>
      <c r="E17" s="1782"/>
      <c r="F17" s="1781">
        <f>SUM(C17+D17)-E17</f>
        <v>0</v>
      </c>
    </row>
    <row r="18" spans="1:11" ht="12.75" customHeight="1" thickTop="1" thickBot="1" x14ac:dyDescent="0.25">
      <c r="A18" s="2271" t="s">
        <v>6</v>
      </c>
      <c r="B18" s="2272"/>
      <c r="C18" s="1782"/>
      <c r="D18" s="1713"/>
      <c r="E18" s="1782"/>
      <c r="F18" s="1781">
        <f>SUM(C18+D18)-E18</f>
        <v>0</v>
      </c>
    </row>
    <row r="19" spans="1:11" ht="12.75" customHeight="1" thickTop="1" thickBot="1" x14ac:dyDescent="0.25">
      <c r="A19" s="2271" t="s">
        <v>385</v>
      </c>
      <c r="B19" s="2272"/>
      <c r="C19" s="1782"/>
      <c r="D19" s="1713"/>
      <c r="E19" s="1782"/>
      <c r="F19" s="1781">
        <f>SUM(C19+D19)-E19</f>
        <v>0</v>
      </c>
    </row>
    <row r="20" spans="1:11" ht="12.75" customHeight="1" thickTop="1" thickBot="1" x14ac:dyDescent="0.25">
      <c r="A20" s="2271" t="s">
        <v>445</v>
      </c>
      <c r="B20" s="2272"/>
      <c r="C20" s="1782"/>
      <c r="D20" s="1713"/>
      <c r="E20" s="1782"/>
      <c r="F20" s="1781">
        <f>SUM(C20+D20)-E20</f>
        <v>0</v>
      </c>
    </row>
    <row r="21" spans="1:11" ht="14.25" thickTop="1" thickBot="1" x14ac:dyDescent="0.25">
      <c r="A21" s="2248" t="s">
        <v>628</v>
      </c>
      <c r="B21" s="2249"/>
      <c r="C21" s="1781">
        <f>SUM(C17:C20)</f>
        <v>0</v>
      </c>
      <c r="D21" s="1781">
        <f>SUM(D17:D20)</f>
        <v>0</v>
      </c>
      <c r="E21" s="1781">
        <f>SUM(E17:E20)</f>
        <v>0</v>
      </c>
      <c r="F21" s="1781">
        <f>SUM(F17:F20)</f>
        <v>0</v>
      </c>
      <c r="G21" s="472"/>
    </row>
    <row r="22" spans="1:11" ht="15.75" customHeight="1" thickTop="1" x14ac:dyDescent="0.2">
      <c r="A22" s="2273" t="s">
        <v>1105</v>
      </c>
      <c r="B22" s="2247"/>
      <c r="C22" s="2255"/>
      <c r="D22" s="2256"/>
      <c r="E22" s="2256"/>
      <c r="F22" s="2257"/>
    </row>
    <row r="23" spans="1:11" ht="13.5" thickBot="1" x14ac:dyDescent="0.25">
      <c r="A23" s="2261" t="s">
        <v>629</v>
      </c>
      <c r="B23" s="2262"/>
      <c r="C23" s="1705"/>
      <c r="D23" s="1705"/>
      <c r="E23" s="1705"/>
      <c r="F23" s="1781">
        <f>SUM(C23+D23)-E23</f>
        <v>0</v>
      </c>
      <c r="G23" s="472"/>
    </row>
    <row r="24" spans="1:11" ht="15.75" customHeight="1" thickTop="1" x14ac:dyDescent="0.2">
      <c r="A24" s="2273" t="s">
        <v>2009</v>
      </c>
      <c r="B24" s="2247"/>
      <c r="C24" s="2255"/>
      <c r="D24" s="2256"/>
      <c r="E24" s="2256"/>
      <c r="F24" s="2257"/>
    </row>
    <row r="25" spans="1:11" ht="13.5" thickBot="1" x14ac:dyDescent="0.25">
      <c r="A25" s="2261" t="s">
        <v>2010</v>
      </c>
      <c r="B25" s="2262"/>
      <c r="C25" s="1705"/>
      <c r="D25" s="1705"/>
      <c r="E25" s="1705"/>
      <c r="F25" s="1781">
        <f>SUM(C25+D25)-E25</f>
        <v>0</v>
      </c>
      <c r="G25" s="472"/>
    </row>
    <row r="26" spans="1:11" ht="15.75" customHeight="1" thickTop="1" x14ac:dyDescent="0.2">
      <c r="A26" s="2246" t="s">
        <v>652</v>
      </c>
      <c r="B26" s="2247"/>
      <c r="C26" s="588"/>
      <c r="D26" s="588"/>
      <c r="E26" s="588"/>
      <c r="F26" s="589"/>
    </row>
    <row r="27" spans="1:11" ht="13.5" thickBot="1" x14ac:dyDescent="0.25">
      <c r="A27" s="2248" t="s">
        <v>1063</v>
      </c>
      <c r="B27" s="2249"/>
      <c r="C27" s="1713"/>
      <c r="D27" s="1713"/>
      <c r="E27" s="1713"/>
      <c r="F27" s="1781">
        <f>SUM(C27+D27)-E27</f>
        <v>0</v>
      </c>
      <c r="G27" s="472"/>
    </row>
    <row r="28" spans="1:11" ht="7.5" customHeight="1" thickTop="1" x14ac:dyDescent="0.2">
      <c r="A28" s="488"/>
    </row>
    <row r="29" spans="1:11" ht="23.25" customHeight="1" x14ac:dyDescent="0.2">
      <c r="A29" s="2274" t="s">
        <v>578</v>
      </c>
      <c r="B29" s="2251"/>
      <c r="C29" s="590"/>
      <c r="D29" s="590"/>
      <c r="E29" s="590"/>
      <c r="F29" s="590"/>
      <c r="G29" s="590"/>
      <c r="H29" s="590"/>
      <c r="I29" s="590"/>
      <c r="J29" s="590"/>
    </row>
    <row r="30" spans="1:11" ht="33.75" x14ac:dyDescent="0.2">
      <c r="A30" s="1341" t="s">
        <v>1064</v>
      </c>
      <c r="B30" s="591" t="s">
        <v>1116</v>
      </c>
      <c r="C30" s="591" t="s">
        <v>579</v>
      </c>
      <c r="D30" s="591" t="s">
        <v>1657</v>
      </c>
      <c r="E30" s="1902" t="str">
        <f>"Outstanding        Beginning July 1, "&amp;'AFR20'!$E$2-1</f>
        <v>Outstanding        Beginning July 1, 2019</v>
      </c>
      <c r="F30" s="1902" t="str">
        <f>"Issued                                        July 1, "&amp;'AFR20'!$E$2-1&amp;" thru           June 30, "&amp;'AFR20'!$E$2</f>
        <v>Issued                                        July 1, 2019 thru           June 30, 2020</v>
      </c>
      <c r="G30" s="591" t="s">
        <v>1880</v>
      </c>
      <c r="H30" s="1902" t="str">
        <f>"Retired                                        July 1, "&amp;'AFR20'!$E$2-1&amp;" thru           June 30, "&amp;'AFR20'!$E$2</f>
        <v>Retired                                        July 1, 2019 thru           June 30, 2020</v>
      </c>
      <c r="I30" s="1902" t="str">
        <f>"Outstanding Ending                     June 30, "&amp;'AFR20'!$E$2</f>
        <v>Outstanding Ending                     June 30, 2020</v>
      </c>
      <c r="J30" s="1792" t="s">
        <v>2</v>
      </c>
      <c r="K30" s="592"/>
    </row>
    <row r="31" spans="1:11" ht="12" customHeight="1" x14ac:dyDescent="0.2">
      <c r="A31" s="1984" t="s">
        <v>2021</v>
      </c>
      <c r="B31" s="1985">
        <v>41698</v>
      </c>
      <c r="C31" s="1986">
        <v>550000</v>
      </c>
      <c r="D31" s="1987">
        <v>7</v>
      </c>
      <c r="E31" s="1783">
        <v>77910</v>
      </c>
      <c r="F31" s="1783"/>
      <c r="G31" s="1783"/>
      <c r="H31" s="1783">
        <v>77910</v>
      </c>
      <c r="I31" s="1785">
        <f>((E31+F31)-H31)+G31</f>
        <v>0</v>
      </c>
      <c r="J31" s="1783"/>
      <c r="K31" s="595"/>
    </row>
    <row r="32" spans="1:11" ht="12" customHeight="1" x14ac:dyDescent="0.2">
      <c r="A32" s="1984" t="s">
        <v>2022</v>
      </c>
      <c r="B32" s="1985">
        <v>42425</v>
      </c>
      <c r="C32" s="1986">
        <v>72000</v>
      </c>
      <c r="D32" s="1987">
        <v>8</v>
      </c>
      <c r="E32" s="1783">
        <v>36000</v>
      </c>
      <c r="F32" s="1783"/>
      <c r="G32" s="1783"/>
      <c r="H32" s="1783">
        <v>12000</v>
      </c>
      <c r="I32" s="1785">
        <f>((E32+F32)-H32)+G32</f>
        <v>24000</v>
      </c>
      <c r="J32" s="1783">
        <v>20499</v>
      </c>
      <c r="K32" s="595"/>
    </row>
    <row r="33" spans="1:11" ht="12" customHeight="1" x14ac:dyDescent="0.2">
      <c r="A33" s="1984" t="s">
        <v>2023</v>
      </c>
      <c r="B33" s="1985">
        <v>42936</v>
      </c>
      <c r="C33" s="1986">
        <v>670000</v>
      </c>
      <c r="D33" s="1987">
        <v>3</v>
      </c>
      <c r="E33" s="1783">
        <v>670000</v>
      </c>
      <c r="F33" s="1783"/>
      <c r="G33" s="1783"/>
      <c r="H33" s="1783"/>
      <c r="I33" s="1785">
        <f t="shared" ref="I33:I48" si="1">((E33+F33)-H33)+G33</f>
        <v>670000</v>
      </c>
      <c r="J33" s="1783">
        <v>572246</v>
      </c>
      <c r="K33" s="595"/>
    </row>
    <row r="34" spans="1:11" ht="12" customHeight="1" x14ac:dyDescent="0.2">
      <c r="A34" s="1984" t="s">
        <v>2024</v>
      </c>
      <c r="B34" s="1985">
        <v>42936</v>
      </c>
      <c r="C34" s="1986">
        <v>1040000</v>
      </c>
      <c r="D34" s="1987">
        <v>3</v>
      </c>
      <c r="E34" s="1783">
        <v>1005000</v>
      </c>
      <c r="F34" s="1783"/>
      <c r="G34" s="1783"/>
      <c r="H34" s="1783">
        <v>110000</v>
      </c>
      <c r="I34" s="1785">
        <f t="shared" si="1"/>
        <v>895000</v>
      </c>
      <c r="J34" s="1783">
        <v>764418</v>
      </c>
      <c r="K34" s="596"/>
    </row>
    <row r="35" spans="1:11" ht="12" customHeight="1" x14ac:dyDescent="0.2">
      <c r="A35" s="593"/>
      <c r="B35" s="594"/>
      <c r="C35" s="1786"/>
      <c r="D35" s="1784"/>
      <c r="E35" s="1786"/>
      <c r="F35" s="1786"/>
      <c r="G35" s="1786"/>
      <c r="H35" s="1786"/>
      <c r="I35" s="1785">
        <f t="shared" si="1"/>
        <v>0</v>
      </c>
      <c r="J35" s="1786"/>
      <c r="K35" s="596"/>
    </row>
    <row r="36" spans="1:11" ht="12" customHeight="1" x14ac:dyDescent="0.2">
      <c r="A36" s="593"/>
      <c r="B36" s="594"/>
      <c r="C36" s="1783"/>
      <c r="D36" s="1784"/>
      <c r="E36" s="1783"/>
      <c r="F36" s="1783"/>
      <c r="G36" s="1783"/>
      <c r="H36" s="1783"/>
      <c r="I36" s="1785">
        <f t="shared" si="1"/>
        <v>0</v>
      </c>
      <c r="J36" s="1783"/>
      <c r="K36" s="597"/>
    </row>
    <row r="37" spans="1:11" ht="12" customHeight="1" x14ac:dyDescent="0.2">
      <c r="A37" s="593"/>
      <c r="B37" s="594"/>
      <c r="C37" s="1623"/>
      <c r="D37" s="1787"/>
      <c r="E37" s="1623"/>
      <c r="F37" s="1623"/>
      <c r="G37" s="1623"/>
      <c r="H37" s="1623"/>
      <c r="I37" s="1785">
        <f t="shared" si="1"/>
        <v>0</v>
      </c>
      <c r="J37" s="1623"/>
      <c r="K37" s="596"/>
    </row>
    <row r="38" spans="1:11" ht="12" customHeight="1" x14ac:dyDescent="0.2">
      <c r="A38" s="593"/>
      <c r="B38" s="594"/>
      <c r="C38" s="1783"/>
      <c r="D38" s="1788"/>
      <c r="E38" s="1789"/>
      <c r="F38" s="1789"/>
      <c r="G38" s="1789"/>
      <c r="H38" s="1789"/>
      <c r="I38" s="1785">
        <f t="shared" si="1"/>
        <v>0</v>
      </c>
      <c r="J38" s="1790" t="s">
        <v>262</v>
      </c>
      <c r="K38" s="598"/>
    </row>
    <row r="39" spans="1:11" ht="12" customHeight="1" x14ac:dyDescent="0.2">
      <c r="A39" s="593"/>
      <c r="B39" s="594"/>
      <c r="C39" s="1783"/>
      <c r="D39" s="1788"/>
      <c r="E39" s="1789"/>
      <c r="F39" s="1789"/>
      <c r="G39" s="1789"/>
      <c r="H39" s="1789"/>
      <c r="I39" s="1785">
        <f t="shared" si="1"/>
        <v>0</v>
      </c>
      <c r="J39" s="1790"/>
      <c r="K39" s="598"/>
    </row>
    <row r="40" spans="1:11" ht="12" customHeight="1" x14ac:dyDescent="0.2">
      <c r="A40" s="593"/>
      <c r="B40" s="594"/>
      <c r="C40" s="1783"/>
      <c r="D40" s="1788"/>
      <c r="E40" s="1789"/>
      <c r="F40" s="1789"/>
      <c r="G40" s="1789"/>
      <c r="H40" s="1789"/>
      <c r="I40" s="1785">
        <f t="shared" si="1"/>
        <v>0</v>
      </c>
      <c r="J40" s="1790"/>
      <c r="K40" s="598"/>
    </row>
    <row r="41" spans="1:11" ht="12" customHeight="1" x14ac:dyDescent="0.2">
      <c r="A41" s="593"/>
      <c r="B41" s="594"/>
      <c r="C41" s="1783"/>
      <c r="D41" s="1788"/>
      <c r="E41" s="1789"/>
      <c r="F41" s="1789"/>
      <c r="G41" s="1789"/>
      <c r="H41" s="1789"/>
      <c r="I41" s="1785">
        <f t="shared" si="1"/>
        <v>0</v>
      </c>
      <c r="J41" s="1790"/>
      <c r="K41" s="598"/>
    </row>
    <row r="42" spans="1:11" ht="12" customHeight="1" x14ac:dyDescent="0.2">
      <c r="A42" s="593"/>
      <c r="B42" s="594"/>
      <c r="C42" s="1783"/>
      <c r="D42" s="1788"/>
      <c r="E42" s="1789"/>
      <c r="F42" s="1789"/>
      <c r="G42" s="1789"/>
      <c r="H42" s="1789"/>
      <c r="I42" s="1785">
        <f t="shared" si="1"/>
        <v>0</v>
      </c>
      <c r="J42" s="1790"/>
      <c r="K42" s="598"/>
    </row>
    <row r="43" spans="1:11" ht="12" customHeight="1" x14ac:dyDescent="0.2">
      <c r="A43" s="593"/>
      <c r="B43" s="594"/>
      <c r="C43" s="1783"/>
      <c r="D43" s="1788"/>
      <c r="E43" s="1789"/>
      <c r="F43" s="1789"/>
      <c r="G43" s="1789"/>
      <c r="H43" s="1789"/>
      <c r="I43" s="1785">
        <f t="shared" si="1"/>
        <v>0</v>
      </c>
      <c r="J43" s="1790"/>
      <c r="K43" s="598"/>
    </row>
    <row r="44" spans="1:11" ht="12" customHeight="1" x14ac:dyDescent="0.2">
      <c r="A44" s="593"/>
      <c r="B44" s="594"/>
      <c r="C44" s="1783"/>
      <c r="D44" s="1784"/>
      <c r="E44" s="1783"/>
      <c r="F44" s="1783"/>
      <c r="G44" s="1783"/>
      <c r="H44" s="1783"/>
      <c r="I44" s="1785">
        <f t="shared" si="1"/>
        <v>0</v>
      </c>
      <c r="J44" s="1783"/>
      <c r="K44" s="596"/>
    </row>
    <row r="45" spans="1:11" ht="12" customHeight="1" x14ac:dyDescent="0.2">
      <c r="A45" s="593"/>
      <c r="B45" s="594"/>
      <c r="C45" s="1783"/>
      <c r="D45" s="1784"/>
      <c r="E45" s="1783"/>
      <c r="F45" s="1783"/>
      <c r="G45" s="1783"/>
      <c r="H45" s="1783"/>
      <c r="I45" s="1785">
        <f t="shared" si="1"/>
        <v>0</v>
      </c>
      <c r="J45" s="1783"/>
      <c r="K45" s="596"/>
    </row>
    <row r="46" spans="1:11" ht="12" customHeight="1" x14ac:dyDescent="0.2">
      <c r="A46" s="593"/>
      <c r="B46" s="594"/>
      <c r="C46" s="1783"/>
      <c r="D46" s="1784"/>
      <c r="E46" s="1783"/>
      <c r="F46" s="1783"/>
      <c r="G46" s="1783"/>
      <c r="H46" s="1783"/>
      <c r="I46" s="1785">
        <f t="shared" si="1"/>
        <v>0</v>
      </c>
      <c r="J46" s="1783"/>
      <c r="K46" s="596"/>
    </row>
    <row r="47" spans="1:11" ht="12" customHeight="1" x14ac:dyDescent="0.2">
      <c r="A47" s="593"/>
      <c r="B47" s="594"/>
      <c r="C47" s="1786"/>
      <c r="D47" s="1784"/>
      <c r="E47" s="1786"/>
      <c r="F47" s="1786"/>
      <c r="G47" s="1786"/>
      <c r="H47" s="1786"/>
      <c r="I47" s="1785">
        <f t="shared" si="1"/>
        <v>0</v>
      </c>
      <c r="J47" s="1786"/>
      <c r="K47" s="596"/>
    </row>
    <row r="48" spans="1:11" ht="12" customHeight="1" x14ac:dyDescent="0.2">
      <c r="A48" s="593"/>
      <c r="B48" s="594"/>
      <c r="C48" s="1783"/>
      <c r="D48" s="1784"/>
      <c r="E48" s="1783"/>
      <c r="F48" s="1783"/>
      <c r="G48" s="1783"/>
      <c r="H48" s="1783"/>
      <c r="I48" s="1785">
        <f t="shared" si="1"/>
        <v>0</v>
      </c>
      <c r="J48" s="1783"/>
      <c r="K48" s="596"/>
    </row>
    <row r="49" spans="1:11" ht="12" customHeight="1" x14ac:dyDescent="0.2">
      <c r="A49" s="593"/>
      <c r="B49" s="594"/>
      <c r="C49" s="1785">
        <f>SUM(C31:C48)</f>
        <v>2332000</v>
      </c>
      <c r="D49" s="1791"/>
      <c r="E49" s="1785">
        <f t="shared" ref="E49:J49" si="2">SUM(E31:E48)</f>
        <v>1788910</v>
      </c>
      <c r="F49" s="1785">
        <f t="shared" si="2"/>
        <v>0</v>
      </c>
      <c r="G49" s="1785">
        <f t="shared" si="2"/>
        <v>0</v>
      </c>
      <c r="H49" s="1785">
        <f t="shared" si="2"/>
        <v>199910</v>
      </c>
      <c r="I49" s="1785">
        <f t="shared" si="2"/>
        <v>1589000</v>
      </c>
      <c r="J49" s="1785">
        <f t="shared" si="2"/>
        <v>1357163</v>
      </c>
      <c r="K49" s="596"/>
    </row>
    <row r="50" spans="1:11" ht="6" customHeight="1" x14ac:dyDescent="0.2">
      <c r="A50" s="599"/>
      <c r="B50" s="595"/>
      <c r="C50" s="595"/>
      <c r="D50" s="595"/>
      <c r="E50" s="595"/>
      <c r="F50" s="595"/>
      <c r="G50" s="595"/>
      <c r="H50" s="595"/>
      <c r="I50" s="595"/>
      <c r="J50" s="599"/>
    </row>
    <row r="51" spans="1:11" x14ac:dyDescent="0.2">
      <c r="A51" s="600" t="s">
        <v>1787</v>
      </c>
      <c r="B51" s="599"/>
      <c r="C51" s="596"/>
      <c r="D51" s="596"/>
      <c r="E51" s="596"/>
      <c r="F51" s="596"/>
      <c r="G51" s="596"/>
      <c r="H51" s="595"/>
      <c r="I51" s="595"/>
      <c r="J51" s="599"/>
    </row>
    <row r="52" spans="1:11" ht="11.25" customHeight="1" x14ac:dyDescent="0.2">
      <c r="A52" s="601" t="s">
        <v>906</v>
      </c>
      <c r="B52" s="2265" t="s">
        <v>580</v>
      </c>
      <c r="C52" s="2266"/>
      <c r="D52" s="2266"/>
      <c r="E52" s="602" t="s">
        <v>840</v>
      </c>
      <c r="F52" s="2267" t="s">
        <v>2025</v>
      </c>
      <c r="G52" s="2268"/>
      <c r="H52" s="595"/>
      <c r="I52" s="595"/>
      <c r="J52" s="599"/>
    </row>
    <row r="53" spans="1:11" ht="11.25" customHeight="1" x14ac:dyDescent="0.2">
      <c r="A53" s="603" t="s">
        <v>907</v>
      </c>
      <c r="B53" s="604" t="s">
        <v>945</v>
      </c>
      <c r="C53" s="599"/>
      <c r="D53" s="596"/>
      <c r="E53" s="602" t="s">
        <v>494</v>
      </c>
      <c r="F53" s="2269" t="s">
        <v>2026</v>
      </c>
      <c r="G53" s="2270"/>
      <c r="H53" s="595"/>
      <c r="I53" s="595"/>
      <c r="J53" s="599"/>
    </row>
    <row r="54" spans="1:11" ht="11.25" customHeight="1" x14ac:dyDescent="0.2">
      <c r="A54" s="605" t="s">
        <v>908</v>
      </c>
      <c r="B54" s="600" t="s">
        <v>946</v>
      </c>
      <c r="C54" s="599"/>
      <c r="D54" s="596"/>
      <c r="E54" s="602" t="s">
        <v>495</v>
      </c>
      <c r="F54" s="2269"/>
      <c r="G54" s="2270"/>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O15" sqref="O1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01" t="s">
        <v>851</v>
      </c>
      <c r="B1" s="2302"/>
      <c r="C1" s="2302"/>
      <c r="D1" s="2302"/>
      <c r="E1" s="2302"/>
      <c r="F1" s="2302"/>
      <c r="G1" s="2303"/>
      <c r="H1" s="1342"/>
      <c r="I1" s="613"/>
      <c r="J1" s="399"/>
    </row>
    <row r="2" spans="1:11" ht="26.25" x14ac:dyDescent="0.2">
      <c r="A2" s="2278" t="s">
        <v>1661</v>
      </c>
      <c r="B2" s="2279"/>
      <c r="C2" s="2279"/>
      <c r="D2" s="2279"/>
      <c r="E2" s="2280"/>
      <c r="F2" s="614" t="s">
        <v>898</v>
      </c>
      <c r="G2" s="615" t="s">
        <v>1658</v>
      </c>
      <c r="H2" s="615" t="s">
        <v>407</v>
      </c>
      <c r="I2" s="615" t="s">
        <v>1150</v>
      </c>
      <c r="J2" s="615" t="s">
        <v>1792</v>
      </c>
      <c r="K2" s="615" t="s">
        <v>137</v>
      </c>
    </row>
    <row r="3" spans="1:11" x14ac:dyDescent="0.2">
      <c r="A3" s="2281" t="str">
        <f>"Cash Basis Fund Balance as of July 1, "&amp;'AFR20'!E2-1</f>
        <v>Cash Basis Fund Balance as of July 1, 2019</v>
      </c>
      <c r="B3" s="2282"/>
      <c r="C3" s="2282"/>
      <c r="D3" s="2282"/>
      <c r="E3" s="2283"/>
      <c r="F3" s="616"/>
      <c r="G3" s="1793"/>
      <c r="H3" s="1793"/>
      <c r="I3" s="1793"/>
      <c r="J3" s="1794"/>
      <c r="K3" s="1794"/>
    </row>
    <row r="4" spans="1:11" x14ac:dyDescent="0.2">
      <c r="A4" s="2284" t="s">
        <v>366</v>
      </c>
      <c r="B4" s="2285"/>
      <c r="C4" s="2285"/>
      <c r="D4" s="2285"/>
      <c r="E4" s="2266"/>
      <c r="F4" s="619"/>
      <c r="G4" s="1795"/>
      <c r="H4" s="1796"/>
      <c r="I4" s="1795"/>
      <c r="J4" s="1797"/>
      <c r="K4" s="1797"/>
    </row>
    <row r="5" spans="1:11" x14ac:dyDescent="0.2">
      <c r="A5" s="2304" t="s">
        <v>1062</v>
      </c>
      <c r="B5" s="2275"/>
      <c r="C5" s="2275"/>
      <c r="D5" s="2275"/>
      <c r="E5" s="2305"/>
      <c r="F5" s="621" t="s">
        <v>843</v>
      </c>
      <c r="G5" s="1798"/>
      <c r="H5" s="1793">
        <v>48508</v>
      </c>
      <c r="I5" s="1799"/>
      <c r="J5" s="1800"/>
      <c r="K5" s="1800"/>
    </row>
    <row r="6" spans="1:11" x14ac:dyDescent="0.2">
      <c r="A6" s="624" t="s">
        <v>715</v>
      </c>
      <c r="B6" s="625"/>
      <c r="C6" s="625"/>
      <c r="D6" s="625"/>
      <c r="E6" s="626"/>
      <c r="F6" s="627" t="s">
        <v>844</v>
      </c>
      <c r="G6" s="1793"/>
      <c r="H6" s="1793">
        <v>1352</v>
      </c>
      <c r="I6" s="1793"/>
      <c r="J6" s="1794"/>
      <c r="K6" s="1794"/>
    </row>
    <row r="7" spans="1:11" x14ac:dyDescent="0.2">
      <c r="A7" s="628" t="s">
        <v>244</v>
      </c>
      <c r="B7" s="629"/>
      <c r="C7" s="629"/>
      <c r="D7" s="629"/>
      <c r="E7" s="630"/>
      <c r="F7" s="621" t="s">
        <v>845</v>
      </c>
      <c r="G7" s="1795"/>
      <c r="H7" s="1795"/>
      <c r="I7" s="1795"/>
      <c r="J7" s="1801"/>
      <c r="K7" s="1794"/>
    </row>
    <row r="8" spans="1:11" x14ac:dyDescent="0.2">
      <c r="A8" s="628" t="s">
        <v>342</v>
      </c>
      <c r="B8" s="629"/>
      <c r="C8" s="629"/>
      <c r="D8" s="629"/>
      <c r="E8" s="630"/>
      <c r="F8" s="621" t="s">
        <v>846</v>
      </c>
      <c r="G8" s="1802"/>
      <c r="H8" s="1802"/>
      <c r="I8" s="1802"/>
      <c r="J8" s="1794"/>
      <c r="K8" s="1797"/>
    </row>
    <row r="9" spans="1:11" x14ac:dyDescent="0.2">
      <c r="A9" s="628" t="s">
        <v>137</v>
      </c>
      <c r="B9" s="629"/>
      <c r="C9" s="629"/>
      <c r="D9" s="629"/>
      <c r="E9" s="630"/>
      <c r="F9" s="627" t="s">
        <v>848</v>
      </c>
      <c r="G9" s="1802"/>
      <c r="H9" s="1798"/>
      <c r="I9" s="1798"/>
      <c r="J9" s="1801"/>
      <c r="K9" s="1794"/>
    </row>
    <row r="10" spans="1:11" x14ac:dyDescent="0.2">
      <c r="A10" s="2304" t="s">
        <v>1793</v>
      </c>
      <c r="B10" s="2275"/>
      <c r="C10" s="2275"/>
      <c r="D10" s="2275"/>
      <c r="E10" s="2306"/>
      <c r="F10" s="632" t="s">
        <v>857</v>
      </c>
      <c r="G10" s="1802"/>
      <c r="H10" s="1803"/>
      <c r="I10" s="1793"/>
      <c r="J10" s="1794"/>
      <c r="K10" s="1794"/>
    </row>
    <row r="11" spans="1:11" x14ac:dyDescent="0.2">
      <c r="A11" s="2304" t="s">
        <v>159</v>
      </c>
      <c r="B11" s="2275"/>
      <c r="C11" s="2275"/>
      <c r="D11" s="2275"/>
      <c r="E11" s="2305"/>
      <c r="F11" s="621" t="s">
        <v>847</v>
      </c>
      <c r="G11" s="1798"/>
      <c r="H11" s="1793"/>
      <c r="I11" s="1793"/>
      <c r="J11" s="1794"/>
      <c r="K11" s="1800"/>
    </row>
    <row r="12" spans="1:11" ht="13.5" thickBot="1" x14ac:dyDescent="0.25">
      <c r="A12" s="2292" t="s">
        <v>899</v>
      </c>
      <c r="B12" s="2293"/>
      <c r="C12" s="2293"/>
      <c r="D12" s="2293"/>
      <c r="E12" s="2294"/>
      <c r="F12" s="1481"/>
      <c r="G12" s="1804">
        <f>SUM(G5:G11)</f>
        <v>0</v>
      </c>
      <c r="H12" s="1804">
        <f>SUM(H5:H11)</f>
        <v>49860</v>
      </c>
      <c r="I12" s="1804">
        <f>SUM(I5:I11)</f>
        <v>0</v>
      </c>
      <c r="J12" s="1804">
        <f>SUM(J5:J11)</f>
        <v>0</v>
      </c>
      <c r="K12" s="1804">
        <f>SUM(K5:K11)</f>
        <v>0</v>
      </c>
    </row>
    <row r="13" spans="1:11" ht="13.5" thickTop="1" x14ac:dyDescent="0.2">
      <c r="A13" s="2286" t="s">
        <v>367</v>
      </c>
      <c r="B13" s="2287"/>
      <c r="C13" s="2287"/>
      <c r="D13" s="2287"/>
      <c r="E13" s="2288"/>
      <c r="F13" s="633"/>
      <c r="G13" s="1805"/>
      <c r="H13" s="1806"/>
      <c r="I13" s="1807"/>
      <c r="J13" s="1807"/>
      <c r="K13" s="1807"/>
    </row>
    <row r="14" spans="1:11" x14ac:dyDescent="0.2">
      <c r="A14" s="2310" t="s">
        <v>453</v>
      </c>
      <c r="B14" s="2310"/>
      <c r="C14" s="2310"/>
      <c r="D14" s="2310"/>
      <c r="E14" s="2311"/>
      <c r="F14" s="634" t="s">
        <v>849</v>
      </c>
      <c r="G14" s="1802"/>
      <c r="H14" s="1793">
        <v>49860</v>
      </c>
      <c r="I14" s="1798"/>
      <c r="J14" s="1800"/>
      <c r="K14" s="1794"/>
    </row>
    <row r="15" spans="1:11" x14ac:dyDescent="0.2">
      <c r="A15" s="2275" t="s">
        <v>4</v>
      </c>
      <c r="B15" s="2275"/>
      <c r="C15" s="2275"/>
      <c r="D15" s="2275"/>
      <c r="E15" s="2305"/>
      <c r="F15" s="634" t="s">
        <v>850</v>
      </c>
      <c r="G15" s="1798"/>
      <c r="H15" s="1793"/>
      <c r="I15" s="1793"/>
      <c r="J15" s="1794"/>
      <c r="K15" s="1794"/>
    </row>
    <row r="16" spans="1:11" x14ac:dyDescent="0.2">
      <c r="A16" s="2275" t="s">
        <v>295</v>
      </c>
      <c r="B16" s="2275"/>
      <c r="C16" s="2275"/>
      <c r="D16" s="2275"/>
      <c r="E16" s="2305"/>
      <c r="F16" s="634" t="s">
        <v>917</v>
      </c>
      <c r="G16" s="1799"/>
      <c r="H16" s="1795"/>
      <c r="I16" s="1795"/>
      <c r="J16" s="1797"/>
      <c r="K16" s="1797"/>
    </row>
    <row r="17" spans="1:15" x14ac:dyDescent="0.2">
      <c r="A17" s="2299" t="s">
        <v>929</v>
      </c>
      <c r="B17" s="2299"/>
      <c r="C17" s="2299"/>
      <c r="D17" s="2299"/>
      <c r="E17" s="2300"/>
      <c r="F17" s="635"/>
      <c r="G17" s="1808"/>
      <c r="H17" s="1809"/>
      <c r="I17" s="1809"/>
      <c r="J17" s="1810"/>
      <c r="K17" s="1811"/>
    </row>
    <row r="18" spans="1:15" x14ac:dyDescent="0.2">
      <c r="A18" s="2289" t="s">
        <v>365</v>
      </c>
      <c r="B18" s="2290"/>
      <c r="C18" s="2290"/>
      <c r="D18" s="2290"/>
      <c r="E18" s="2291"/>
      <c r="F18" s="634" t="s">
        <v>926</v>
      </c>
      <c r="G18" s="1802"/>
      <c r="H18" s="1802"/>
      <c r="I18" s="1802"/>
      <c r="J18" s="1794"/>
      <c r="K18" s="1812"/>
    </row>
    <row r="19" spans="1:15" ht="21.75" customHeight="1" x14ac:dyDescent="0.2">
      <c r="A19" s="2312" t="s">
        <v>1789</v>
      </c>
      <c r="B19" s="2312"/>
      <c r="C19" s="2312"/>
      <c r="D19" s="2312"/>
      <c r="E19" s="2313"/>
      <c r="F19" s="634" t="s">
        <v>927</v>
      </c>
      <c r="G19" s="1802"/>
      <c r="H19" s="1802"/>
      <c r="I19" s="1802"/>
      <c r="J19" s="1794"/>
      <c r="K19" s="1812"/>
    </row>
    <row r="20" spans="1:15" x14ac:dyDescent="0.2">
      <c r="A20" s="2289" t="s">
        <v>1794</v>
      </c>
      <c r="B20" s="2290"/>
      <c r="C20" s="2290"/>
      <c r="D20" s="2290"/>
      <c r="E20" s="2291"/>
      <c r="F20" s="634" t="s">
        <v>928</v>
      </c>
      <c r="G20" s="1802"/>
      <c r="H20" s="1802"/>
      <c r="I20" s="1802"/>
      <c r="J20" s="1794"/>
      <c r="K20" s="1812"/>
    </row>
    <row r="21" spans="1:15" ht="13.5" thickBot="1" x14ac:dyDescent="0.25">
      <c r="A21" s="2295" t="s">
        <v>633</v>
      </c>
      <c r="B21" s="2295"/>
      <c r="C21" s="2295"/>
      <c r="D21" s="2295"/>
      <c r="E21" s="2295"/>
      <c r="F21" s="1482"/>
      <c r="G21" s="1809"/>
      <c r="H21" s="1813"/>
      <c r="I21" s="1813"/>
      <c r="J21" s="1814">
        <f>SUM(J18:J20)</f>
        <v>0</v>
      </c>
      <c r="K21" s="1810"/>
    </row>
    <row r="22" spans="1:15" ht="13.5" thickTop="1" x14ac:dyDescent="0.2">
      <c r="A22" s="2275" t="s">
        <v>1795</v>
      </c>
      <c r="B22" s="2275"/>
      <c r="C22" s="2275"/>
      <c r="D22" s="2275"/>
      <c r="E22" s="2305"/>
      <c r="F22" s="634" t="s">
        <v>857</v>
      </c>
      <c r="G22" s="1802"/>
      <c r="H22" s="1793"/>
      <c r="I22" s="1793"/>
      <c r="J22" s="1815"/>
      <c r="K22" s="1794"/>
    </row>
    <row r="23" spans="1:15" ht="13.5" thickBot="1" x14ac:dyDescent="0.25">
      <c r="A23" s="2296" t="s">
        <v>900</v>
      </c>
      <c r="B23" s="2295"/>
      <c r="C23" s="2295"/>
      <c r="D23" s="2295"/>
      <c r="E23" s="2295"/>
      <c r="F23" s="1484"/>
      <c r="G23" s="1804">
        <f>SUM(G14:G16,G21,G22)</f>
        <v>0</v>
      </c>
      <c r="H23" s="1804">
        <f>SUM(H14:H16,H21,H22)</f>
        <v>49860</v>
      </c>
      <c r="I23" s="1804">
        <f>SUM(I14:I16,I21,I22)</f>
        <v>0</v>
      </c>
      <c r="J23" s="1804">
        <f>SUM(J14:J16,J21,J22)</f>
        <v>0</v>
      </c>
      <c r="K23" s="1804">
        <f>SUM(K14:K16,K21,K22)</f>
        <v>0</v>
      </c>
      <c r="M23" s="1903"/>
      <c r="N23" s="1903"/>
      <c r="O23" s="1903"/>
    </row>
    <row r="24" spans="1:15" ht="14.25" thickTop="1" thickBot="1" x14ac:dyDescent="0.25">
      <c r="A24" s="2297" t="str">
        <f>"Ending Cash Basis Fund Balance as of June 30, "&amp;'AFR20'!E2</f>
        <v>Ending Cash Basis Fund Balance as of June 30, 2020</v>
      </c>
      <c r="B24" s="2298"/>
      <c r="C24" s="2298"/>
      <c r="D24" s="2298"/>
      <c r="E24" s="2298"/>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8" t="s">
        <v>417</v>
      </c>
      <c r="B25" s="639"/>
      <c r="C25" s="639"/>
      <c r="D25" s="639"/>
      <c r="E25" s="640"/>
      <c r="F25" s="641">
        <v>714</v>
      </c>
      <c r="G25" s="1817"/>
      <c r="H25" s="1817"/>
      <c r="I25" s="1817"/>
      <c r="J25" s="1815"/>
      <c r="K25" s="1815"/>
    </row>
    <row r="26" spans="1:15" ht="13.5" thickBot="1" x14ac:dyDescent="0.25">
      <c r="A26" s="638" t="s">
        <v>339</v>
      </c>
      <c r="B26" s="639"/>
      <c r="C26" s="639"/>
      <c r="D26" s="639"/>
      <c r="E26" s="640"/>
      <c r="F26" s="641">
        <v>730</v>
      </c>
      <c r="G26" s="1804">
        <f>G24-G25</f>
        <v>0</v>
      </c>
      <c r="H26" s="1804">
        <f>H24-H25</f>
        <v>0</v>
      </c>
      <c r="I26" s="1804">
        <f>I24-I25</f>
        <v>0</v>
      </c>
      <c r="J26" s="1804">
        <f>J24-J25</f>
        <v>0</v>
      </c>
      <c r="K26" s="1804">
        <f>K24-K25</f>
        <v>0</v>
      </c>
    </row>
    <row r="27" spans="1:15" ht="5.25" customHeight="1" thickTop="1" x14ac:dyDescent="0.2">
      <c r="I27" s="196"/>
      <c r="J27" s="196"/>
    </row>
    <row r="28" spans="1:15" ht="29.25" customHeight="1" x14ac:dyDescent="0.2">
      <c r="A28" s="1557" t="s">
        <v>1879</v>
      </c>
      <c r="B28" s="1558"/>
      <c r="C28" s="1558"/>
      <c r="D28" s="1558"/>
      <c r="E28" s="1559"/>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07"/>
      <c r="I31" s="2308"/>
      <c r="J31" s="2308"/>
      <c r="K31" s="2308"/>
    </row>
    <row r="32" spans="1:15" x14ac:dyDescent="0.2">
      <c r="A32" s="648"/>
      <c r="B32" s="231"/>
      <c r="C32" s="231"/>
      <c r="D32" s="231"/>
      <c r="E32" s="644"/>
      <c r="F32" s="650" t="s">
        <v>537</v>
      </c>
      <c r="G32" s="617"/>
      <c r="H32" s="2309"/>
      <c r="I32" s="2308"/>
      <c r="J32" s="2308"/>
      <c r="K32" s="2308"/>
    </row>
    <row r="33" spans="1:11" ht="1.5" customHeight="1" x14ac:dyDescent="0.2">
      <c r="A33" s="651" t="s">
        <v>1161</v>
      </c>
      <c r="B33" s="340"/>
      <c r="C33" s="340"/>
      <c r="D33" s="340"/>
      <c r="E33" s="340"/>
      <c r="F33" s="340"/>
      <c r="G33" s="652"/>
      <c r="H33" s="2309"/>
      <c r="I33" s="2308"/>
      <c r="J33" s="2308"/>
      <c r="K33" s="2308"/>
    </row>
    <row r="34" spans="1:11" x14ac:dyDescent="0.2">
      <c r="A34" s="653" t="s">
        <v>1796</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275" t="s">
        <v>538</v>
      </c>
      <c r="B41" s="2276"/>
      <c r="C41" s="2276"/>
      <c r="D41" s="2276"/>
      <c r="E41" s="2276"/>
      <c r="F41" s="2277"/>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343" t="s">
        <v>1790</v>
      </c>
      <c r="B46" s="381" t="s">
        <v>1659</v>
      </c>
    </row>
    <row r="47" spans="1:11" s="662" customFormat="1" ht="12.75" customHeight="1" x14ac:dyDescent="0.2">
      <c r="A47" s="660"/>
      <c r="B47" s="661" t="s">
        <v>1660</v>
      </c>
      <c r="E47" s="661"/>
      <c r="K47" s="663"/>
    </row>
    <row r="48" spans="1:11" ht="12.75" customHeight="1" x14ac:dyDescent="0.2">
      <c r="A48" s="1344" t="s">
        <v>1791</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O15" sqref="O15"/>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16" t="s">
        <v>1878</v>
      </c>
      <c r="B1" s="2317"/>
      <c r="C1" s="2318"/>
      <c r="D1" s="665"/>
      <c r="E1" s="666"/>
      <c r="F1" s="666"/>
      <c r="G1" s="667"/>
      <c r="H1" s="668"/>
      <c r="I1" s="669"/>
      <c r="J1" s="2314"/>
      <c r="K1" s="2315"/>
      <c r="L1" s="2315"/>
    </row>
    <row r="2" spans="1:14" ht="69.75" customHeight="1" x14ac:dyDescent="0.2">
      <c r="A2" s="670" t="s">
        <v>1662</v>
      </c>
      <c r="B2" s="671"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2"/>
      <c r="N2" s="672"/>
    </row>
    <row r="3" spans="1:14" ht="13.5" thickBot="1" x14ac:dyDescent="0.25">
      <c r="A3" s="1408" t="s">
        <v>886</v>
      </c>
      <c r="B3" s="1409">
        <v>210</v>
      </c>
      <c r="C3" s="1818"/>
      <c r="D3" s="1818"/>
      <c r="E3" s="1818"/>
      <c r="F3" s="1814">
        <f>(C3+D3)-E3</f>
        <v>0</v>
      </c>
      <c r="G3" s="674"/>
      <c r="H3" s="673"/>
      <c r="I3" s="673"/>
      <c r="J3" s="673"/>
      <c r="K3" s="1490">
        <f>(H3+I3)-J3</f>
        <v>0</v>
      </c>
      <c r="L3" s="1490">
        <f>F3-K3</f>
        <v>0</v>
      </c>
      <c r="M3" s="672"/>
      <c r="N3" s="672"/>
    </row>
    <row r="4" spans="1:14" ht="15" customHeight="1" thickTop="1" x14ac:dyDescent="0.2">
      <c r="A4" s="1410" t="s">
        <v>157</v>
      </c>
      <c r="B4" s="1409">
        <v>220</v>
      </c>
      <c r="C4" s="1801"/>
      <c r="D4" s="1801"/>
      <c r="E4" s="1801"/>
      <c r="F4" s="1800"/>
      <c r="G4" s="675"/>
      <c r="H4" s="676"/>
      <c r="I4" s="676"/>
      <c r="J4" s="676"/>
      <c r="K4" s="677"/>
      <c r="L4" s="623"/>
    </row>
    <row r="5" spans="1:14" ht="13.5" thickBot="1" x14ac:dyDescent="0.25">
      <c r="A5" s="628" t="s">
        <v>887</v>
      </c>
      <c r="B5" s="678">
        <v>221</v>
      </c>
      <c r="C5" s="1819">
        <v>61315</v>
      </c>
      <c r="D5" s="1819"/>
      <c r="E5" s="1819"/>
      <c r="F5" s="1814">
        <f>(C5+D5)-E5</f>
        <v>61315</v>
      </c>
      <c r="G5" s="675"/>
      <c r="H5" s="679"/>
      <c r="I5" s="679"/>
      <c r="J5" s="679"/>
      <c r="K5" s="636"/>
      <c r="L5" s="1490">
        <f>F5-K5</f>
        <v>61315</v>
      </c>
    </row>
    <row r="6" spans="1:14" ht="14.25" thickTop="1" thickBot="1" x14ac:dyDescent="0.25">
      <c r="A6" s="628" t="s">
        <v>1109</v>
      </c>
      <c r="B6" s="678">
        <v>222</v>
      </c>
      <c r="C6" s="1794"/>
      <c r="D6" s="1794"/>
      <c r="E6" s="1794"/>
      <c r="F6" s="1814">
        <f>(C6+D6)-E6</f>
        <v>0</v>
      </c>
      <c r="G6" s="675">
        <v>50</v>
      </c>
      <c r="H6" s="618"/>
      <c r="I6" s="618"/>
      <c r="J6" s="618"/>
      <c r="K6" s="1490">
        <f>(H6+I6)-J6</f>
        <v>0</v>
      </c>
      <c r="L6" s="1490">
        <f>F6-K6</f>
        <v>0</v>
      </c>
    </row>
    <row r="7" spans="1:14" ht="15" customHeight="1" thickTop="1" x14ac:dyDescent="0.2">
      <c r="A7" s="1410" t="s">
        <v>158</v>
      </c>
      <c r="B7" s="1409">
        <v>230</v>
      </c>
      <c r="C7" s="1801"/>
      <c r="D7" s="1801"/>
      <c r="E7" s="1801"/>
      <c r="F7" s="1800"/>
      <c r="G7" s="680"/>
      <c r="H7" s="631"/>
      <c r="I7" s="631"/>
      <c r="J7" s="631"/>
      <c r="K7" s="623"/>
      <c r="L7" s="623"/>
    </row>
    <row r="8" spans="1:14" ht="13.5" thickBot="1" x14ac:dyDescent="0.25">
      <c r="A8" s="628" t="s">
        <v>1110</v>
      </c>
      <c r="B8" s="678">
        <v>231</v>
      </c>
      <c r="C8" s="1820">
        <v>793647</v>
      </c>
      <c r="D8" s="1820">
        <f>507955+164225</f>
        <v>672180</v>
      </c>
      <c r="E8" s="1820"/>
      <c r="F8" s="1814">
        <f>(C8+D8)-E8</f>
        <v>1465827</v>
      </c>
      <c r="G8" s="680">
        <v>50</v>
      </c>
      <c r="H8" s="618">
        <v>454512</v>
      </c>
      <c r="I8" s="618">
        <v>8992</v>
      </c>
      <c r="J8" s="618"/>
      <c r="K8" s="1490">
        <f>(H8+I8)-J8</f>
        <v>463504</v>
      </c>
      <c r="L8" s="1490">
        <f>F8-K8</f>
        <v>1002323</v>
      </c>
    </row>
    <row r="9" spans="1:14" ht="14.25" thickTop="1" thickBot="1" x14ac:dyDescent="0.25">
      <c r="A9" s="628" t="s">
        <v>1111</v>
      </c>
      <c r="B9" s="678">
        <v>232</v>
      </c>
      <c r="C9" s="1794"/>
      <c r="D9" s="1794"/>
      <c r="E9" s="1794"/>
      <c r="F9" s="1814">
        <f>(C9+D9)-E9</f>
        <v>0</v>
      </c>
      <c r="G9" s="680">
        <v>20</v>
      </c>
      <c r="H9" s="618"/>
      <c r="I9" s="618"/>
      <c r="J9" s="618"/>
      <c r="K9" s="1490">
        <f>(H9+I9)-J9</f>
        <v>0</v>
      </c>
      <c r="L9" s="1490">
        <f>F9-K9</f>
        <v>0</v>
      </c>
    </row>
    <row r="10" spans="1:14" ht="24" thickTop="1" thickBot="1" x14ac:dyDescent="0.25">
      <c r="A10" s="681" t="s">
        <v>1112</v>
      </c>
      <c r="B10" s="678">
        <v>240</v>
      </c>
      <c r="C10" s="1821">
        <v>383147</v>
      </c>
      <c r="D10" s="1821"/>
      <c r="E10" s="1821"/>
      <c r="F10" s="1822">
        <f>(C10+D10)-E10</f>
        <v>383147</v>
      </c>
      <c r="G10" s="680">
        <v>20</v>
      </c>
      <c r="H10" s="682">
        <v>78368</v>
      </c>
      <c r="I10" s="682">
        <v>19157</v>
      </c>
      <c r="J10" s="682"/>
      <c r="K10" s="1490">
        <f>(H10+I10)-J10</f>
        <v>97525</v>
      </c>
      <c r="L10" s="1490">
        <f>F10-K10</f>
        <v>285622</v>
      </c>
    </row>
    <row r="11" spans="1:14" ht="13.5" thickTop="1" x14ac:dyDescent="0.2">
      <c r="A11" s="1411" t="s">
        <v>1128</v>
      </c>
      <c r="B11" s="1409">
        <v>250</v>
      </c>
      <c r="C11" s="1801"/>
      <c r="D11" s="1801"/>
      <c r="E11" s="1801"/>
      <c r="F11" s="1800"/>
      <c r="G11" s="680"/>
      <c r="H11" s="631"/>
      <c r="I11" s="631"/>
      <c r="J11" s="631"/>
      <c r="K11" s="623"/>
      <c r="L11" s="623"/>
    </row>
    <row r="12" spans="1:14" ht="13.5" thickBot="1" x14ac:dyDescent="0.25">
      <c r="A12" s="683" t="s">
        <v>1113</v>
      </c>
      <c r="B12" s="678">
        <v>251</v>
      </c>
      <c r="C12" s="1820">
        <v>202688</v>
      </c>
      <c r="D12" s="1820">
        <v>3103</v>
      </c>
      <c r="E12" s="1820">
        <v>3076</v>
      </c>
      <c r="F12" s="1814">
        <f>(C12+D12)-E12</f>
        <v>202715</v>
      </c>
      <c r="G12" s="680">
        <v>10</v>
      </c>
      <c r="H12" s="618">
        <v>94469</v>
      </c>
      <c r="I12" s="618">
        <v>19961</v>
      </c>
      <c r="J12" s="618">
        <v>3076</v>
      </c>
      <c r="K12" s="1490">
        <f>(H12+I12)-J12</f>
        <v>111354</v>
      </c>
      <c r="L12" s="1490">
        <f>F12-K12</f>
        <v>91361</v>
      </c>
    </row>
    <row r="13" spans="1:14" ht="14.25" thickTop="1" thickBot="1" x14ac:dyDescent="0.25">
      <c r="A13" s="683" t="s">
        <v>1114</v>
      </c>
      <c r="B13" s="678">
        <v>252</v>
      </c>
      <c r="C13" s="1820"/>
      <c r="D13" s="1820"/>
      <c r="E13" s="1820"/>
      <c r="F13" s="1814">
        <f>(C13+D13)-E13</f>
        <v>0</v>
      </c>
      <c r="G13" s="680">
        <v>5</v>
      </c>
      <c r="H13" s="618"/>
      <c r="I13" s="618"/>
      <c r="J13" s="618"/>
      <c r="K13" s="1490">
        <f>(H13+I13)-J13</f>
        <v>0</v>
      </c>
      <c r="L13" s="1490">
        <f>F13-K13</f>
        <v>0</v>
      </c>
    </row>
    <row r="14" spans="1:14" ht="14.25" thickTop="1" thickBot="1" x14ac:dyDescent="0.25">
      <c r="A14" s="683" t="s">
        <v>1115</v>
      </c>
      <c r="B14" s="678">
        <v>253</v>
      </c>
      <c r="C14" s="1794"/>
      <c r="D14" s="1794"/>
      <c r="E14" s="1794"/>
      <c r="F14" s="1814">
        <f>(C14+D14)-E14</f>
        <v>0</v>
      </c>
      <c r="G14" s="680">
        <v>3</v>
      </c>
      <c r="H14" s="618"/>
      <c r="I14" s="618"/>
      <c r="J14" s="618"/>
      <c r="K14" s="1490">
        <f>(H14+I14)-J14</f>
        <v>0</v>
      </c>
      <c r="L14" s="1490">
        <f>F14-K14</f>
        <v>0</v>
      </c>
    </row>
    <row r="15" spans="1:14" ht="15" customHeight="1" thickTop="1" thickBot="1" x14ac:dyDescent="0.25">
      <c r="A15" s="1410" t="s">
        <v>525</v>
      </c>
      <c r="B15" s="1409">
        <v>260</v>
      </c>
      <c r="C15" s="1820">
        <v>164225</v>
      </c>
      <c r="D15" s="1820"/>
      <c r="E15" s="1820">
        <v>164225</v>
      </c>
      <c r="F15" s="1814">
        <f>(C15+D15)-E15</f>
        <v>0</v>
      </c>
      <c r="G15" s="684" t="s">
        <v>857</v>
      </c>
      <c r="H15" s="631"/>
      <c r="I15" s="631"/>
      <c r="J15" s="631"/>
      <c r="K15" s="631"/>
      <c r="L15" s="1490">
        <f>F15-K15</f>
        <v>0</v>
      </c>
    </row>
    <row r="16" spans="1:14" ht="15" customHeight="1" thickTop="1" thickBot="1" x14ac:dyDescent="0.25">
      <c r="A16" s="1486" t="s">
        <v>638</v>
      </c>
      <c r="B16" s="1487">
        <v>200</v>
      </c>
      <c r="C16" s="1814">
        <f>SUM(C3,C5:C6,C8:C10,C12:C15)</f>
        <v>1605022</v>
      </c>
      <c r="D16" s="1814">
        <f>SUM(D3,D5:D6,D8:D10,D12:D15)</f>
        <v>675283</v>
      </c>
      <c r="E16" s="1814">
        <f>SUM(E3,E5:E6,E8:E10,E12:E15)</f>
        <v>167301</v>
      </c>
      <c r="F16" s="1814">
        <f>SUM(F3,F5:F6,F8:F10,F12:F15)</f>
        <v>2113004</v>
      </c>
      <c r="G16" s="680"/>
      <c r="H16" s="1483">
        <f>SUM(H3,H6,H8:H10,H12:H14,)</f>
        <v>627349</v>
      </c>
      <c r="I16" s="1483">
        <f>SUM(I3,I6,I8:I10,I12:I14,)</f>
        <v>48110</v>
      </c>
      <c r="J16" s="1483">
        <f>SUM(J3,J6,J8:J10,J12:J14,)</f>
        <v>3076</v>
      </c>
      <c r="K16" s="1483">
        <f>(H16+I16)-J16</f>
        <v>672383</v>
      </c>
      <c r="L16" s="1483">
        <f>F16-K16</f>
        <v>1440621</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5">
        <v>10</v>
      </c>
      <c r="H17" s="620"/>
      <c r="I17" s="1490">
        <f>F17/G17</f>
        <v>0</v>
      </c>
      <c r="J17" s="620"/>
      <c r="K17" s="637"/>
      <c r="L17" s="637"/>
    </row>
    <row r="18" spans="1:12" ht="14.25" thickTop="1" thickBot="1" x14ac:dyDescent="0.25">
      <c r="A18" s="1488" t="s">
        <v>680</v>
      </c>
      <c r="B18" s="1489"/>
      <c r="C18" s="622"/>
      <c r="D18" s="622"/>
      <c r="E18" s="622"/>
      <c r="F18" s="685"/>
      <c r="G18" s="686"/>
      <c r="H18" s="623"/>
      <c r="I18" s="1483">
        <f>SUM(I16,I17)</f>
        <v>48110</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activeCell="O15" sqref="O15"/>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22" t="str">
        <f>"ESTIMATED OPERATING EXPENSE PER PUPIL (OEPP)/PER CAPITA TUITION CHARGE (PCTC) COMPUTATIONS ("&amp;'AFR20'!E2-1&amp;" - "&amp;'AFR20'!E2&amp;")"</f>
        <v>ESTIMATED OPERATING EXPENSE PER PUPIL (OEPP)/PER CAPITA TUITION CHARGE (PCTC) COMPUTATIONS (2019 - 2020)</v>
      </c>
      <c r="B1" s="2323"/>
      <c r="C1" s="2323"/>
      <c r="D1" s="2323"/>
      <c r="E1" s="2323"/>
      <c r="F1" s="2324"/>
      <c r="G1" s="690"/>
      <c r="I1" s="700"/>
    </row>
    <row r="2" spans="1:9" ht="15" customHeight="1" thickBot="1" x14ac:dyDescent="0.25">
      <c r="A2" s="2325" t="s">
        <v>474</v>
      </c>
      <c r="B2" s="2326"/>
      <c r="C2" s="2326"/>
      <c r="D2" s="2326"/>
      <c r="E2" s="2326"/>
      <c r="F2" s="2327"/>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28"/>
      <c r="B5" s="2329"/>
      <c r="C5" s="2329"/>
      <c r="D5" s="2329"/>
      <c r="E5" s="2329"/>
      <c r="F5" s="2329"/>
    </row>
    <row r="6" spans="1:9" ht="13.5" customHeight="1" thickBot="1" x14ac:dyDescent="0.25">
      <c r="A6" s="2319" t="s">
        <v>1097</v>
      </c>
      <c r="B6" s="2320"/>
      <c r="C6" s="2320"/>
      <c r="D6" s="2320"/>
      <c r="E6" s="2320"/>
      <c r="F6" s="2321"/>
      <c r="G6" s="700"/>
    </row>
    <row r="7" spans="1:9" s="700" customFormat="1" ht="12" thickTop="1" x14ac:dyDescent="0.2">
      <c r="A7" s="701" t="s">
        <v>499</v>
      </c>
      <c r="B7" s="702"/>
      <c r="C7" s="703"/>
      <c r="D7" s="702"/>
      <c r="E7" s="703"/>
      <c r="F7" s="702"/>
    </row>
    <row r="8" spans="1:9" x14ac:dyDescent="0.2">
      <c r="A8" s="704" t="s">
        <v>456</v>
      </c>
      <c r="B8" s="705" t="s">
        <v>1454</v>
      </c>
      <c r="C8" s="706"/>
      <c r="D8" s="704" t="s">
        <v>498</v>
      </c>
      <c r="E8" s="703" t="s">
        <v>952</v>
      </c>
      <c r="F8" s="1823">
        <f>'Expenditures 15-22'!K114</f>
        <v>2169492</v>
      </c>
      <c r="G8" s="700"/>
    </row>
    <row r="9" spans="1:9" x14ac:dyDescent="0.2">
      <c r="A9" s="704" t="s">
        <v>457</v>
      </c>
      <c r="B9" s="705" t="s">
        <v>1851</v>
      </c>
      <c r="C9" s="706"/>
      <c r="D9" s="704" t="s">
        <v>498</v>
      </c>
      <c r="E9" s="703"/>
      <c r="F9" s="1824">
        <f>'Expenditures 15-22'!K151</f>
        <v>169377</v>
      </c>
      <c r="G9" s="707"/>
    </row>
    <row r="10" spans="1:9" x14ac:dyDescent="0.2">
      <c r="A10" s="704" t="s">
        <v>496</v>
      </c>
      <c r="B10" s="705" t="s">
        <v>1852</v>
      </c>
      <c r="C10" s="706"/>
      <c r="D10" s="704" t="s">
        <v>498</v>
      </c>
      <c r="E10" s="703"/>
      <c r="F10" s="1824">
        <f>'Expenditures 15-22'!K174</f>
        <v>258425</v>
      </c>
      <c r="G10" s="707"/>
    </row>
    <row r="11" spans="1:9" x14ac:dyDescent="0.2">
      <c r="A11" s="704" t="s">
        <v>458</v>
      </c>
      <c r="B11" s="705" t="s">
        <v>1853</v>
      </c>
      <c r="C11" s="706"/>
      <c r="D11" s="704" t="s">
        <v>498</v>
      </c>
      <c r="E11" s="703"/>
      <c r="F11" s="1824">
        <f>'Expenditures 15-22'!K210</f>
        <v>122853</v>
      </c>
      <c r="G11" s="707"/>
    </row>
    <row r="12" spans="1:9" x14ac:dyDescent="0.2">
      <c r="A12" s="704" t="s">
        <v>459</v>
      </c>
      <c r="B12" s="705" t="s">
        <v>1854</v>
      </c>
      <c r="C12" s="706"/>
      <c r="D12" s="704" t="s">
        <v>498</v>
      </c>
      <c r="E12" s="703"/>
      <c r="F12" s="1824">
        <f>'Expenditures 15-22'!K295</f>
        <v>71274</v>
      </c>
      <c r="G12" s="707"/>
    </row>
    <row r="13" spans="1:9" x14ac:dyDescent="0.2">
      <c r="A13" s="704" t="s">
        <v>106</v>
      </c>
      <c r="B13" s="705" t="s">
        <v>1855</v>
      </c>
      <c r="C13" s="706"/>
      <c r="D13" s="704" t="s">
        <v>498</v>
      </c>
      <c r="E13" s="703"/>
      <c r="F13" s="1824">
        <f>'Expenditures 15-22'!K342</f>
        <v>27314</v>
      </c>
      <c r="G13" s="708"/>
    </row>
    <row r="14" spans="1:9" ht="12" customHeight="1" thickBot="1" x14ac:dyDescent="0.25">
      <c r="A14" s="1491"/>
      <c r="B14" s="1492"/>
      <c r="C14" s="1493"/>
      <c r="D14" s="1494" t="s">
        <v>498</v>
      </c>
      <c r="E14" s="1495" t="s">
        <v>952</v>
      </c>
      <c r="F14" s="1825">
        <f>SUM(F8:F13)</f>
        <v>2818735</v>
      </c>
      <c r="G14" s="700"/>
    </row>
    <row r="15" spans="1:9" ht="3.75" customHeight="1" thickTop="1" x14ac:dyDescent="0.2">
      <c r="A15" s="700"/>
      <c r="B15" s="700"/>
      <c r="C15" s="706"/>
      <c r="D15" s="700"/>
      <c r="E15" s="703"/>
      <c r="F15" s="1826"/>
      <c r="G15" s="700"/>
    </row>
    <row r="16" spans="1:9" ht="12" customHeight="1" x14ac:dyDescent="0.2">
      <c r="A16" s="709" t="s">
        <v>509</v>
      </c>
      <c r="B16" s="225"/>
      <c r="C16" s="225"/>
      <c r="D16" s="702"/>
      <c r="E16" s="703"/>
      <c r="F16" s="1827"/>
      <c r="G16" s="700"/>
    </row>
    <row r="17" spans="1:7" ht="4.5" customHeight="1" x14ac:dyDescent="0.2">
      <c r="A17" s="709"/>
      <c r="B17" s="225"/>
      <c r="C17" s="225"/>
      <c r="D17" s="702"/>
      <c r="E17" s="703"/>
      <c r="F17" s="1827"/>
      <c r="G17" s="700"/>
    </row>
    <row r="18" spans="1:7" x14ac:dyDescent="0.2">
      <c r="A18" s="704" t="s">
        <v>458</v>
      </c>
      <c r="B18" s="705" t="s">
        <v>1003</v>
      </c>
      <c r="C18" s="710">
        <f>'Revenues 9-14'!B43</f>
        <v>1412</v>
      </c>
      <c r="D18" s="711" t="str">
        <f>'Revenues 9-14'!A43</f>
        <v>Regular - Transp Fees from Other Districts (In State)</v>
      </c>
      <c r="E18" s="703" t="s">
        <v>952</v>
      </c>
      <c r="F18" s="1828">
        <f>'Revenues 9-14'!F43</f>
        <v>0</v>
      </c>
      <c r="G18" s="700"/>
    </row>
    <row r="19" spans="1:7" x14ac:dyDescent="0.2">
      <c r="A19" s="704" t="s">
        <v>458</v>
      </c>
      <c r="B19" s="705" t="s">
        <v>1004</v>
      </c>
      <c r="C19" s="712">
        <f>'Revenues 9-14'!B47</f>
        <v>1421</v>
      </c>
      <c r="D19" s="713" t="str">
        <f>'Revenues 9-14'!A47</f>
        <v>Summer Sch - Transp. Fees from Pupils or Parents (In State)</v>
      </c>
      <c r="E19" s="714"/>
      <c r="F19" s="1829">
        <f>'Revenues 9-14'!F47</f>
        <v>0</v>
      </c>
      <c r="G19" s="700"/>
    </row>
    <row r="20" spans="1:7" x14ac:dyDescent="0.2">
      <c r="A20" s="704" t="s">
        <v>458</v>
      </c>
      <c r="B20" s="705" t="s">
        <v>1005</v>
      </c>
      <c r="C20" s="710">
        <f>'Revenues 9-14'!B48</f>
        <v>1422</v>
      </c>
      <c r="D20" s="711" t="str">
        <f>'Revenues 9-14'!A48</f>
        <v>Summer Sch - Transp. Fees from Other Districts (In State)</v>
      </c>
      <c r="E20" s="703"/>
      <c r="F20" s="1830">
        <f>'Revenues 9-14'!F48</f>
        <v>0</v>
      </c>
      <c r="G20" s="700"/>
    </row>
    <row r="21" spans="1:7" x14ac:dyDescent="0.2">
      <c r="A21" s="704" t="s">
        <v>458</v>
      </c>
      <c r="B21" s="705" t="s">
        <v>1006</v>
      </c>
      <c r="C21" s="712">
        <f>'Revenues 9-14'!B49</f>
        <v>1423</v>
      </c>
      <c r="D21" s="711" t="str">
        <f>'Revenues 9-14'!A49</f>
        <v>Summer Sch - Transp. Fees from Other Sources (In State)</v>
      </c>
      <c r="E21" s="703"/>
      <c r="F21" s="1831">
        <f>'Revenues 9-14'!F49</f>
        <v>0</v>
      </c>
      <c r="G21" s="700"/>
    </row>
    <row r="22" spans="1:7" x14ac:dyDescent="0.2">
      <c r="A22" s="704" t="s">
        <v>458</v>
      </c>
      <c r="B22" s="705" t="s">
        <v>1007</v>
      </c>
      <c r="C22" s="712">
        <f>'Revenues 9-14'!B50</f>
        <v>1424</v>
      </c>
      <c r="D22" s="711" t="str">
        <f>'Revenues 9-14'!A50</f>
        <v>Summer Sch - Transp. Fees from Other Sources (Out of State)</v>
      </c>
      <c r="E22" s="703"/>
      <c r="F22" s="1831">
        <f>'Revenues 9-14'!F50</f>
        <v>0</v>
      </c>
      <c r="G22" s="700"/>
    </row>
    <row r="23" spans="1:7" x14ac:dyDescent="0.2">
      <c r="A23" s="704" t="s">
        <v>458</v>
      </c>
      <c r="B23" s="705" t="s">
        <v>1008</v>
      </c>
      <c r="C23" s="710">
        <f>'Revenues 9-14'!B52</f>
        <v>1432</v>
      </c>
      <c r="D23" s="711" t="str">
        <f>'Revenues 9-14'!A52</f>
        <v>CTE - Transp Fees from Other Districts (In State)</v>
      </c>
      <c r="E23" s="703"/>
      <c r="F23" s="1831">
        <f>'Revenues 9-14'!F52</f>
        <v>0</v>
      </c>
      <c r="G23" s="700"/>
    </row>
    <row r="24" spans="1:7" x14ac:dyDescent="0.2">
      <c r="A24" s="704" t="s">
        <v>458</v>
      </c>
      <c r="B24" s="705" t="s">
        <v>1009</v>
      </c>
      <c r="C24" s="710">
        <f>'Revenues 9-14'!B56</f>
        <v>1442</v>
      </c>
      <c r="D24" s="711" t="str">
        <f>'Revenues 9-14'!A56</f>
        <v>Special Ed - Transp Fees from Other Districts (In State)</v>
      </c>
      <c r="E24" s="703"/>
      <c r="F24" s="1831">
        <f>'Revenues 9-14'!F56</f>
        <v>0</v>
      </c>
      <c r="G24" s="700"/>
    </row>
    <row r="25" spans="1:7" x14ac:dyDescent="0.2">
      <c r="A25" s="704" t="s">
        <v>458</v>
      </c>
      <c r="B25" s="705" t="s">
        <v>1010</v>
      </c>
      <c r="C25" s="710">
        <f>'Revenues 9-14'!B59</f>
        <v>1451</v>
      </c>
      <c r="D25" s="711" t="str">
        <f>'Revenues 9-14'!A59</f>
        <v>Adult - Transp Fees from Pupils or Parents (In State)</v>
      </c>
      <c r="E25" s="703"/>
      <c r="F25" s="1831">
        <f>'Revenues 9-14'!F59</f>
        <v>0</v>
      </c>
      <c r="G25" s="700"/>
    </row>
    <row r="26" spans="1:7" x14ac:dyDescent="0.2">
      <c r="A26" s="704" t="s">
        <v>458</v>
      </c>
      <c r="B26" s="705" t="s">
        <v>1011</v>
      </c>
      <c r="C26" s="710">
        <f>'Revenues 9-14'!B60</f>
        <v>1452</v>
      </c>
      <c r="D26" s="711" t="str">
        <f>'Revenues 9-14'!A60</f>
        <v>Adult - Transp Fees from Other Districts (In State)</v>
      </c>
      <c r="E26" s="703"/>
      <c r="F26" s="1831">
        <f>'Revenues 9-14'!F60</f>
        <v>0</v>
      </c>
      <c r="G26" s="700"/>
    </row>
    <row r="27" spans="1:7" x14ac:dyDescent="0.2">
      <c r="A27" s="704" t="s">
        <v>458</v>
      </c>
      <c r="B27" s="705" t="s">
        <v>1012</v>
      </c>
      <c r="C27" s="710">
        <f>'Revenues 9-14'!B61</f>
        <v>1453</v>
      </c>
      <c r="D27" s="711" t="str">
        <f>'Revenues 9-14'!A61</f>
        <v>Adult - Transp Fees from Other Sources (In State)</v>
      </c>
      <c r="E27" s="703"/>
      <c r="F27" s="1831">
        <f>'Revenues 9-14'!F61</f>
        <v>0</v>
      </c>
      <c r="G27" s="700"/>
    </row>
    <row r="28" spans="1:7" x14ac:dyDescent="0.2">
      <c r="A28" s="704" t="s">
        <v>458</v>
      </c>
      <c r="B28" s="705" t="s">
        <v>1013</v>
      </c>
      <c r="C28" s="710">
        <f>'Revenues 9-14'!B62</f>
        <v>1454</v>
      </c>
      <c r="D28" s="711" t="str">
        <f>'Revenues 9-14'!A62</f>
        <v>Adult - Transp Fees from Other Sources (Out of State)</v>
      </c>
      <c r="E28" s="703"/>
      <c r="F28" s="1831">
        <f>'Revenues 9-14'!F62</f>
        <v>0</v>
      </c>
      <c r="G28" s="700"/>
    </row>
    <row r="29" spans="1:7" x14ac:dyDescent="0.2">
      <c r="A29" s="704" t="s">
        <v>1090</v>
      </c>
      <c r="B29" s="705" t="s">
        <v>805</v>
      </c>
      <c r="C29" s="715">
        <f>'Revenues 9-14'!B149</f>
        <v>3410</v>
      </c>
      <c r="D29" s="716" t="str">
        <f>'Revenues 9-14'!A149</f>
        <v>Adult Ed (from ICCB)</v>
      </c>
      <c r="E29" s="703"/>
      <c r="F29" s="1831">
        <f>SUM('Revenues 9-14'!D149,'Revenues 9-14'!F149)</f>
        <v>0</v>
      </c>
      <c r="G29" s="700"/>
    </row>
    <row r="30" spans="1:7" x14ac:dyDescent="0.2">
      <c r="A30" s="704" t="s">
        <v>1090</v>
      </c>
      <c r="B30" s="705" t="s">
        <v>1909</v>
      </c>
      <c r="C30" s="715">
        <f>'Revenues 9-14'!B150</f>
        <v>3499</v>
      </c>
      <c r="D30" s="716" t="str">
        <f>'Revenues 9-14'!A150</f>
        <v>Adult Ed - Other (Describe &amp; Itemize)</v>
      </c>
      <c r="E30" s="703"/>
      <c r="F30" s="1832">
        <f>('Revenues 9-14'!D150+'Revenues 9-14'!F150)</f>
        <v>0</v>
      </c>
      <c r="G30" s="700"/>
    </row>
    <row r="31" spans="1:7" x14ac:dyDescent="0.2">
      <c r="A31" s="704" t="s">
        <v>1090</v>
      </c>
      <c r="B31" s="705" t="s">
        <v>1910</v>
      </c>
      <c r="C31" s="710">
        <f>'Revenues 9-14'!B211</f>
        <v>4600</v>
      </c>
      <c r="D31" s="717" t="str">
        <f>'Revenues 9-14'!A211</f>
        <v>Fed - Spec Education - Preschool Flow-Through</v>
      </c>
      <c r="E31" s="718"/>
      <c r="F31" s="1831">
        <f>SUM('Revenues 9-14'!D211,'Revenues 9-14'!F211)</f>
        <v>0</v>
      </c>
      <c r="G31" s="700"/>
    </row>
    <row r="32" spans="1:7" x14ac:dyDescent="0.2">
      <c r="A32" s="704" t="s">
        <v>1090</v>
      </c>
      <c r="B32" s="705" t="s">
        <v>1911</v>
      </c>
      <c r="C32" s="710">
        <f>'Revenues 9-14'!B212</f>
        <v>4605</v>
      </c>
      <c r="D32" s="719" t="str">
        <f>'Revenues 9-14'!A212</f>
        <v>Fed - Spec Education - Preschool Discretionary</v>
      </c>
      <c r="E32" s="718"/>
      <c r="F32" s="1831">
        <f>SUM('Revenues 9-14'!D212,'Revenues 9-14'!F212)</f>
        <v>0</v>
      </c>
      <c r="G32" s="700"/>
    </row>
    <row r="33" spans="1:7" x14ac:dyDescent="0.2">
      <c r="A33" s="704" t="s">
        <v>457</v>
      </c>
      <c r="B33" s="705" t="s">
        <v>1912</v>
      </c>
      <c r="C33" s="710">
        <f>'Revenues 9-14'!B222</f>
        <v>4810</v>
      </c>
      <c r="D33" s="717" t="str">
        <f>'Revenues 9-14'!A222</f>
        <v>Federal - Adult Education</v>
      </c>
      <c r="E33" s="703"/>
      <c r="F33" s="1831">
        <f>'Revenues 9-14'!D222</f>
        <v>0</v>
      </c>
      <c r="G33" s="700"/>
    </row>
    <row r="34" spans="1:7" x14ac:dyDescent="0.2">
      <c r="A34" s="704" t="s">
        <v>456</v>
      </c>
      <c r="B34" s="704" t="s">
        <v>1455</v>
      </c>
      <c r="C34" s="720" t="str">
        <f>'Expenditures 15-22'!B7</f>
        <v>1125</v>
      </c>
      <c r="D34" s="721" t="str">
        <f>'Expenditures 15-22'!A7</f>
        <v>Pre-K Programs</v>
      </c>
      <c r="E34" s="703"/>
      <c r="F34" s="1831">
        <f>'Expenditures 15-22'!K7-SUM('Expenditures 15-22'!G7,'Expenditures 15-22'!I7)</f>
        <v>0</v>
      </c>
      <c r="G34" s="700"/>
    </row>
    <row r="35" spans="1:7" x14ac:dyDescent="0.2">
      <c r="A35" s="704" t="s">
        <v>456</v>
      </c>
      <c r="B35" s="704" t="s">
        <v>1456</v>
      </c>
      <c r="C35" s="720" t="str">
        <f>'Expenditures 15-22'!B9</f>
        <v>1225</v>
      </c>
      <c r="D35" s="721" t="str">
        <f>'Expenditures 15-22'!A9</f>
        <v>Special Education Programs Pre-K</v>
      </c>
      <c r="E35" s="703"/>
      <c r="F35" s="1831">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831">
        <f>'Expenditures 15-22'!K11-SUM('Expenditures 15-22'!G11,'Expenditures 15-22'!I11)</f>
        <v>84018</v>
      </c>
      <c r="G36" s="700"/>
    </row>
    <row r="37" spans="1:7" x14ac:dyDescent="0.2">
      <c r="A37" s="704" t="s">
        <v>456</v>
      </c>
      <c r="B37" s="704" t="s">
        <v>1457</v>
      </c>
      <c r="C37" s="720">
        <f>'Expenditures 15-22'!B12</f>
        <v>1300</v>
      </c>
      <c r="D37" s="722" t="str">
        <f>'Expenditures 15-22'!A12</f>
        <v>Adult/Continuing Education Programs</v>
      </c>
      <c r="E37" s="703"/>
      <c r="F37" s="1831">
        <f>'Expenditures 15-22'!K12-SUM('Expenditures 15-22'!G12+'Expenditures 15-22'!I12)</f>
        <v>0</v>
      </c>
      <c r="G37" s="700"/>
    </row>
    <row r="38" spans="1:7" x14ac:dyDescent="0.2">
      <c r="A38" s="704" t="s">
        <v>456</v>
      </c>
      <c r="B38" s="704" t="s">
        <v>1458</v>
      </c>
      <c r="C38" s="720">
        <f>'Expenditures 15-22'!B15</f>
        <v>1600</v>
      </c>
      <c r="D38" s="722" t="str">
        <f>'Expenditures 15-22'!A15</f>
        <v>Summer School Programs</v>
      </c>
      <c r="E38" s="703"/>
      <c r="F38" s="1831">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831">
        <f>'Expenditures 15-22'!K20</f>
        <v>0</v>
      </c>
      <c r="G39" s="700"/>
    </row>
    <row r="40" spans="1:7" x14ac:dyDescent="0.2">
      <c r="A40" s="704" t="s">
        <v>456</v>
      </c>
      <c r="B40" s="704" t="s">
        <v>118</v>
      </c>
      <c r="C40" s="720" t="str">
        <f>'Expenditures 15-22'!B21</f>
        <v>1911</v>
      </c>
      <c r="D40" s="722" t="str">
        <f>'Expenditures 15-22'!A21</f>
        <v>Regular K-12 Programs - Private Tuition</v>
      </c>
      <c r="E40" s="703"/>
      <c r="F40" s="183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831">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83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83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83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831">
        <f>'Expenditures 15-22'!K26</f>
        <v>0</v>
      </c>
      <c r="G45" s="700"/>
    </row>
    <row r="46" spans="1:7" x14ac:dyDescent="0.2">
      <c r="A46" s="704" t="s">
        <v>456</v>
      </c>
      <c r="B46" s="704" t="s">
        <v>124</v>
      </c>
      <c r="C46" s="720" t="str">
        <f>'Expenditures 15-22'!B27</f>
        <v>1917</v>
      </c>
      <c r="D46" s="722" t="str">
        <f>'Expenditures 15-22'!A27</f>
        <v>CTE Programs - Private Tuition</v>
      </c>
      <c r="E46" s="703"/>
      <c r="F46" s="183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83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831">
        <f>'Expenditures 15-22'!K29</f>
        <v>0</v>
      </c>
      <c r="G48" s="700"/>
    </row>
    <row r="49" spans="1:7" x14ac:dyDescent="0.2">
      <c r="A49" s="704" t="s">
        <v>456</v>
      </c>
      <c r="B49" s="704" t="s">
        <v>127</v>
      </c>
      <c r="C49" s="720" t="str">
        <f>'Expenditures 15-22'!B30</f>
        <v>1920</v>
      </c>
      <c r="D49" s="722" t="str">
        <f>'Expenditures 15-22'!A30</f>
        <v>Gifted Programs - Private Tuition</v>
      </c>
      <c r="E49" s="703"/>
      <c r="F49" s="1831">
        <f>'Expenditures 15-22'!K30</f>
        <v>0</v>
      </c>
      <c r="G49" s="700"/>
    </row>
    <row r="50" spans="1:7" x14ac:dyDescent="0.2">
      <c r="A50" s="704" t="s">
        <v>456</v>
      </c>
      <c r="B50" s="704" t="s">
        <v>128</v>
      </c>
      <c r="C50" s="720" t="str">
        <f>'Expenditures 15-22'!B31</f>
        <v>1921</v>
      </c>
      <c r="D50" s="722" t="str">
        <f>'Expenditures 15-22'!A31</f>
        <v>Bilingual Programs - Private Tuition</v>
      </c>
      <c r="E50" s="703"/>
      <c r="F50" s="1831">
        <f>'Expenditures 15-22'!K31</f>
        <v>0</v>
      </c>
      <c r="G50" s="700"/>
    </row>
    <row r="51" spans="1:7" x14ac:dyDescent="0.2">
      <c r="A51" s="704" t="s">
        <v>456</v>
      </c>
      <c r="B51" s="704" t="s">
        <v>1459</v>
      </c>
      <c r="C51" s="720" t="str">
        <f>'Expenditures 15-22'!B32</f>
        <v>1922</v>
      </c>
      <c r="D51" s="722" t="str">
        <f>'Expenditures 15-22'!A32</f>
        <v>Truants Alternative/Optional Ed Progms - Private Tuition</v>
      </c>
      <c r="E51" s="703"/>
      <c r="F51" s="1831">
        <f>'Expenditures 15-22'!K32</f>
        <v>0</v>
      </c>
      <c r="G51" s="700"/>
    </row>
    <row r="52" spans="1:7" x14ac:dyDescent="0.2">
      <c r="A52" s="704" t="s">
        <v>456</v>
      </c>
      <c r="B52" s="704" t="s">
        <v>1460</v>
      </c>
      <c r="C52" s="723" t="str">
        <f>'Expenditures 15-22'!B75</f>
        <v>3000</v>
      </c>
      <c r="D52" s="722" t="s">
        <v>446</v>
      </c>
      <c r="E52" s="703"/>
      <c r="F52" s="1831">
        <f>'Expenditures 15-22'!K75-SUM('Expenditures 15-22'!G75,'Expenditures 15-22'!I75)</f>
        <v>3690</v>
      </c>
      <c r="G52" s="700"/>
    </row>
    <row r="53" spans="1:7" x14ac:dyDescent="0.2">
      <c r="A53" s="704" t="s">
        <v>456</v>
      </c>
      <c r="B53" s="704" t="s">
        <v>1461</v>
      </c>
      <c r="C53" s="723">
        <f>'Expenditures 15-22'!B102</f>
        <v>4000</v>
      </c>
      <c r="D53" s="722" t="str">
        <f>'Expenditures 15-22'!A102</f>
        <v>Total Payments to Other Govt Units</v>
      </c>
      <c r="E53" s="703"/>
      <c r="F53" s="1831">
        <f>'Expenditures 15-22'!K102</f>
        <v>344688</v>
      </c>
      <c r="G53" s="700"/>
    </row>
    <row r="54" spans="1:7" x14ac:dyDescent="0.2">
      <c r="A54" s="704" t="s">
        <v>456</v>
      </c>
      <c r="B54" s="704" t="s">
        <v>1462</v>
      </c>
      <c r="C54" s="723" t="s">
        <v>975</v>
      </c>
      <c r="D54" s="719" t="s">
        <v>1088</v>
      </c>
      <c r="E54" s="703"/>
      <c r="F54" s="1831">
        <f>'Expenditures 15-22'!G114</f>
        <v>3103</v>
      </c>
      <c r="G54" s="700"/>
    </row>
    <row r="55" spans="1:7" x14ac:dyDescent="0.2">
      <c r="A55" s="704" t="s">
        <v>456</v>
      </c>
      <c r="B55" s="704" t="s">
        <v>1463</v>
      </c>
      <c r="C55" s="723" t="s">
        <v>975</v>
      </c>
      <c r="D55" s="719" t="s">
        <v>288</v>
      </c>
      <c r="E55" s="703"/>
      <c r="F55" s="1831">
        <f>'Expenditures 15-22'!I114</f>
        <v>0</v>
      </c>
      <c r="G55" s="700"/>
    </row>
    <row r="56" spans="1:7" x14ac:dyDescent="0.2">
      <c r="A56" s="704" t="s">
        <v>457</v>
      </c>
      <c r="B56" s="704" t="s">
        <v>1464</v>
      </c>
      <c r="C56" s="720" t="str">
        <f>'Expenditures 15-22'!B130</f>
        <v>3000</v>
      </c>
      <c r="D56" s="726" t="s">
        <v>446</v>
      </c>
      <c r="E56" s="703"/>
      <c r="F56" s="1831">
        <f>'Expenditures 15-22'!K130-SUM('Expenditures 15-22'!G130+'Expenditures 15-22'!I130)</f>
        <v>0</v>
      </c>
      <c r="G56" s="700"/>
    </row>
    <row r="57" spans="1:7" x14ac:dyDescent="0.2">
      <c r="A57" s="704" t="s">
        <v>457</v>
      </c>
      <c r="B57" s="704" t="s">
        <v>1856</v>
      </c>
      <c r="C57" s="723">
        <f>'Expenditures 15-22'!B139</f>
        <v>4000</v>
      </c>
      <c r="D57" s="721" t="str">
        <f>'Expenditures 15-22'!A139</f>
        <v>Total Payments to Other Govt Units</v>
      </c>
      <c r="E57" s="703"/>
      <c r="F57" s="1831">
        <f>'Expenditures 15-22'!K139</f>
        <v>0</v>
      </c>
      <c r="G57" s="700"/>
    </row>
    <row r="58" spans="1:7" x14ac:dyDescent="0.2">
      <c r="A58" s="704" t="s">
        <v>457</v>
      </c>
      <c r="B58" s="704" t="s">
        <v>1857</v>
      </c>
      <c r="C58" s="720" t="s">
        <v>975</v>
      </c>
      <c r="D58" s="719" t="s">
        <v>1088</v>
      </c>
      <c r="E58" s="703"/>
      <c r="F58" s="1833">
        <f>'Expenditures 15-22'!G151</f>
        <v>0</v>
      </c>
      <c r="G58" s="700"/>
    </row>
    <row r="59" spans="1:7" x14ac:dyDescent="0.2">
      <c r="A59" s="727" t="s">
        <v>457</v>
      </c>
      <c r="B59" s="691" t="s">
        <v>1858</v>
      </c>
      <c r="C59" s="728" t="s">
        <v>975</v>
      </c>
      <c r="D59" s="691" t="s">
        <v>288</v>
      </c>
      <c r="F59" s="1834">
        <f>'Expenditures 15-22'!I151</f>
        <v>0</v>
      </c>
      <c r="G59" s="700"/>
    </row>
    <row r="60" spans="1:7" x14ac:dyDescent="0.2">
      <c r="A60" s="727" t="s">
        <v>496</v>
      </c>
      <c r="B60" s="691" t="s">
        <v>1859</v>
      </c>
      <c r="C60" s="728">
        <v>4000</v>
      </c>
      <c r="D60" s="691" t="s">
        <v>309</v>
      </c>
      <c r="F60" s="1832">
        <f>'Expenditures 15-22'!K160</f>
        <v>0</v>
      </c>
      <c r="G60" s="700"/>
    </row>
    <row r="61" spans="1:7" x14ac:dyDescent="0.2">
      <c r="A61" s="729" t="s">
        <v>496</v>
      </c>
      <c r="B61" s="729" t="s">
        <v>1860</v>
      </c>
      <c r="C61" s="730" t="str">
        <f>'Expenditures 15-22'!B170</f>
        <v>5300</v>
      </c>
      <c r="D61" s="731" t="s">
        <v>308</v>
      </c>
      <c r="E61" s="714"/>
      <c r="F61" s="1831">
        <f>'Expenditures 15-22'!K170</f>
        <v>199910</v>
      </c>
      <c r="G61" s="700"/>
    </row>
    <row r="62" spans="1:7" x14ac:dyDescent="0.2">
      <c r="A62" s="704" t="s">
        <v>458</v>
      </c>
      <c r="B62" s="704" t="s">
        <v>1861</v>
      </c>
      <c r="C62" s="720">
        <f>'Expenditures 15-22'!B185</f>
        <v>3000</v>
      </c>
      <c r="D62" s="711" t="s">
        <v>446</v>
      </c>
      <c r="E62" s="703"/>
      <c r="F62" s="1831">
        <f>'Expenditures 15-22'!K185-SUM('Expenditures 15-22'!G185,'Expenditures 15-22'!I185)</f>
        <v>0</v>
      </c>
      <c r="G62" s="700"/>
    </row>
    <row r="63" spans="1:7" x14ac:dyDescent="0.2">
      <c r="A63" s="704" t="s">
        <v>458</v>
      </c>
      <c r="B63" s="704" t="s">
        <v>1862</v>
      </c>
      <c r="C63" s="720" t="str">
        <f>'Expenditures 15-22'!B196</f>
        <v>4000</v>
      </c>
      <c r="D63" s="721" t="str">
        <f>'Expenditures 15-22'!A196</f>
        <v>Total Payments to Other Govt Units</v>
      </c>
      <c r="E63" s="703"/>
      <c r="F63" s="1831">
        <f>'Expenditures 15-22'!K196</f>
        <v>0</v>
      </c>
      <c r="G63" s="700"/>
    </row>
    <row r="64" spans="1:7" x14ac:dyDescent="0.2">
      <c r="A64" s="729" t="s">
        <v>458</v>
      </c>
      <c r="B64" s="729" t="s">
        <v>1863</v>
      </c>
      <c r="C64" s="730" t="str">
        <f>'Expenditures 15-22'!B206</f>
        <v>5300</v>
      </c>
      <c r="D64" s="726" t="s">
        <v>308</v>
      </c>
      <c r="E64" s="703"/>
      <c r="F64" s="1831">
        <f>'Expenditures 15-22'!K206</f>
        <v>0</v>
      </c>
      <c r="G64" s="700"/>
    </row>
    <row r="65" spans="1:9" x14ac:dyDescent="0.2">
      <c r="A65" s="704" t="s">
        <v>458</v>
      </c>
      <c r="B65" s="704" t="s">
        <v>1864</v>
      </c>
      <c r="C65" s="720" t="s">
        <v>975</v>
      </c>
      <c r="D65" s="719" t="s">
        <v>1088</v>
      </c>
      <c r="E65" s="703"/>
      <c r="F65" s="1831">
        <f>'Expenditures 15-22'!G210</f>
        <v>0</v>
      </c>
      <c r="G65" s="700"/>
    </row>
    <row r="66" spans="1:9" x14ac:dyDescent="0.2">
      <c r="A66" s="704" t="s">
        <v>458</v>
      </c>
      <c r="B66" s="704" t="s">
        <v>1865</v>
      </c>
      <c r="C66" s="720" t="s">
        <v>975</v>
      </c>
      <c r="D66" s="719" t="s">
        <v>288</v>
      </c>
      <c r="E66" s="703"/>
      <c r="F66" s="1831">
        <f>'Expenditures 15-22'!I210</f>
        <v>0</v>
      </c>
      <c r="G66" s="700"/>
    </row>
    <row r="67" spans="1:9" x14ac:dyDescent="0.2">
      <c r="A67" s="704" t="s">
        <v>459</v>
      </c>
      <c r="B67" s="704" t="s">
        <v>1866</v>
      </c>
      <c r="C67" s="720" t="str">
        <f>'Expenditures 15-22'!B216</f>
        <v>1125</v>
      </c>
      <c r="D67" s="726" t="str">
        <f>'Expenditures 15-22'!A216</f>
        <v>Pre-K Programs</v>
      </c>
      <c r="E67" s="703"/>
      <c r="F67" s="1831">
        <f>'Expenditures 15-22'!K216</f>
        <v>0</v>
      </c>
      <c r="G67" s="700"/>
    </row>
    <row r="68" spans="1:9" x14ac:dyDescent="0.2">
      <c r="A68" s="704" t="s">
        <v>459</v>
      </c>
      <c r="B68" s="704" t="s">
        <v>1465</v>
      </c>
      <c r="C68" s="720" t="str">
        <f>'Expenditures 15-22'!B218</f>
        <v>1225</v>
      </c>
      <c r="D68" s="726" t="str">
        <f>'Expenditures 15-22'!A218</f>
        <v>Special Education Programs - Pre-K</v>
      </c>
      <c r="E68" s="703"/>
      <c r="F68" s="1831">
        <f>'Expenditures 15-22'!K218</f>
        <v>0</v>
      </c>
      <c r="G68" s="700"/>
    </row>
    <row r="69" spans="1:9" x14ac:dyDescent="0.2">
      <c r="A69" s="704" t="s">
        <v>459</v>
      </c>
      <c r="B69" s="704" t="s">
        <v>1867</v>
      </c>
      <c r="C69" s="720" t="str">
        <f>'Expenditures 15-22'!B220</f>
        <v>1275</v>
      </c>
      <c r="D69" s="726" t="str">
        <f>'Expenditures 15-22'!A220</f>
        <v>Remedial and Supplemental Programs - Pre-K</v>
      </c>
      <c r="E69" s="703"/>
      <c r="F69" s="1831">
        <f>'Expenditures 15-22'!K220</f>
        <v>2990</v>
      </c>
      <c r="G69" s="700"/>
    </row>
    <row r="70" spans="1:9" x14ac:dyDescent="0.2">
      <c r="A70" s="704" t="s">
        <v>459</v>
      </c>
      <c r="B70" s="704" t="s">
        <v>1868</v>
      </c>
      <c r="C70" s="720">
        <f>'Expenditures 15-22'!B221</f>
        <v>1300</v>
      </c>
      <c r="D70" s="721" t="str">
        <f>'Expenditures 15-22'!A221</f>
        <v>Adult/Continuing Education Programs</v>
      </c>
      <c r="E70" s="703"/>
      <c r="F70" s="1831">
        <f>'Expenditures 15-22'!K221</f>
        <v>0</v>
      </c>
      <c r="G70" s="700"/>
    </row>
    <row r="71" spans="1:9" x14ac:dyDescent="0.2">
      <c r="A71" s="704" t="s">
        <v>459</v>
      </c>
      <c r="B71" s="704" t="s">
        <v>1869</v>
      </c>
      <c r="C71" s="720">
        <f>'Expenditures 15-22'!B224</f>
        <v>1600</v>
      </c>
      <c r="D71" s="721" t="str">
        <f>'Expenditures 15-22'!A224</f>
        <v>Summer School Programs</v>
      </c>
      <c r="E71" s="703"/>
      <c r="F71" s="1831">
        <f>'Expenditures 15-22'!K224</f>
        <v>0</v>
      </c>
      <c r="G71" s="700"/>
    </row>
    <row r="72" spans="1:9" x14ac:dyDescent="0.2">
      <c r="A72" s="704" t="s">
        <v>459</v>
      </c>
      <c r="B72" s="704" t="s">
        <v>1870</v>
      </c>
      <c r="C72" s="720">
        <f>'Expenditures 15-22'!B280</f>
        <v>3000</v>
      </c>
      <c r="D72" s="711" t="s">
        <v>446</v>
      </c>
      <c r="E72" s="703"/>
      <c r="F72" s="1831">
        <f>'Expenditures 15-22'!K280</f>
        <v>0</v>
      </c>
      <c r="G72" s="700"/>
    </row>
    <row r="73" spans="1:9" x14ac:dyDescent="0.2">
      <c r="A73" s="704" t="s">
        <v>459</v>
      </c>
      <c r="B73" s="704" t="s">
        <v>1871</v>
      </c>
      <c r="C73" s="720" t="str">
        <f>'Expenditures 15-22'!B285</f>
        <v>4000</v>
      </c>
      <c r="D73" s="721" t="str">
        <f>'Expenditures 15-22'!A285</f>
        <v>Total Payments to Other Govt Units</v>
      </c>
      <c r="E73" s="703"/>
      <c r="F73" s="1831">
        <f>'Expenditures 15-22'!K285</f>
        <v>0</v>
      </c>
      <c r="G73" s="700"/>
    </row>
    <row r="74" spans="1:9" x14ac:dyDescent="0.2">
      <c r="A74" s="704" t="s">
        <v>433</v>
      </c>
      <c r="B74" s="704" t="s">
        <v>1872</v>
      </c>
      <c r="C74" s="720" t="s">
        <v>855</v>
      </c>
      <c r="D74" s="721" t="s">
        <v>1473</v>
      </c>
      <c r="E74" s="703"/>
      <c r="F74" s="1835">
        <f>'Expenditures 15-22'!K334</f>
        <v>0</v>
      </c>
      <c r="G74" s="700"/>
    </row>
    <row r="75" spans="1:9" x14ac:dyDescent="0.2">
      <c r="A75" s="704" t="s">
        <v>2011</v>
      </c>
      <c r="B75" s="704" t="s">
        <v>2012</v>
      </c>
      <c r="C75" s="720" t="s">
        <v>975</v>
      </c>
      <c r="D75" s="721" t="s">
        <v>1088</v>
      </c>
      <c r="E75" s="703"/>
      <c r="F75" s="1835">
        <f>'Expenditures 15-22'!G342</f>
        <v>0</v>
      </c>
      <c r="G75" s="700"/>
    </row>
    <row r="76" spans="1:9" ht="10.5" customHeight="1" x14ac:dyDescent="0.2">
      <c r="A76" s="700" t="s">
        <v>433</v>
      </c>
      <c r="B76" s="704" t="s">
        <v>2013</v>
      </c>
      <c r="C76" s="710" t="s">
        <v>975</v>
      </c>
      <c r="D76" s="700" t="s">
        <v>288</v>
      </c>
      <c r="E76" s="703"/>
      <c r="F76" s="1835">
        <f>'Expenditures 15-22'!I342</f>
        <v>0</v>
      </c>
      <c r="G76" s="702"/>
    </row>
    <row r="77" spans="1:9" ht="12" thickBot="1" x14ac:dyDescent="0.25">
      <c r="A77" s="1491"/>
      <c r="B77" s="1496"/>
      <c r="C77" s="1493"/>
      <c r="D77" s="1497" t="s">
        <v>2014</v>
      </c>
      <c r="E77" s="1495" t="s">
        <v>952</v>
      </c>
      <c r="F77" s="1836">
        <f>SUM(F18:F76)</f>
        <v>638399</v>
      </c>
      <c r="G77" s="700"/>
    </row>
    <row r="78" spans="1:9" s="727" customFormat="1" ht="12" customHeight="1" thickTop="1" thickBot="1" x14ac:dyDescent="0.25">
      <c r="A78" s="1498"/>
      <c r="B78" s="1496"/>
      <c r="C78" s="1493"/>
      <c r="D78" s="1497" t="s">
        <v>2015</v>
      </c>
      <c r="E78" s="1495"/>
      <c r="F78" s="1837">
        <f>(F14-F77)</f>
        <v>2180336</v>
      </c>
      <c r="G78" s="704"/>
    </row>
    <row r="79" spans="1:9" s="727"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166.4</v>
      </c>
      <c r="G79" s="732"/>
      <c r="H79" s="704"/>
      <c r="I79" s="704"/>
    </row>
    <row r="80" spans="1:9" s="727" customFormat="1" ht="12" customHeight="1" thickBot="1" x14ac:dyDescent="0.25">
      <c r="A80" s="1500"/>
      <c r="B80" s="1496"/>
      <c r="C80" s="1493"/>
      <c r="D80" s="1497" t="s">
        <v>2016</v>
      </c>
      <c r="E80" s="1495" t="s">
        <v>952</v>
      </c>
      <c r="F80" s="1839">
        <f>IF(F79&gt;0,F78/F79," Complete Line 79")</f>
        <v>13102.98076923077</v>
      </c>
      <c r="G80" s="704"/>
    </row>
    <row r="81" spans="1:7" s="727" customFormat="1" ht="8.25" customHeight="1" thickTop="1" x14ac:dyDescent="0.2">
      <c r="A81" s="733"/>
      <c r="B81" s="704"/>
      <c r="C81" s="706"/>
      <c r="D81" s="734"/>
      <c r="E81" s="703"/>
      <c r="F81" s="1840"/>
      <c r="G81" s="704"/>
    </row>
    <row r="82" spans="1:7" s="727" customFormat="1" ht="12" thickBot="1" x14ac:dyDescent="0.25">
      <c r="A82" s="2319" t="s">
        <v>1098</v>
      </c>
      <c r="B82" s="2320"/>
      <c r="C82" s="2320"/>
      <c r="D82" s="2320"/>
      <c r="E82" s="2320"/>
      <c r="F82" s="2321"/>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841">
        <f>'Revenues 9-14'!F42</f>
        <v>0</v>
      </c>
      <c r="G85" s="744"/>
    </row>
    <row r="86" spans="1:7" x14ac:dyDescent="0.2">
      <c r="A86" s="740" t="s">
        <v>458</v>
      </c>
      <c r="B86" s="740" t="s">
        <v>182</v>
      </c>
      <c r="C86" s="745">
        <f>'Revenues 9-14'!B44</f>
        <v>1413</v>
      </c>
      <c r="D86" s="743" t="str">
        <f>'Revenues 9-14'!A44</f>
        <v>Regular - Transp Fees from Other Sources (In State)</v>
      </c>
      <c r="E86" s="738"/>
      <c r="F86" s="1842">
        <f>'Revenues 9-14'!F44</f>
        <v>0</v>
      </c>
      <c r="G86" s="746"/>
    </row>
    <row r="87" spans="1:7" x14ac:dyDescent="0.2">
      <c r="A87" s="740" t="s">
        <v>458</v>
      </c>
      <c r="B87" s="740" t="s">
        <v>165</v>
      </c>
      <c r="C87" s="742">
        <f>'Revenues 9-14'!B45</f>
        <v>1415</v>
      </c>
      <c r="D87" s="743" t="str">
        <f>'Revenues 9-14'!A45</f>
        <v>Regular - Transp Fees from Co-curricular Activities (In State)</v>
      </c>
      <c r="E87" s="738"/>
      <c r="F87" s="1842">
        <f>'Revenues 9-14'!F45</f>
        <v>0</v>
      </c>
      <c r="G87" s="746"/>
    </row>
    <row r="88" spans="1:7" x14ac:dyDescent="0.2">
      <c r="A88" s="740" t="s">
        <v>458</v>
      </c>
      <c r="B88" s="740" t="s">
        <v>166</v>
      </c>
      <c r="C88" s="742">
        <v>1416</v>
      </c>
      <c r="D88" s="743" t="str">
        <f>'Revenues 9-14'!A46</f>
        <v>Regular Transp Fees from Other Sources (Out of State)</v>
      </c>
      <c r="E88" s="738"/>
      <c r="F88" s="1842">
        <f>'Revenues 9-14'!F46</f>
        <v>0</v>
      </c>
      <c r="G88" s="746"/>
    </row>
    <row r="89" spans="1:7" x14ac:dyDescent="0.2">
      <c r="A89" s="740" t="s">
        <v>458</v>
      </c>
      <c r="B89" s="740" t="s">
        <v>167</v>
      </c>
      <c r="C89" s="742">
        <f>'Revenues 9-14'!B51</f>
        <v>1431</v>
      </c>
      <c r="D89" s="743" t="str">
        <f>'Revenues 9-14'!A51</f>
        <v>CTE - Transp Fees from Pupils or Parents (In State)</v>
      </c>
      <c r="E89" s="738"/>
      <c r="F89" s="1842">
        <f>'Revenues 9-14'!F51</f>
        <v>0</v>
      </c>
      <c r="G89" s="746"/>
    </row>
    <row r="90" spans="1:7" x14ac:dyDescent="0.2">
      <c r="A90" s="740" t="s">
        <v>458</v>
      </c>
      <c r="B90" s="740" t="s">
        <v>168</v>
      </c>
      <c r="C90" s="742">
        <f>'Revenues 9-14'!B53</f>
        <v>1433</v>
      </c>
      <c r="D90" s="743" t="str">
        <f>'Revenues 9-14'!A53</f>
        <v>CTE - Transp Fees from Other Sources (In State)</v>
      </c>
      <c r="E90" s="738"/>
      <c r="F90" s="1842">
        <f>'Revenues 9-14'!F53</f>
        <v>0</v>
      </c>
      <c r="G90" s="746"/>
    </row>
    <row r="91" spans="1:7" x14ac:dyDescent="0.2">
      <c r="A91" s="740" t="s">
        <v>458</v>
      </c>
      <c r="B91" s="740" t="s">
        <v>169</v>
      </c>
      <c r="C91" s="742">
        <f>'Revenues 9-14'!B54</f>
        <v>1434</v>
      </c>
      <c r="D91" s="743" t="str">
        <f>'Revenues 9-14'!A54</f>
        <v>CTE - Transp Fees from Other Sources (Out of State)</v>
      </c>
      <c r="E91" s="738"/>
      <c r="F91" s="1842">
        <f>'Revenues 9-14'!F54</f>
        <v>0</v>
      </c>
      <c r="G91" s="746"/>
    </row>
    <row r="92" spans="1:7" x14ac:dyDescent="0.2">
      <c r="A92" s="740" t="s">
        <v>458</v>
      </c>
      <c r="B92" s="740" t="s">
        <v>170</v>
      </c>
      <c r="C92" s="747">
        <f>'Revenues 9-14'!B55</f>
        <v>1441</v>
      </c>
      <c r="D92" s="743" t="str">
        <f>'Revenues 9-14'!A55</f>
        <v>Special Ed - Transp Fees from Pupils or Parents (In State)</v>
      </c>
      <c r="E92" s="738"/>
      <c r="F92" s="1842">
        <f>'Revenues 9-14'!F55</f>
        <v>0</v>
      </c>
      <c r="G92" s="746"/>
    </row>
    <row r="93" spans="1:7" x14ac:dyDescent="0.2">
      <c r="A93" s="740" t="s">
        <v>458</v>
      </c>
      <c r="B93" s="740" t="s">
        <v>171</v>
      </c>
      <c r="C93" s="742">
        <f>'Revenues 9-14'!B57</f>
        <v>1443</v>
      </c>
      <c r="D93" s="743" t="str">
        <f>'Revenues 9-14'!A57</f>
        <v>Special Ed - Transp Fees from Other Sources (In State)</v>
      </c>
      <c r="E93" s="738"/>
      <c r="F93" s="1842">
        <f>'Revenues 9-14'!F57</f>
        <v>0</v>
      </c>
      <c r="G93" s="748"/>
    </row>
    <row r="94" spans="1:7" x14ac:dyDescent="0.2">
      <c r="A94" s="740" t="s">
        <v>458</v>
      </c>
      <c r="B94" s="740" t="s">
        <v>172</v>
      </c>
      <c r="C94" s="742">
        <f>'Revenues 9-14'!B58</f>
        <v>1444</v>
      </c>
      <c r="D94" s="743" t="str">
        <f>'Revenues 9-14'!A58</f>
        <v>Special Ed - Transp Fees from Other Sources (Out of State)</v>
      </c>
      <c r="E94" s="738"/>
      <c r="F94" s="1842">
        <f>'Revenues 9-14'!F58</f>
        <v>0</v>
      </c>
      <c r="G94" s="748"/>
    </row>
    <row r="95" spans="1:7" x14ac:dyDescent="0.2">
      <c r="A95" s="740" t="s">
        <v>456</v>
      </c>
      <c r="B95" s="740" t="s">
        <v>173</v>
      </c>
      <c r="C95" s="742">
        <v>1600</v>
      </c>
      <c r="D95" s="749" t="str">
        <f>'Revenues 9-14'!A75</f>
        <v>Total Food Service</v>
      </c>
      <c r="E95" s="738"/>
      <c r="F95" s="1842">
        <f>'Revenues 9-14'!C75</f>
        <v>0</v>
      </c>
      <c r="G95" s="744"/>
    </row>
    <row r="96" spans="1:7" x14ac:dyDescent="0.2">
      <c r="A96" s="740" t="s">
        <v>139</v>
      </c>
      <c r="B96" s="740" t="s">
        <v>174</v>
      </c>
      <c r="C96" s="742">
        <v>1700</v>
      </c>
      <c r="D96" s="750" t="str">
        <f>'Revenues 9-14'!A82</f>
        <v>Total District/School Activity Income</v>
      </c>
      <c r="E96" s="738"/>
      <c r="F96" s="1842">
        <f>SUM('Revenues 9-14'!C82,'Revenues 9-14'!D82)</f>
        <v>0</v>
      </c>
      <c r="G96" s="744"/>
    </row>
    <row r="97" spans="1:7" x14ac:dyDescent="0.2">
      <c r="A97" s="740" t="s">
        <v>456</v>
      </c>
      <c r="B97" s="740" t="s">
        <v>175</v>
      </c>
      <c r="C97" s="742">
        <f>'Revenues 9-14'!B84</f>
        <v>1811</v>
      </c>
      <c r="D97" s="743" t="str">
        <f>'Revenues 9-14'!A84</f>
        <v>Rentals - Regular Textbooks</v>
      </c>
      <c r="E97" s="738"/>
      <c r="F97" s="1842">
        <f>'Revenues 9-14'!C84</f>
        <v>495</v>
      </c>
      <c r="G97" s="744"/>
    </row>
    <row r="98" spans="1:7" x14ac:dyDescent="0.2">
      <c r="A98" s="740" t="s">
        <v>456</v>
      </c>
      <c r="B98" s="740" t="s">
        <v>176</v>
      </c>
      <c r="C98" s="742">
        <f>'Revenues 9-14'!B87</f>
        <v>1819</v>
      </c>
      <c r="D98" s="743" t="str">
        <f>'Revenues 9-14'!A87</f>
        <v>Rentals - Other (Describe &amp; Itemize)</v>
      </c>
      <c r="E98" s="738"/>
      <c r="F98" s="1842">
        <f>'Revenues 9-14'!C87</f>
        <v>0</v>
      </c>
      <c r="G98" s="744"/>
    </row>
    <row r="99" spans="1:7" x14ac:dyDescent="0.2">
      <c r="A99" s="740" t="s">
        <v>456</v>
      </c>
      <c r="B99" s="740" t="s">
        <v>177</v>
      </c>
      <c r="C99" s="742">
        <f>'Revenues 9-14'!B88</f>
        <v>1821</v>
      </c>
      <c r="D99" s="743" t="str">
        <f>'Revenues 9-14'!A88</f>
        <v>Sales - Regular Textbooks</v>
      </c>
      <c r="E99" s="738"/>
      <c r="F99" s="1842">
        <f>'Revenues 9-14'!C88</f>
        <v>0</v>
      </c>
      <c r="G99" s="744"/>
    </row>
    <row r="100" spans="1:7" x14ac:dyDescent="0.2">
      <c r="A100" s="740" t="s">
        <v>456</v>
      </c>
      <c r="B100" s="740" t="s">
        <v>178</v>
      </c>
      <c r="C100" s="742">
        <f>'Revenues 9-14'!B91</f>
        <v>1829</v>
      </c>
      <c r="D100" s="743" t="str">
        <f>'Revenues 9-14'!A91</f>
        <v>Sales - Other (Describe &amp; Itemize)</v>
      </c>
      <c r="E100" s="738"/>
      <c r="F100" s="1842">
        <f>'Revenues 9-14'!C91</f>
        <v>0</v>
      </c>
      <c r="G100" s="744"/>
    </row>
    <row r="101" spans="1:7" x14ac:dyDescent="0.2">
      <c r="A101" s="740" t="s">
        <v>456</v>
      </c>
      <c r="B101" s="740" t="s">
        <v>179</v>
      </c>
      <c r="C101" s="742">
        <f>'Revenues 9-14'!B92</f>
        <v>1890</v>
      </c>
      <c r="D101" s="743" t="str">
        <f>'Revenues 9-14'!A92</f>
        <v>Other (Describe &amp; Itemize)</v>
      </c>
      <c r="E101" s="738"/>
      <c r="F101" s="1842">
        <f>'Revenues 9-14'!C92</f>
        <v>0</v>
      </c>
      <c r="G101" s="744"/>
    </row>
    <row r="102" spans="1:7" x14ac:dyDescent="0.2">
      <c r="A102" s="740" t="s">
        <v>139</v>
      </c>
      <c r="B102" s="740" t="s">
        <v>180</v>
      </c>
      <c r="C102" s="742">
        <f>'Revenues 9-14'!B95</f>
        <v>1910</v>
      </c>
      <c r="D102" s="743" t="str">
        <f>'Revenues 9-14'!A95</f>
        <v>Rentals</v>
      </c>
      <c r="E102" s="738"/>
      <c r="F102" s="1842">
        <f>SUM('Revenues 9-14'!C95:D95)</f>
        <v>0</v>
      </c>
      <c r="G102" s="744"/>
    </row>
    <row r="103" spans="1:7" x14ac:dyDescent="0.2">
      <c r="A103" s="740" t="s">
        <v>500</v>
      </c>
      <c r="B103" s="740" t="s">
        <v>181</v>
      </c>
      <c r="C103" s="742">
        <f>'Revenues 9-14'!B98</f>
        <v>1940</v>
      </c>
      <c r="D103" s="743" t="str">
        <f>'Revenues 9-14'!A98</f>
        <v>Services Provided Other Districts</v>
      </c>
      <c r="E103" s="738"/>
      <c r="F103" s="184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84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842">
        <f>('Revenues 9-14'!C106)</f>
        <v>0</v>
      </c>
      <c r="G105" s="744"/>
    </row>
    <row r="106" spans="1:7" x14ac:dyDescent="0.2">
      <c r="A106" s="740" t="s">
        <v>500</v>
      </c>
      <c r="B106" s="740" t="s">
        <v>1913</v>
      </c>
      <c r="C106" s="745">
        <v>3100</v>
      </c>
      <c r="D106" s="751" t="str">
        <f>'Revenues 9-14'!A132</f>
        <v>Total Special Education</v>
      </c>
      <c r="E106" s="738"/>
      <c r="F106" s="1842">
        <f>SUM('Revenues 9-14'!C132:D132,'Revenues 9-14'!F132)</f>
        <v>0</v>
      </c>
      <c r="G106" s="744"/>
    </row>
    <row r="107" spans="1:7" x14ac:dyDescent="0.2">
      <c r="A107" s="740" t="s">
        <v>668</v>
      </c>
      <c r="B107" s="740" t="s">
        <v>1914</v>
      </c>
      <c r="C107" s="752">
        <v>3200</v>
      </c>
      <c r="D107" s="743" t="str">
        <f>'Revenues 9-14'!A141</f>
        <v>Total Career and Technical Education</v>
      </c>
      <c r="E107" s="738"/>
      <c r="F107" s="1842">
        <f>SUM('Revenues 9-14'!C141,'Revenues 9-14'!D141,'Revenues 9-14'!G141)</f>
        <v>0</v>
      </c>
      <c r="G107" s="744"/>
    </row>
    <row r="108" spans="1:7" x14ac:dyDescent="0.2">
      <c r="A108" s="753" t="s">
        <v>659</v>
      </c>
      <c r="B108" s="740" t="s">
        <v>1915</v>
      </c>
      <c r="C108" s="752">
        <v>3300</v>
      </c>
      <c r="D108" s="743" t="str">
        <f>'Revenues 9-14'!A145</f>
        <v>Total Bilingual Ed</v>
      </c>
      <c r="E108" s="738"/>
      <c r="F108" s="1842">
        <f>SUM('Revenues 9-14'!C145,'Revenues 9-14'!G145)</f>
        <v>0</v>
      </c>
      <c r="G108" s="744"/>
    </row>
    <row r="109" spans="1:7" x14ac:dyDescent="0.2">
      <c r="A109" s="740" t="s">
        <v>456</v>
      </c>
      <c r="B109" s="740" t="s">
        <v>1916</v>
      </c>
      <c r="C109" s="752">
        <f>'Revenues 9-14'!B146</f>
        <v>3360</v>
      </c>
      <c r="D109" s="743" t="str">
        <f>'Revenues 9-14'!A146</f>
        <v>State Free Lunch &amp; Breakfast</v>
      </c>
      <c r="E109" s="738"/>
      <c r="F109" s="1842">
        <f>'Revenues 9-14'!C146</f>
        <v>2372</v>
      </c>
      <c r="G109" s="744"/>
    </row>
    <row r="110" spans="1:7" x14ac:dyDescent="0.2">
      <c r="A110" s="740" t="s">
        <v>668</v>
      </c>
      <c r="B110" s="740" t="s">
        <v>1917</v>
      </c>
      <c r="C110" s="752">
        <f>'Revenues 9-14'!B147</f>
        <v>3365</v>
      </c>
      <c r="D110" s="743" t="str">
        <f>'Revenues 9-14'!A147</f>
        <v>School Breakfast Initiative</v>
      </c>
      <c r="E110" s="738"/>
      <c r="F110" s="1842">
        <f>SUM('Revenues 9-14'!C147,'Revenues 9-14'!D147,'Revenues 9-14'!G147)</f>
        <v>0</v>
      </c>
      <c r="G110" s="744"/>
    </row>
    <row r="111" spans="1:7" x14ac:dyDescent="0.2">
      <c r="A111" s="740" t="s">
        <v>139</v>
      </c>
      <c r="B111" s="740" t="s">
        <v>1918</v>
      </c>
      <c r="C111" s="752">
        <f>'Revenues 9-14'!B148</f>
        <v>3370</v>
      </c>
      <c r="D111" s="743" t="str">
        <f>'Revenues 9-14'!A148</f>
        <v>Driver Education</v>
      </c>
      <c r="E111" s="738"/>
      <c r="F111" s="1842">
        <f>SUM('Revenues 9-14'!C148,'Revenues 9-14'!D148)</f>
        <v>0</v>
      </c>
      <c r="G111" s="744"/>
    </row>
    <row r="112" spans="1:7" x14ac:dyDescent="0.2">
      <c r="A112" s="740" t="s">
        <v>663</v>
      </c>
      <c r="B112" s="740" t="s">
        <v>1919</v>
      </c>
      <c r="C112" s="754">
        <v>3500</v>
      </c>
      <c r="D112" s="743" t="str">
        <f>'Revenues 9-14'!A155</f>
        <v>Total Transportation</v>
      </c>
      <c r="E112" s="738"/>
      <c r="F112" s="1842">
        <f>SUM('Revenues 9-14'!C155,'Revenues 9-14'!D155,'Revenues 9-14'!F155,'Revenues 9-14'!G155)</f>
        <v>82538</v>
      </c>
      <c r="G112" s="744"/>
    </row>
    <row r="113" spans="1:7" x14ac:dyDescent="0.2">
      <c r="A113" s="740" t="s">
        <v>456</v>
      </c>
      <c r="B113" s="740" t="s">
        <v>1920</v>
      </c>
      <c r="C113" s="752">
        <f>'Revenues 9-14'!B156</f>
        <v>3610</v>
      </c>
      <c r="D113" s="743" t="str">
        <f>'Revenues 9-14'!A156</f>
        <v>Learning Improvement - Change Grants</v>
      </c>
      <c r="E113" s="738"/>
      <c r="F113" s="1842">
        <f>'Revenues 9-14'!C156</f>
        <v>0</v>
      </c>
      <c r="G113" s="744"/>
    </row>
    <row r="114" spans="1:7" x14ac:dyDescent="0.2">
      <c r="A114" s="740" t="s">
        <v>663</v>
      </c>
      <c r="B114" s="740" t="s">
        <v>1921</v>
      </c>
      <c r="C114" s="752">
        <f>'Revenues 9-14'!B157</f>
        <v>3660</v>
      </c>
      <c r="D114" s="743" t="str">
        <f>'Revenues 9-14'!A157</f>
        <v>Scientific Literacy</v>
      </c>
      <c r="E114" s="738"/>
      <c r="F114" s="1842">
        <f>SUM('Revenues 9-14'!C157,'Revenues 9-14'!D157,'Revenues 9-14'!F157,'Revenues 9-14'!G157)</f>
        <v>0</v>
      </c>
      <c r="G114" s="744"/>
    </row>
    <row r="115" spans="1:7" x14ac:dyDescent="0.2">
      <c r="A115" s="740" t="s">
        <v>5</v>
      </c>
      <c r="B115" s="740" t="s">
        <v>1922</v>
      </c>
      <c r="C115" s="752">
        <f>'Revenues 9-14'!B158</f>
        <v>3695</v>
      </c>
      <c r="D115" s="743" t="str">
        <f>'Revenues 9-14'!A158</f>
        <v>Truant Alternative/Optional Education</v>
      </c>
      <c r="E115" s="738"/>
      <c r="F115" s="1842">
        <f>SUM('Revenues 9-14'!C158,'Revenues 9-14'!F158,'Revenues 9-14'!G158)</f>
        <v>0</v>
      </c>
      <c r="G115" s="744"/>
    </row>
    <row r="116" spans="1:7" x14ac:dyDescent="0.2">
      <c r="A116" s="740" t="s">
        <v>663</v>
      </c>
      <c r="B116" s="740" t="s">
        <v>1923</v>
      </c>
      <c r="C116" s="752">
        <f>'Revenues 9-14'!B160</f>
        <v>3766</v>
      </c>
      <c r="D116" s="743" t="str">
        <f>'Revenues 9-14'!A160</f>
        <v>Chicago General Education Block Grant</v>
      </c>
      <c r="E116" s="738"/>
      <c r="F116" s="1842">
        <f>SUM('Revenues 9-14'!C160,'Revenues 9-14'!D160,'Revenues 9-14'!F160,'Revenues 9-14'!G160)</f>
        <v>0</v>
      </c>
      <c r="G116" s="744"/>
    </row>
    <row r="117" spans="1:7" x14ac:dyDescent="0.2">
      <c r="A117" s="740" t="s">
        <v>663</v>
      </c>
      <c r="B117" s="740" t="s">
        <v>1924</v>
      </c>
      <c r="C117" s="752">
        <f>'Revenues 9-14'!B161</f>
        <v>3767</v>
      </c>
      <c r="D117" s="743" t="str">
        <f>'Revenues 9-14'!A161</f>
        <v>Chicago Educational Services Block Grant</v>
      </c>
      <c r="E117" s="738"/>
      <c r="F117" s="1842">
        <f>SUM('Revenues 9-14'!C161,'Revenues 9-14'!D161,'Revenues 9-14'!F161,'Revenues 9-14'!G161)</f>
        <v>0</v>
      </c>
      <c r="G117" s="744"/>
    </row>
    <row r="118" spans="1:7" x14ac:dyDescent="0.2">
      <c r="A118" s="755" t="s">
        <v>1002</v>
      </c>
      <c r="B118" s="755" t="s">
        <v>1925</v>
      </c>
      <c r="C118" s="756">
        <f>'Revenues 9-14'!B162</f>
        <v>3775</v>
      </c>
      <c r="D118" s="757" t="str">
        <f>'Revenues 9-14'!A162</f>
        <v>School Safety &amp; Educational Improvement Block Grant</v>
      </c>
      <c r="E118" s="738"/>
      <c r="F118" s="1841">
        <f>SUM('Revenues 9-14'!C162,'Revenues 9-14'!D162,'Revenues 9-14'!E162,'Revenues 9-14'!F162,'Revenues 9-14'!G162)</f>
        <v>0</v>
      </c>
      <c r="G118" s="744"/>
    </row>
    <row r="119" spans="1:7" x14ac:dyDescent="0.2">
      <c r="A119" s="755" t="s">
        <v>1002</v>
      </c>
      <c r="B119" s="755" t="s">
        <v>1926</v>
      </c>
      <c r="C119" s="756">
        <f>'Revenues 9-14'!B163</f>
        <v>3780</v>
      </c>
      <c r="D119" s="757" t="str">
        <f>'Revenues 9-14'!A163</f>
        <v>Technology - Technology for Success</v>
      </c>
      <c r="E119" s="738"/>
      <c r="F119" s="1841">
        <f>SUM('Revenues 9-14'!C163:G163)</f>
        <v>0</v>
      </c>
      <c r="G119" s="744"/>
    </row>
    <row r="120" spans="1:7" x14ac:dyDescent="0.2">
      <c r="A120" s="755" t="s">
        <v>501</v>
      </c>
      <c r="B120" s="755" t="s">
        <v>1927</v>
      </c>
      <c r="C120" s="756">
        <f>'Revenues 9-14'!B164</f>
        <v>3815</v>
      </c>
      <c r="D120" s="757" t="str">
        <f>'Revenues 9-14'!A164</f>
        <v>State Charter Schools</v>
      </c>
      <c r="E120" s="738"/>
      <c r="F120" s="1841">
        <f>SUM('Revenues 9-14'!C164,'Revenues 9-14'!F164)</f>
        <v>0</v>
      </c>
      <c r="G120" s="744"/>
    </row>
    <row r="121" spans="1:7" x14ac:dyDescent="0.2">
      <c r="A121" s="759" t="s">
        <v>457</v>
      </c>
      <c r="B121" s="759" t="s">
        <v>1928</v>
      </c>
      <c r="C121" s="760">
        <f>'Revenues 9-14'!B167</f>
        <v>3925</v>
      </c>
      <c r="D121" s="761" t="str">
        <f>'Revenues 9-14'!A167</f>
        <v>School Infrastructure - Maintenance Projects</v>
      </c>
      <c r="E121" s="738"/>
      <c r="F121" s="1842">
        <f>'Revenues 9-14'!D167</f>
        <v>0</v>
      </c>
      <c r="G121" s="762"/>
    </row>
    <row r="122" spans="1:7" x14ac:dyDescent="0.2">
      <c r="A122" s="759" t="s">
        <v>497</v>
      </c>
      <c r="B122" s="759" t="s">
        <v>1929</v>
      </c>
      <c r="C122" s="760">
        <f>'Revenues 9-14'!B168</f>
        <v>3999</v>
      </c>
      <c r="D122" s="761" t="s">
        <v>540</v>
      </c>
      <c r="E122" s="763"/>
      <c r="F122" s="1842">
        <f>SUM('Revenues 9-14'!C168:G168,'Revenues 9-14'!J168)</f>
        <v>0</v>
      </c>
      <c r="G122" s="762"/>
    </row>
    <row r="123" spans="1:7" x14ac:dyDescent="0.2">
      <c r="A123" s="759" t="s">
        <v>456</v>
      </c>
      <c r="B123" s="759" t="s">
        <v>1930</v>
      </c>
      <c r="C123" s="764">
        <f>'Revenues 9-14'!B177</f>
        <v>4045</v>
      </c>
      <c r="D123" s="761" t="str">
        <f>'Revenues 9-14'!A177 &amp; " (Subtract)"</f>
        <v>Head Start (Subtract)</v>
      </c>
      <c r="E123" s="738"/>
      <c r="F123" s="1842">
        <f>SUM(-'Revenues 9-14'!C177)</f>
        <v>0</v>
      </c>
      <c r="G123" s="762"/>
    </row>
    <row r="124" spans="1:7" x14ac:dyDescent="0.2">
      <c r="A124" s="759" t="s">
        <v>663</v>
      </c>
      <c r="B124" s="759" t="s">
        <v>1931</v>
      </c>
      <c r="C124" s="764" t="s">
        <v>975</v>
      </c>
      <c r="D124" s="761" t="str">
        <f>('Revenues 9-14'!A181)</f>
        <v>Total Restricted Grants-In-Aid Received Directly from Federal Govt</v>
      </c>
      <c r="E124" s="738"/>
      <c r="F124" s="1842">
        <f>SUM('Revenues 9-14'!C181,'Revenues 9-14'!D181,'Revenues 9-14'!F181,'Revenues 9-14'!G181)</f>
        <v>0</v>
      </c>
      <c r="G124" s="762"/>
    </row>
    <row r="125" spans="1:7" x14ac:dyDescent="0.2">
      <c r="A125" s="759" t="s">
        <v>663</v>
      </c>
      <c r="B125" s="759" t="s">
        <v>1932</v>
      </c>
      <c r="C125" s="764">
        <v>4100</v>
      </c>
      <c r="D125" s="765" t="str">
        <f>'Revenues 9-14'!A188</f>
        <v>Total Title V</v>
      </c>
      <c r="E125" s="738"/>
      <c r="F125" s="1842">
        <f>SUM('Revenues 9-14'!C188,'Revenues 9-14'!D188,'Revenues 9-14'!F188,'Revenues 9-14'!G188)</f>
        <v>0</v>
      </c>
      <c r="G125" s="762"/>
    </row>
    <row r="126" spans="1:7" x14ac:dyDescent="0.2">
      <c r="A126" s="759" t="s">
        <v>659</v>
      </c>
      <c r="B126" s="759" t="s">
        <v>1933</v>
      </c>
      <c r="C126" s="764">
        <v>4200</v>
      </c>
      <c r="D126" s="761" t="str">
        <f>'Revenues 9-14'!A198</f>
        <v>Total Food Service</v>
      </c>
      <c r="E126" s="738"/>
      <c r="F126" s="1842">
        <f>SUM('Revenues 9-14'!C198,'Revenues 9-14'!G198)</f>
        <v>125630</v>
      </c>
      <c r="G126" s="762"/>
    </row>
    <row r="127" spans="1:7" x14ac:dyDescent="0.2">
      <c r="A127" s="759" t="s">
        <v>663</v>
      </c>
      <c r="B127" s="759" t="s">
        <v>1934</v>
      </c>
      <c r="C127" s="764">
        <v>4300</v>
      </c>
      <c r="D127" s="765" t="str">
        <f>'Revenues 9-14'!A204</f>
        <v>Total Title I</v>
      </c>
      <c r="E127" s="738"/>
      <c r="F127" s="1842">
        <f>SUM('Revenues 9-14'!C204,'Revenues 9-14'!D204,'Revenues 9-14'!F204,'Revenues 9-14'!G204)</f>
        <v>98834</v>
      </c>
      <c r="G127" s="762"/>
    </row>
    <row r="128" spans="1:7" x14ac:dyDescent="0.2">
      <c r="A128" s="759" t="s">
        <v>663</v>
      </c>
      <c r="B128" s="759" t="s">
        <v>1935</v>
      </c>
      <c r="C128" s="764">
        <v>4400</v>
      </c>
      <c r="D128" s="765" t="str">
        <f>'Revenues 9-14'!A209</f>
        <v>Total Title IV</v>
      </c>
      <c r="E128" s="738"/>
      <c r="F128" s="1842">
        <f>SUM('Revenues 9-14'!C209,'Revenues 9-14'!D209,'Revenues 9-14'!F209,'Revenues 9-14'!G209)</f>
        <v>9775</v>
      </c>
      <c r="G128" s="762"/>
    </row>
    <row r="129" spans="1:7" x14ac:dyDescent="0.2">
      <c r="A129" s="759" t="s">
        <v>663</v>
      </c>
      <c r="B129" s="759" t="s">
        <v>1936</v>
      </c>
      <c r="C129" s="764">
        <f>'Revenues 9-14'!B213</f>
        <v>4620</v>
      </c>
      <c r="D129" s="765" t="str">
        <f>'Revenues 9-14'!A213</f>
        <v>Fed - Spec Education - IDEA - Flow Through</v>
      </c>
      <c r="E129" s="738"/>
      <c r="F129" s="1842">
        <f>SUM('Revenues 9-14'!C213:D213,'Revenues 9-14'!F213:G213)</f>
        <v>14787</v>
      </c>
      <c r="G129" s="762"/>
    </row>
    <row r="130" spans="1:7" x14ac:dyDescent="0.2">
      <c r="A130" s="759" t="s">
        <v>663</v>
      </c>
      <c r="B130" s="759" t="s">
        <v>1937</v>
      </c>
      <c r="C130" s="764">
        <f>'Revenues 9-14'!B214</f>
        <v>4625</v>
      </c>
      <c r="D130" s="765" t="str">
        <f>'Revenues 9-14'!A214</f>
        <v>Fed - Spec Education - IDEA - Room &amp; Board</v>
      </c>
      <c r="E130" s="738"/>
      <c r="F130" s="1842">
        <f>SUM('Revenues 9-14'!C214,'Revenues 9-14'!D214,'Revenues 9-14'!F214,'Revenues 9-14'!G214)</f>
        <v>4490</v>
      </c>
      <c r="G130" s="762"/>
    </row>
    <row r="131" spans="1:7" x14ac:dyDescent="0.2">
      <c r="A131" s="759" t="s">
        <v>663</v>
      </c>
      <c r="B131" s="759" t="s">
        <v>1938</v>
      </c>
      <c r="C131" s="764">
        <f>'Revenues 9-14'!B215</f>
        <v>4630</v>
      </c>
      <c r="D131" s="765" t="str">
        <f>'Revenues 9-14'!A215</f>
        <v>Fed - Spec Education - IDEA - Discretionary</v>
      </c>
      <c r="E131" s="738"/>
      <c r="F131" s="184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842">
        <f>SUM('Revenues 9-14'!C216:D216,'Revenues 9-14'!F216:G216)</f>
        <v>0</v>
      </c>
      <c r="G132" s="762"/>
    </row>
    <row r="133" spans="1:7" x14ac:dyDescent="0.2">
      <c r="A133" s="759" t="s">
        <v>668</v>
      </c>
      <c r="B133" s="759" t="s">
        <v>1939</v>
      </c>
      <c r="C133" s="764">
        <v>4700</v>
      </c>
      <c r="D133" s="761" t="str">
        <f>'Revenues 9-14'!A221</f>
        <v>Total CTE - Perkins</v>
      </c>
      <c r="E133" s="738"/>
      <c r="F133" s="1842">
        <f>SUM('Revenues 9-14'!C221,'Revenues 9-14'!D221,'Revenues 9-14'!G221)</f>
        <v>0</v>
      </c>
      <c r="G133" s="762">
        <v>6303</v>
      </c>
    </row>
    <row r="134" spans="1:7" s="702" customFormat="1" hidden="1" x14ac:dyDescent="0.2">
      <c r="A134" s="766" t="s">
        <v>204</v>
      </c>
      <c r="B134" s="766" t="s">
        <v>1940</v>
      </c>
      <c r="C134" s="767" t="s">
        <v>205</v>
      </c>
      <c r="D134" s="768" t="str">
        <f>'Revenues 9-14'!A224</f>
        <v>ARRA - Title I - Low Income</v>
      </c>
      <c r="E134" s="769"/>
      <c r="F134" s="1841">
        <f>SUM('Revenues 9-14'!$C$224:$D$224,'Revenues 9-14'!$F$224:$G$224)</f>
        <v>0</v>
      </c>
      <c r="G134" s="737"/>
    </row>
    <row r="135" spans="1:7" s="702" customFormat="1" hidden="1" x14ac:dyDescent="0.2">
      <c r="A135" s="766" t="s">
        <v>204</v>
      </c>
      <c r="B135" s="766" t="s">
        <v>1941</v>
      </c>
      <c r="C135" s="767" t="s">
        <v>206</v>
      </c>
      <c r="D135" s="768" t="str">
        <f>'Revenues 9-14'!A225</f>
        <v>ARRA - Title I - Neglected, Private</v>
      </c>
      <c r="E135" s="769"/>
      <c r="F135" s="1842">
        <f>SUM('Revenues 9-14'!C225:G225,'Revenues 9-14'!J225)</f>
        <v>0</v>
      </c>
      <c r="G135" s="737"/>
    </row>
    <row r="136" spans="1:7" s="702" customFormat="1" hidden="1" x14ac:dyDescent="0.2">
      <c r="A136" s="766" t="s">
        <v>204</v>
      </c>
      <c r="B136" s="766" t="s">
        <v>1942</v>
      </c>
      <c r="C136" s="767" t="s">
        <v>207</v>
      </c>
      <c r="D136" s="768" t="str">
        <f>'Revenues 9-14'!A226</f>
        <v>ARRA - Title I - Delinquent, Private</v>
      </c>
      <c r="E136" s="769"/>
      <c r="F136" s="1842">
        <f>SUM('Revenues 9-14'!C226:G226,'Revenues 9-14'!J226)</f>
        <v>0</v>
      </c>
      <c r="G136" s="737"/>
    </row>
    <row r="137" spans="1:7" s="702" customFormat="1" hidden="1" x14ac:dyDescent="0.2">
      <c r="A137" s="766" t="s">
        <v>204</v>
      </c>
      <c r="B137" s="766" t="s">
        <v>1943</v>
      </c>
      <c r="C137" s="767" t="s">
        <v>208</v>
      </c>
      <c r="D137" s="768" t="str">
        <f>'Revenues 9-14'!A227</f>
        <v>ARRA - Title I - School Improvement (Part A)</v>
      </c>
      <c r="E137" s="769"/>
      <c r="F137" s="1842">
        <f>SUM('Revenues 9-14'!C227:G227,'Revenues 9-14'!J227)</f>
        <v>0</v>
      </c>
      <c r="G137" s="737"/>
    </row>
    <row r="138" spans="1:7" s="702" customFormat="1" hidden="1" x14ac:dyDescent="0.2">
      <c r="A138" s="766" t="s">
        <v>204</v>
      </c>
      <c r="B138" s="766" t="s">
        <v>1944</v>
      </c>
      <c r="C138" s="767" t="s">
        <v>209</v>
      </c>
      <c r="D138" s="768" t="str">
        <f>'Revenues 9-14'!A228</f>
        <v>ARRA - Title I - School Improvement (Section 1003g)</v>
      </c>
      <c r="E138" s="769"/>
      <c r="F138" s="1842">
        <f>SUM('Revenues 9-14'!C228:G228,'Revenues 9-14'!J228)</f>
        <v>0</v>
      </c>
      <c r="G138" s="737"/>
    </row>
    <row r="139" spans="1:7" s="702" customFormat="1" hidden="1" x14ac:dyDescent="0.2">
      <c r="A139" s="766" t="s">
        <v>204</v>
      </c>
      <c r="B139" s="766" t="s">
        <v>1945</v>
      </c>
      <c r="C139" s="767" t="s">
        <v>210</v>
      </c>
      <c r="D139" s="768" t="str">
        <f>'Revenues 9-14'!A229</f>
        <v>ARRA - IDEA - Part B - Preschool</v>
      </c>
      <c r="E139" s="769"/>
      <c r="F139" s="1842">
        <v>0</v>
      </c>
      <c r="G139" s="737"/>
    </row>
    <row r="140" spans="1:7" s="702" customFormat="1" hidden="1" x14ac:dyDescent="0.2">
      <c r="A140" s="766" t="s">
        <v>204</v>
      </c>
      <c r="B140" s="766" t="s">
        <v>1946</v>
      </c>
      <c r="C140" s="767" t="s">
        <v>211</v>
      </c>
      <c r="D140" s="768" t="str">
        <f>'Revenues 9-14'!A230</f>
        <v>ARRA - IDEA - Part B - Flow-Through</v>
      </c>
      <c r="E140" s="769"/>
      <c r="F140" s="1842">
        <f>SUM('Revenues 9-14'!C230:G230,'Revenues 9-14'!J230)</f>
        <v>0</v>
      </c>
      <c r="G140" s="737"/>
    </row>
    <row r="141" spans="1:7" s="702" customFormat="1" hidden="1" x14ac:dyDescent="0.2">
      <c r="A141" s="766" t="s">
        <v>204</v>
      </c>
      <c r="B141" s="766" t="s">
        <v>1947</v>
      </c>
      <c r="C141" s="767" t="s">
        <v>212</v>
      </c>
      <c r="D141" s="768" t="str">
        <f>'Revenues 9-14'!A231</f>
        <v>ARRA - Title IID - Technology-Formula</v>
      </c>
      <c r="E141" s="769"/>
      <c r="F141" s="1842">
        <f>SUM('Revenues 9-14'!C231:G231,'Revenues 9-14'!J231)</f>
        <v>0</v>
      </c>
      <c r="G141" s="737"/>
    </row>
    <row r="142" spans="1:7" s="702" customFormat="1" hidden="1" x14ac:dyDescent="0.2">
      <c r="A142" s="766" t="s">
        <v>204</v>
      </c>
      <c r="B142" s="766" t="s">
        <v>1948</v>
      </c>
      <c r="C142" s="767" t="s">
        <v>214</v>
      </c>
      <c r="D142" s="768" t="str">
        <f>'Revenues 9-14'!A232</f>
        <v>ARRA - Title IID - Technology-Competitive</v>
      </c>
      <c r="E142" s="769"/>
      <c r="F142" s="1842">
        <f>SUM('Revenues 9-14'!C232:G232,'Revenues 9-14'!J232)</f>
        <v>0</v>
      </c>
      <c r="G142" s="737"/>
    </row>
    <row r="143" spans="1:7" s="702" customFormat="1" hidden="1" x14ac:dyDescent="0.2">
      <c r="A143" s="766" t="s">
        <v>663</v>
      </c>
      <c r="B143" s="766" t="s">
        <v>1949</v>
      </c>
      <c r="C143" s="767" t="s">
        <v>215</v>
      </c>
      <c r="D143" s="768" t="str">
        <f>'Revenues 9-14'!A233</f>
        <v>ARRA - McKinney - Vento Homeless Education</v>
      </c>
      <c r="E143" s="769"/>
      <c r="F143" s="184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84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842">
        <f>SUM('Revenues 9-14'!C238:G238,'Revenues 9-14'!J238)</f>
        <v>26354</v>
      </c>
      <c r="G145" s="737"/>
    </row>
    <row r="146" spans="1:7" s="702" customFormat="1" hidden="1" x14ac:dyDescent="0.2">
      <c r="A146" s="766" t="s">
        <v>204</v>
      </c>
      <c r="B146" s="766" t="s">
        <v>1402</v>
      </c>
      <c r="C146" s="767" t="s">
        <v>219</v>
      </c>
      <c r="D146" s="768" t="str">
        <f>'Revenues 9-14'!A239</f>
        <v>Build America Bond Tax Credits</v>
      </c>
      <c r="E146" s="769"/>
      <c r="F146" s="1842">
        <f>SUM('Revenues 9-14'!C239:G239,'Revenues 9-14'!J239)</f>
        <v>0</v>
      </c>
      <c r="G146" s="737"/>
    </row>
    <row r="147" spans="1:7" s="702" customFormat="1" hidden="1" x14ac:dyDescent="0.2">
      <c r="A147" s="766" t="s">
        <v>204</v>
      </c>
      <c r="B147" s="766" t="s">
        <v>1950</v>
      </c>
      <c r="C147" s="767" t="s">
        <v>221</v>
      </c>
      <c r="D147" s="768" t="str">
        <f>'Revenues 9-14'!A240</f>
        <v>Build America Bond Interest Reimbursement</v>
      </c>
      <c r="E147" s="769"/>
      <c r="F147" s="1842">
        <f>SUM('Revenues 9-14'!C240:G240,'Revenues 9-14'!J240)</f>
        <v>0</v>
      </c>
      <c r="G147" s="737"/>
    </row>
    <row r="148" spans="1:7" s="702" customFormat="1" hidden="1" x14ac:dyDescent="0.2">
      <c r="A148" s="766" t="s">
        <v>204</v>
      </c>
      <c r="B148" s="766" t="s">
        <v>1951</v>
      </c>
      <c r="C148" s="767" t="s">
        <v>223</v>
      </c>
      <c r="D148" s="768" t="str">
        <f>'Revenues 9-14'!A242</f>
        <v>Other ARRA Funds - II</v>
      </c>
      <c r="E148" s="769"/>
      <c r="F148" s="1842">
        <f>SUM('Revenues 9-14'!C242:G242,'Revenues 9-14'!J242)</f>
        <v>0</v>
      </c>
      <c r="G148" s="737"/>
    </row>
    <row r="149" spans="1:7" s="702" customFormat="1" hidden="1" x14ac:dyDescent="0.2">
      <c r="A149" s="766" t="s">
        <v>204</v>
      </c>
      <c r="B149" s="766" t="s">
        <v>1952</v>
      </c>
      <c r="C149" s="767" t="s">
        <v>224</v>
      </c>
      <c r="D149" s="768" t="str">
        <f>'Revenues 9-14'!A243</f>
        <v>Other ARRA Funds - III</v>
      </c>
      <c r="E149" s="769"/>
      <c r="F149" s="184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84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84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842">
        <v>0</v>
      </c>
      <c r="G152" s="737"/>
    </row>
    <row r="153" spans="1:7" s="702" customFormat="1" hidden="1" x14ac:dyDescent="0.2">
      <c r="A153" s="766" t="s">
        <v>204</v>
      </c>
      <c r="B153" s="766" t="s">
        <v>1403</v>
      </c>
      <c r="C153" s="767" t="s">
        <v>231</v>
      </c>
      <c r="D153" s="768" t="str">
        <f>'Revenues 9-14'!A247</f>
        <v>Other ARRA Funds VII</v>
      </c>
      <c r="E153" s="769"/>
      <c r="F153" s="1842">
        <f>SUM('Revenues 9-14'!C247:G247,'Revenues 9-14'!J247)</f>
        <v>0</v>
      </c>
      <c r="G153" s="737"/>
    </row>
    <row r="154" spans="1:7" s="702" customFormat="1" hidden="1" x14ac:dyDescent="0.2">
      <c r="A154" s="766" t="s">
        <v>204</v>
      </c>
      <c r="B154" s="766" t="s">
        <v>1953</v>
      </c>
      <c r="C154" s="767" t="s">
        <v>232</v>
      </c>
      <c r="D154" s="768" t="str">
        <f>'Revenues 9-14'!A248</f>
        <v>Other ARRA Funds VIII</v>
      </c>
      <c r="E154" s="769"/>
      <c r="F154" s="184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84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84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842">
        <f>SUM('Revenues 9-14'!C251:G251,'Revenues 9-14'!J251)</f>
        <v>0</v>
      </c>
      <c r="G157" s="737"/>
    </row>
    <row r="158" spans="1:7" s="702" customFormat="1" x14ac:dyDescent="0.2">
      <c r="A158" s="770" t="s">
        <v>497</v>
      </c>
      <c r="B158" s="771" t="s">
        <v>1954</v>
      </c>
      <c r="C158" s="772" t="s">
        <v>836</v>
      </c>
      <c r="D158" s="773" t="s">
        <v>772</v>
      </c>
      <c r="E158" s="774"/>
      <c r="F158" s="1842">
        <f>SUM(F134:F157)</f>
        <v>26354</v>
      </c>
      <c r="G158" s="737"/>
    </row>
    <row r="159" spans="1:7" s="702" customFormat="1" x14ac:dyDescent="0.2">
      <c r="A159" s="770" t="s">
        <v>456</v>
      </c>
      <c r="B159" s="771" t="s">
        <v>1955</v>
      </c>
      <c r="C159" s="772" t="s">
        <v>1413</v>
      </c>
      <c r="D159" s="773" t="s">
        <v>1414</v>
      </c>
      <c r="E159" s="774"/>
      <c r="F159" s="1842">
        <f>SUM('Revenues 9-14'!C253)</f>
        <v>0</v>
      </c>
      <c r="G159" s="737"/>
    </row>
    <row r="160" spans="1:7" s="702" customFormat="1" x14ac:dyDescent="0.2">
      <c r="A160" s="770" t="s">
        <v>497</v>
      </c>
      <c r="B160" s="771" t="s">
        <v>1956</v>
      </c>
      <c r="C160" s="772" t="s">
        <v>1452</v>
      </c>
      <c r="D160" s="773" t="s">
        <v>1453</v>
      </c>
      <c r="E160" s="774"/>
      <c r="F160" s="1842">
        <f>SUM('Revenues 9-14'!C254:H254,'Revenues 9-14'!J254:K254)</f>
        <v>0</v>
      </c>
      <c r="G160" s="737"/>
    </row>
    <row r="161" spans="1:7" x14ac:dyDescent="0.2">
      <c r="A161" s="759" t="s">
        <v>5</v>
      </c>
      <c r="B161" s="759" t="s">
        <v>1957</v>
      </c>
      <c r="C161" s="764">
        <f>'Revenues 9-14'!B255</f>
        <v>4905</v>
      </c>
      <c r="D161" s="761" t="str">
        <f>'Revenues 9-14'!A255</f>
        <v>Title III - Immigrant Education Program (IEP)</v>
      </c>
      <c r="E161" s="738"/>
      <c r="F161" s="1842">
        <f>SUM('Revenues 9-14'!C255,'Revenues 9-14'!F255,'Revenues 9-14'!G255)</f>
        <v>0</v>
      </c>
      <c r="G161" s="775">
        <v>6306</v>
      </c>
    </row>
    <row r="162" spans="1:7" x14ac:dyDescent="0.2">
      <c r="A162" s="759" t="s">
        <v>5</v>
      </c>
      <c r="B162" s="759" t="s">
        <v>1958</v>
      </c>
      <c r="C162" s="764">
        <f>'Revenues 9-14'!B256</f>
        <v>4909</v>
      </c>
      <c r="D162" s="761" t="str">
        <f>'Revenues 9-14'!A256</f>
        <v>Title III - Language Inst Program - Limited Eng (LIPLEP)</v>
      </c>
      <c r="E162" s="738"/>
      <c r="F162" s="1842">
        <f>SUM('Revenues 9-14'!C256,'Revenues 9-14'!F256,'Revenues 9-14'!G256)</f>
        <v>0</v>
      </c>
      <c r="G162" s="775"/>
    </row>
    <row r="163" spans="1:7" x14ac:dyDescent="0.2">
      <c r="A163" s="759" t="s">
        <v>663</v>
      </c>
      <c r="B163" s="759" t="s">
        <v>1959</v>
      </c>
      <c r="C163" s="764">
        <f>'Revenues 9-14'!B257</f>
        <v>4920</v>
      </c>
      <c r="D163" s="761" t="str">
        <f>'Revenues 9-14'!A257</f>
        <v>McKinney Education for Homeless Children</v>
      </c>
      <c r="E163" s="738"/>
      <c r="F163" s="1842">
        <f>SUM('Revenues 9-14'!C257,'Revenues 9-14'!D257,'Revenues 9-14'!F257,'Revenues 9-14'!G257)</f>
        <v>0</v>
      </c>
      <c r="G163" s="762"/>
    </row>
    <row r="164" spans="1:7" x14ac:dyDescent="0.2">
      <c r="A164" s="776" t="s">
        <v>663</v>
      </c>
      <c r="B164" s="776" t="s">
        <v>1960</v>
      </c>
      <c r="C164" s="777">
        <f>'Revenues 9-14'!B258</f>
        <v>4930</v>
      </c>
      <c r="D164" s="778" t="str">
        <f>'Revenues 9-14'!A258</f>
        <v>Title II - Eisenhower Professional Development Formula</v>
      </c>
      <c r="E164" s="758"/>
      <c r="F164" s="1841">
        <f>SUM('Revenues 9-14'!C258:D258,'Revenues 9-14'!F258,'Revenues 9-14'!G258)</f>
        <v>0</v>
      </c>
      <c r="G164" s="762"/>
    </row>
    <row r="165" spans="1:7" x14ac:dyDescent="0.2">
      <c r="A165" s="759" t="s">
        <v>663</v>
      </c>
      <c r="B165" s="759" t="s">
        <v>1961</v>
      </c>
      <c r="C165" s="764">
        <f>'Revenues 9-14'!B259</f>
        <v>4932</v>
      </c>
      <c r="D165" s="765" t="str">
        <f>'Revenues 9-14'!A259</f>
        <v>Title II - Teacher Quality</v>
      </c>
      <c r="E165" s="738"/>
      <c r="F165" s="1841">
        <f>SUM('Revenues 9-14'!C259,'Revenues 9-14'!D259,'Revenues 9-14'!F259,'Revenues 9-14'!G259)</f>
        <v>14535</v>
      </c>
      <c r="G165" s="762"/>
    </row>
    <row r="166" spans="1:7" x14ac:dyDescent="0.2">
      <c r="A166" s="759" t="s">
        <v>663</v>
      </c>
      <c r="B166" s="759" t="s">
        <v>1962</v>
      </c>
      <c r="C166" s="764">
        <f>'Revenues 9-14'!B260</f>
        <v>4960</v>
      </c>
      <c r="D166" s="761" t="str">
        <f>'Revenues 9-14'!A260</f>
        <v>Federal Charter Schools</v>
      </c>
      <c r="E166" s="738"/>
      <c r="F166" s="1842">
        <f>SUM('Revenues 9-14'!C260:D260,'Revenues 9-14'!F260:G260)</f>
        <v>0</v>
      </c>
      <c r="G166" s="762"/>
    </row>
    <row r="167" spans="1:7" x14ac:dyDescent="0.2">
      <c r="A167" s="759" t="s">
        <v>663</v>
      </c>
      <c r="B167" s="759" t="s">
        <v>1907</v>
      </c>
      <c r="C167" s="764">
        <f>'Revenues 9-14'!B261</f>
        <v>4981</v>
      </c>
      <c r="D167" s="761" t="str">
        <f>'Revenues 9-14'!A261</f>
        <v>State Assessment Grants</v>
      </c>
      <c r="E167" s="738"/>
      <c r="F167" s="1842">
        <f>SUM('Revenues 9-14'!C261:D261,'Revenues 9-14'!F261:G261)</f>
        <v>0</v>
      </c>
      <c r="G167" s="762"/>
    </row>
    <row r="168" spans="1:7" x14ac:dyDescent="0.2">
      <c r="A168" s="759" t="s">
        <v>663</v>
      </c>
      <c r="B168" s="759" t="s">
        <v>1908</v>
      </c>
      <c r="C168" s="764">
        <f>'Revenues 9-14'!B262</f>
        <v>4982</v>
      </c>
      <c r="D168" s="761" t="str">
        <f>'Revenues 9-14'!A262</f>
        <v>Grant for State Assessments and Related Activities</v>
      </c>
      <c r="E168" s="738"/>
      <c r="F168" s="1842">
        <f>SUM('Revenues 9-14'!C262:D262,'Revenues 9-14'!F262:G262)</f>
        <v>0</v>
      </c>
      <c r="G168" s="762"/>
    </row>
    <row r="169" spans="1:7" x14ac:dyDescent="0.2">
      <c r="A169" s="759" t="s">
        <v>663</v>
      </c>
      <c r="B169" s="759" t="s">
        <v>1963</v>
      </c>
      <c r="C169" s="764">
        <f>'Revenues 9-14'!B263</f>
        <v>4991</v>
      </c>
      <c r="D169" s="765" t="str">
        <f>'Revenues 9-14'!A263</f>
        <v>Medicaid Matching Funds - Administrative Outreach</v>
      </c>
      <c r="E169" s="738"/>
      <c r="F169" s="1842">
        <f>SUM('Revenues 9-14'!C263:D263,'Revenues 9-14'!F263:G263)</f>
        <v>0</v>
      </c>
      <c r="G169" s="779">
        <v>6320</v>
      </c>
    </row>
    <row r="170" spans="1:7" x14ac:dyDescent="0.2">
      <c r="A170" s="759" t="s">
        <v>663</v>
      </c>
      <c r="B170" s="759" t="s">
        <v>1964</v>
      </c>
      <c r="C170" s="764">
        <f>'Revenues 9-14'!B264</f>
        <v>4992</v>
      </c>
      <c r="D170" s="765" t="str">
        <f>'Revenues 9-14'!A264</f>
        <v>Medicaid Matching Funds - Fee-for-Service Program</v>
      </c>
      <c r="E170" s="738"/>
      <c r="F170" s="1842">
        <f>SUM('Revenues 9-14'!C264:D264,'Revenues 9-14'!F264:G264)</f>
        <v>4124</v>
      </c>
      <c r="G170" s="779"/>
    </row>
    <row r="171" spans="1:7" x14ac:dyDescent="0.2">
      <c r="A171" s="780" t="s">
        <v>663</v>
      </c>
      <c r="B171" s="776" t="s">
        <v>1965</v>
      </c>
      <c r="C171" s="777">
        <f>'Revenues 9-14'!B265</f>
        <v>4998</v>
      </c>
      <c r="D171" s="778" t="str">
        <f>'Revenues 9-14'!A265</f>
        <v>Other Restricted Revenue from Federal Sources (Describe &amp; Itemize)</v>
      </c>
      <c r="E171" s="738"/>
      <c r="F171" s="1842">
        <f>SUM('Revenues 9-14'!C265:D265,'Revenues 9-14'!F265:G265)</f>
        <v>0</v>
      </c>
      <c r="G171" s="759"/>
    </row>
    <row r="172" spans="1:7" x14ac:dyDescent="0.2">
      <c r="A172" s="1578" t="s">
        <v>5</v>
      </c>
      <c r="B172" s="1579" t="s">
        <v>1888</v>
      </c>
      <c r="C172" s="1580">
        <v>3100</v>
      </c>
      <c r="D172" s="1581" t="s">
        <v>1890</v>
      </c>
      <c r="E172" s="738"/>
      <c r="F172" s="1843">
        <v>86412</v>
      </c>
      <c r="G172" s="759"/>
    </row>
    <row r="173" spans="1:7" x14ac:dyDescent="0.2">
      <c r="A173" s="1578" t="s">
        <v>659</v>
      </c>
      <c r="B173" s="1579" t="s">
        <v>1888</v>
      </c>
      <c r="C173" s="1580">
        <v>3300</v>
      </c>
      <c r="D173" s="1581" t="s">
        <v>1891</v>
      </c>
      <c r="E173" s="738"/>
      <c r="F173" s="1843">
        <v>25335</v>
      </c>
      <c r="G173" s="759"/>
    </row>
    <row r="174" spans="1:7" ht="6" customHeight="1" x14ac:dyDescent="0.2">
      <c r="A174" s="759"/>
      <c r="B174" s="759"/>
      <c r="C174" s="781"/>
      <c r="D174" s="759"/>
      <c r="E174" s="738"/>
      <c r="F174" s="1844"/>
      <c r="G174" s="779"/>
    </row>
    <row r="175" spans="1:7" x14ac:dyDescent="0.2">
      <c r="A175" s="1491"/>
      <c r="B175" s="1501"/>
      <c r="C175" s="1502"/>
      <c r="D175" s="1503" t="s">
        <v>2019</v>
      </c>
      <c r="E175" s="1504" t="s">
        <v>952</v>
      </c>
      <c r="F175" s="1845">
        <f>SUM(F85:F133,F158:F173)</f>
        <v>495681</v>
      </c>
    </row>
    <row r="176" spans="1:7" ht="12" customHeight="1" x14ac:dyDescent="0.2">
      <c r="A176" s="1491"/>
      <c r="B176" s="1501"/>
      <c r="C176" s="1502"/>
      <c r="D176" s="1503" t="s">
        <v>2017</v>
      </c>
      <c r="E176" s="1504"/>
      <c r="F176" s="1842">
        <f>'PCTC-OEPP 27-28'!F78-F175</f>
        <v>1684655</v>
      </c>
    </row>
    <row r="177" spans="1:9" ht="12" customHeight="1" x14ac:dyDescent="0.2">
      <c r="A177" s="1491"/>
      <c r="B177" s="1501"/>
      <c r="C177" s="1502"/>
      <c r="D177" s="1503" t="s">
        <v>1797</v>
      </c>
      <c r="E177" s="1504"/>
      <c r="F177" s="1842">
        <f>'Cap Outlay Deprec 26'!I18</f>
        <v>48110</v>
      </c>
    </row>
    <row r="178" spans="1:9" ht="12" customHeight="1" x14ac:dyDescent="0.2">
      <c r="A178" s="1491"/>
      <c r="B178" s="1501"/>
      <c r="C178" s="1502"/>
      <c r="D178" s="1503" t="s">
        <v>2018</v>
      </c>
      <c r="E178" s="1504"/>
      <c r="F178" s="1842">
        <f>F176+F177</f>
        <v>1732765</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166.4</v>
      </c>
      <c r="G179" s="762"/>
      <c r="I179" s="700"/>
    </row>
    <row r="180" spans="1:9" ht="12" customHeight="1" thickBot="1" x14ac:dyDescent="0.25">
      <c r="A180" s="1491"/>
      <c r="B180" s="1505"/>
      <c r="C180" s="1502"/>
      <c r="D180" s="1503" t="s">
        <v>2020</v>
      </c>
      <c r="E180" s="1504" t="s">
        <v>1531</v>
      </c>
      <c r="F180" s="1847">
        <f>F178/F179</f>
        <v>10413.251201923076</v>
      </c>
      <c r="G180" s="691">
        <v>6323</v>
      </c>
    </row>
    <row r="181" spans="1:9" ht="12" thickTop="1" x14ac:dyDescent="0.2">
      <c r="B181" s="762"/>
      <c r="C181" s="781"/>
      <c r="D181" s="762"/>
      <c r="E181" s="781"/>
      <c r="F181" s="762"/>
      <c r="G181" s="782">
        <v>6326</v>
      </c>
    </row>
    <row r="182" spans="1:9" ht="12.2" customHeight="1" x14ac:dyDescent="0.2">
      <c r="A182" s="762" t="s">
        <v>1889</v>
      </c>
      <c r="B182" s="762"/>
      <c r="C182" s="781"/>
      <c r="D182" s="762"/>
      <c r="E182" s="781"/>
      <c r="F182" s="762"/>
      <c r="G182" s="762"/>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1"/>
      <c r="D185" s="762"/>
      <c r="E185" s="781"/>
      <c r="F185" s="762"/>
      <c r="G185" s="762"/>
    </row>
    <row r="186" spans="1:9" x14ac:dyDescent="0.2">
      <c r="A186" s="1584" t="s">
        <v>1893</v>
      </c>
      <c r="B186" s="1585" t="s">
        <v>1892</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3"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24"/>
  <sheetViews>
    <sheetView showGridLines="0" view="pageBreakPreview" zoomScale="80" zoomScaleNormal="100" zoomScaleSheetLayoutView="80" workbookViewId="0">
      <selection activeCell="O15" sqref="O15"/>
    </sheetView>
  </sheetViews>
  <sheetFormatPr defaultRowHeight="15" x14ac:dyDescent="0.25"/>
  <cols>
    <col min="1" max="1" width="52" style="1955" customWidth="1"/>
    <col min="2" max="2" width="16.42578125" style="1956" bestFit="1" customWidth="1"/>
    <col min="3" max="3" width="33.7109375" style="1957" customWidth="1"/>
    <col min="4" max="4" width="16.28515625" style="1958" customWidth="1"/>
    <col min="5" max="5" width="23.5703125" style="1958" customWidth="1"/>
    <col min="6" max="6" width="23.28515625" style="1957" customWidth="1"/>
    <col min="7" max="16384" width="9.140625" style="1924"/>
  </cols>
  <sheetData>
    <row r="1" spans="1:6" ht="15" customHeight="1" x14ac:dyDescent="0.25">
      <c r="A1" s="1921" t="s">
        <v>1810</v>
      </c>
      <c r="B1" s="1922"/>
      <c r="C1" s="1923"/>
      <c r="D1" s="1923"/>
      <c r="E1" s="1923"/>
      <c r="F1" s="1923"/>
    </row>
    <row r="2" spans="1:6" x14ac:dyDescent="0.25">
      <c r="A2" s="1925"/>
      <c r="B2" s="1926"/>
      <c r="C2" s="1976" t="s">
        <v>2006</v>
      </c>
      <c r="D2" s="1925"/>
      <c r="E2" s="1925"/>
      <c r="F2" s="1925"/>
    </row>
    <row r="3" spans="1:6" ht="5.25" customHeight="1" x14ac:dyDescent="0.25">
      <c r="A3" s="1927"/>
      <c r="B3" s="1928"/>
      <c r="C3" s="1927"/>
      <c r="D3" s="1927"/>
      <c r="E3" s="1927"/>
      <c r="F3" s="1927"/>
    </row>
    <row r="4" spans="1:6" ht="18.75" customHeight="1" x14ac:dyDescent="0.25">
      <c r="A4" s="2333" t="s">
        <v>1798</v>
      </c>
      <c r="B4" s="2334"/>
      <c r="C4" s="2334"/>
      <c r="D4" s="2334"/>
      <c r="E4" s="2334"/>
      <c r="F4" s="2335"/>
    </row>
    <row r="5" spans="1:6" x14ac:dyDescent="0.25">
      <c r="A5" s="2336"/>
      <c r="B5" s="2337"/>
      <c r="C5" s="2337"/>
      <c r="D5" s="2337"/>
      <c r="E5" s="2337"/>
      <c r="F5" s="2338"/>
    </row>
    <row r="6" spans="1:6" ht="18.75" x14ac:dyDescent="0.25">
      <c r="A6" s="1929" t="s">
        <v>1799</v>
      </c>
      <c r="B6" s="1930"/>
      <c r="C6" s="1931"/>
      <c r="D6" s="1931"/>
      <c r="E6" s="1931"/>
      <c r="F6" s="1932"/>
    </row>
    <row r="7" spans="1:6" ht="47.25" customHeight="1" x14ac:dyDescent="0.25">
      <c r="A7" s="2339" t="s">
        <v>1988</v>
      </c>
      <c r="B7" s="2340"/>
      <c r="C7" s="2340"/>
      <c r="D7" s="2340"/>
      <c r="E7" s="2340"/>
      <c r="F7" s="2341"/>
    </row>
    <row r="8" spans="1:6" ht="20.25" customHeight="1" x14ac:dyDescent="0.25">
      <c r="A8" s="1962" t="s">
        <v>1990</v>
      </c>
      <c r="B8" s="1963"/>
      <c r="C8" s="1963"/>
      <c r="D8" s="1963"/>
      <c r="E8" s="1933"/>
      <c r="F8" s="1934"/>
    </row>
    <row r="9" spans="1:6" ht="18" customHeight="1" x14ac:dyDescent="0.25">
      <c r="A9" s="1935" t="s">
        <v>1987</v>
      </c>
      <c r="B9" s="1937"/>
      <c r="C9" s="1937"/>
      <c r="D9" s="1937"/>
      <c r="E9" s="1933"/>
      <c r="F9" s="1934"/>
    </row>
    <row r="10" spans="1:6" ht="15.75" customHeight="1" x14ac:dyDescent="0.25">
      <c r="A10" s="2342" t="s">
        <v>1984</v>
      </c>
      <c r="B10" s="2343"/>
      <c r="C10" s="2343"/>
      <c r="D10" s="2343"/>
      <c r="E10" s="2343"/>
      <c r="F10" s="2344"/>
    </row>
    <row r="11" spans="1:6" ht="33" customHeight="1" x14ac:dyDescent="0.25">
      <c r="A11" s="2339" t="s">
        <v>1989</v>
      </c>
      <c r="B11" s="2340"/>
      <c r="C11" s="2340"/>
      <c r="D11" s="2340"/>
      <c r="E11" s="2340"/>
      <c r="F11" s="2341"/>
    </row>
    <row r="12" spans="1:6" ht="15" customHeight="1" x14ac:dyDescent="0.25">
      <c r="A12" s="1935" t="s">
        <v>1985</v>
      </c>
      <c r="B12" s="1936"/>
      <c r="C12" s="1937"/>
      <c r="D12" s="1937"/>
      <c r="E12" s="1937"/>
      <c r="F12" s="1938"/>
    </row>
    <row r="13" spans="1:6" ht="17.25" customHeight="1" x14ac:dyDescent="0.25">
      <c r="A13" s="2339" t="s">
        <v>1986</v>
      </c>
      <c r="B13" s="2340"/>
      <c r="C13" s="2340"/>
      <c r="D13" s="2340"/>
      <c r="E13" s="2340"/>
      <c r="F13" s="2341"/>
    </row>
    <row r="14" spans="1:6" ht="15" customHeight="1" x14ac:dyDescent="0.25">
      <c r="A14" s="1935" t="s">
        <v>1803</v>
      </c>
      <c r="B14" s="1936"/>
      <c r="C14" s="1937"/>
      <c r="D14" s="1937"/>
      <c r="E14" s="1937"/>
      <c r="F14" s="1938"/>
    </row>
    <row r="15" spans="1:6" ht="32.25" customHeight="1" x14ac:dyDescent="0.25">
      <c r="A15" s="233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1"/>
      <c r="C15" s="2331"/>
      <c r="D15" s="2331"/>
      <c r="E15" s="2331"/>
      <c r="F15" s="2332"/>
    </row>
    <row r="16" spans="1:6" ht="61.5" customHeight="1" x14ac:dyDescent="0.25">
      <c r="A16" s="1939" t="s">
        <v>1804</v>
      </c>
      <c r="B16" s="1940" t="s">
        <v>1805</v>
      </c>
      <c r="C16" s="1939" t="s">
        <v>1806</v>
      </c>
      <c r="D16" s="1941" t="s">
        <v>1807</v>
      </c>
      <c r="E16" s="1941" t="s">
        <v>1808</v>
      </c>
      <c r="F16" s="1941" t="s">
        <v>1809</v>
      </c>
    </row>
    <row r="17" spans="1:7" x14ac:dyDescent="0.25">
      <c r="A17" s="1942" t="s">
        <v>1811</v>
      </c>
      <c r="B17" s="1967" t="s">
        <v>1802</v>
      </c>
      <c r="C17" s="1943" t="s">
        <v>1800</v>
      </c>
      <c r="D17" s="1944">
        <v>500000</v>
      </c>
      <c r="E17" s="1944" t="str">
        <f>IF(D17&lt;25000,D17,"25,000")</f>
        <v>25,000</v>
      </c>
      <c r="F17" s="1945">
        <f>IF(D17&gt;=25000,(D17-E17),"0")</f>
        <v>475000</v>
      </c>
    </row>
    <row r="18" spans="1:7" x14ac:dyDescent="0.25">
      <c r="A18" s="1988" t="s">
        <v>2027</v>
      </c>
      <c r="B18" s="1989" t="s">
        <v>2028</v>
      </c>
      <c r="C18" s="1990" t="s">
        <v>2029</v>
      </c>
      <c r="D18" s="1991">
        <v>83643</v>
      </c>
      <c r="E18" s="1966" t="str">
        <f t="shared" ref="E18:E22" si="0">IF(D18&lt;25000,D18,"25,000")</f>
        <v>25,000</v>
      </c>
      <c r="F18" s="1966">
        <f t="shared" ref="F18:F22" si="1">IF(D18&gt;=25000,(D18-E18),"0")</f>
        <v>58643</v>
      </c>
      <c r="G18" s="1947"/>
    </row>
    <row r="19" spans="1:7" x14ac:dyDescent="0.25">
      <c r="A19" s="1988" t="s">
        <v>2030</v>
      </c>
      <c r="B19" s="1989" t="s">
        <v>2031</v>
      </c>
      <c r="C19" s="1990" t="s">
        <v>2032</v>
      </c>
      <c r="D19" s="1991">
        <v>58170</v>
      </c>
      <c r="E19" s="1966" t="str">
        <f t="shared" si="0"/>
        <v>25,000</v>
      </c>
      <c r="F19" s="1966">
        <f t="shared" si="1"/>
        <v>33170</v>
      </c>
    </row>
    <row r="20" spans="1:7" ht="25.5" x14ac:dyDescent="0.25">
      <c r="A20" s="1988" t="s">
        <v>2033</v>
      </c>
      <c r="B20" s="1989" t="s">
        <v>2034</v>
      </c>
      <c r="C20" s="1990" t="s">
        <v>2035</v>
      </c>
      <c r="D20" s="1991">
        <v>57705</v>
      </c>
      <c r="E20" s="1966" t="str">
        <f t="shared" si="0"/>
        <v>25,000</v>
      </c>
      <c r="F20" s="1966">
        <f t="shared" si="1"/>
        <v>32705</v>
      </c>
    </row>
    <row r="21" spans="1:7" ht="25.5" x14ac:dyDescent="0.25">
      <c r="A21" s="1988" t="s">
        <v>2033</v>
      </c>
      <c r="B21" s="1989" t="s">
        <v>2034</v>
      </c>
      <c r="C21" s="1990" t="s">
        <v>2036</v>
      </c>
      <c r="D21" s="1991">
        <v>53788</v>
      </c>
      <c r="E21" s="1966" t="str">
        <f t="shared" si="0"/>
        <v>25,000</v>
      </c>
      <c r="F21" s="1966">
        <f t="shared" si="1"/>
        <v>28788</v>
      </c>
    </row>
    <row r="22" spans="1:7" x14ac:dyDescent="0.25">
      <c r="A22" s="1988" t="s">
        <v>2037</v>
      </c>
      <c r="B22" s="1989" t="s">
        <v>2038</v>
      </c>
      <c r="C22" s="1990" t="s">
        <v>2039</v>
      </c>
      <c r="D22" s="1991">
        <v>26805</v>
      </c>
      <c r="E22" s="1966" t="str">
        <f t="shared" si="0"/>
        <v>25,000</v>
      </c>
      <c r="F22" s="1966">
        <f t="shared" si="1"/>
        <v>1805</v>
      </c>
    </row>
    <row r="23" spans="1:7" x14ac:dyDescent="0.25">
      <c r="A23" s="1948"/>
      <c r="B23" s="1968"/>
      <c r="C23" s="1949"/>
      <c r="D23" s="1946"/>
      <c r="E23" s="1966"/>
      <c r="F23" s="1966"/>
    </row>
    <row r="24" spans="1:7" x14ac:dyDescent="0.25">
      <c r="A24" s="1950" t="s">
        <v>155</v>
      </c>
      <c r="B24" s="1969"/>
      <c r="C24" s="1951"/>
      <c r="D24" s="1952">
        <f>SUM(D18:D23)</f>
        <v>280111</v>
      </c>
      <c r="E24" s="1953">
        <f>E22+E21+E20+E19+E18</f>
        <v>125000</v>
      </c>
      <c r="F24" s="1954">
        <f>SUM(F18:F23)</f>
        <v>155111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9" colorId="8" zoomScale="110" zoomScaleNormal="110" workbookViewId="0">
      <selection activeCell="O15" sqref="O15"/>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413" t="s">
        <v>1107</v>
      </c>
      <c r="B1" s="1414"/>
      <c r="C1" s="1415"/>
    </row>
    <row r="2" spans="1:13" x14ac:dyDescent="0.2">
      <c r="A2" s="783" t="s">
        <v>1108</v>
      </c>
      <c r="B2" s="784"/>
      <c r="C2" s="784"/>
      <c r="D2" s="784"/>
      <c r="E2" s="785"/>
      <c r="F2" s="785"/>
      <c r="G2" s="786"/>
    </row>
    <row r="3" spans="1:13" ht="12" customHeight="1" x14ac:dyDescent="0.2">
      <c r="A3" s="787" t="s">
        <v>1347</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45" t="s">
        <v>1663</v>
      </c>
      <c r="B5" s="2346"/>
      <c r="C5" s="2346"/>
      <c r="D5" s="2346"/>
      <c r="E5" s="2346"/>
      <c r="F5" s="2346"/>
      <c r="G5" s="2347"/>
      <c r="H5" s="246"/>
      <c r="I5" s="500"/>
    </row>
    <row r="6" spans="1:13" s="541" customFormat="1" x14ac:dyDescent="0.2">
      <c r="A6" s="1416" t="s">
        <v>203</v>
      </c>
      <c r="B6" s="797"/>
      <c r="C6" s="797"/>
      <c r="D6" s="798"/>
      <c r="E6" s="798"/>
      <c r="F6" s="799"/>
      <c r="G6" s="800"/>
      <c r="H6" s="156"/>
      <c r="I6" s="156"/>
    </row>
    <row r="7" spans="1:13" s="541" customFormat="1" ht="12" customHeight="1" x14ac:dyDescent="0.2">
      <c r="A7" s="801" t="s">
        <v>902</v>
      </c>
      <c r="B7" s="802"/>
      <c r="C7" s="802"/>
      <c r="D7" s="803"/>
      <c r="E7" s="1849"/>
      <c r="F7" s="804"/>
      <c r="G7" s="805"/>
      <c r="H7" s="156"/>
      <c r="I7" s="156"/>
    </row>
    <row r="8" spans="1:13" s="541" customFormat="1" ht="12" customHeight="1" x14ac:dyDescent="0.2">
      <c r="A8" s="801" t="s">
        <v>129</v>
      </c>
      <c r="B8" s="802"/>
      <c r="C8" s="802"/>
      <c r="D8" s="803"/>
      <c r="E8" s="1849"/>
      <c r="F8" s="804"/>
      <c r="G8" s="805"/>
      <c r="H8" s="156"/>
      <c r="I8" s="156"/>
    </row>
    <row r="9" spans="1:13" s="541" customFormat="1" ht="12" customHeight="1" x14ac:dyDescent="0.2">
      <c r="A9" s="801" t="s">
        <v>130</v>
      </c>
      <c r="B9" s="802"/>
      <c r="C9" s="802"/>
      <c r="D9" s="803"/>
      <c r="E9" s="1849">
        <v>3489</v>
      </c>
      <c r="F9" s="804"/>
      <c r="G9" s="805"/>
      <c r="H9" s="156"/>
      <c r="I9" s="156"/>
    </row>
    <row r="10" spans="1:13" s="541" customFormat="1" ht="12" customHeight="1" x14ac:dyDescent="0.2">
      <c r="A10" s="801" t="s">
        <v>1897</v>
      </c>
      <c r="B10" s="802"/>
      <c r="C10" s="806"/>
      <c r="D10" s="803"/>
      <c r="E10" s="1849">
        <v>89989</v>
      </c>
      <c r="F10" s="804"/>
      <c r="G10" s="805"/>
      <c r="H10" s="156"/>
      <c r="I10" s="156"/>
    </row>
    <row r="11" spans="1:13" s="541" customFormat="1" ht="22.5" customHeight="1" x14ac:dyDescent="0.2">
      <c r="A11" s="235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1"/>
      <c r="C11" s="2351"/>
      <c r="D11" s="2352"/>
      <c r="E11" s="1850"/>
      <c r="F11" s="804"/>
      <c r="G11" s="807"/>
      <c r="H11" s="177"/>
      <c r="I11" s="177"/>
      <c r="J11" s="1910"/>
      <c r="K11" s="1910"/>
      <c r="L11" s="1910"/>
      <c r="M11" s="1910"/>
    </row>
    <row r="12" spans="1:13" s="541" customFormat="1" ht="12" customHeight="1" x14ac:dyDescent="0.2">
      <c r="A12" s="801" t="s">
        <v>131</v>
      </c>
      <c r="B12" s="802"/>
      <c r="C12" s="802"/>
      <c r="D12" s="803"/>
      <c r="E12" s="1849"/>
      <c r="F12" s="804"/>
      <c r="G12" s="805"/>
      <c r="H12" s="156"/>
      <c r="I12" s="156"/>
    </row>
    <row r="13" spans="1:13" s="541" customFormat="1" ht="12" customHeight="1" x14ac:dyDescent="0.2">
      <c r="A13" s="801" t="s">
        <v>201</v>
      </c>
      <c r="B13" s="802"/>
      <c r="C13" s="802"/>
      <c r="D13" s="803"/>
      <c r="E13" s="1849"/>
      <c r="F13" s="804"/>
      <c r="G13" s="805"/>
      <c r="H13" s="156"/>
      <c r="I13" s="156"/>
    </row>
    <row r="14" spans="1:13" s="541" customFormat="1" ht="12" customHeight="1" x14ac:dyDescent="0.2">
      <c r="A14" s="801" t="s">
        <v>202</v>
      </c>
      <c r="B14" s="802"/>
      <c r="C14" s="802"/>
      <c r="D14" s="803"/>
      <c r="E14" s="184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1362</v>
      </c>
      <c r="B16" s="812"/>
      <c r="C16" s="813"/>
      <c r="D16" s="794"/>
      <c r="E16" s="789"/>
      <c r="F16" s="789"/>
      <c r="G16" s="790"/>
      <c r="H16" s="156"/>
      <c r="I16" s="156"/>
    </row>
    <row r="17" spans="1:9" s="541" customFormat="1" ht="12" customHeight="1" x14ac:dyDescent="0.2">
      <c r="A17" s="814"/>
      <c r="B17" s="815"/>
      <c r="C17" s="306"/>
      <c r="D17" s="1417" t="s">
        <v>529</v>
      </c>
      <c r="E17" s="1418"/>
      <c r="F17" s="1417" t="s">
        <v>430</v>
      </c>
      <c r="G17" s="1419"/>
      <c r="H17" s="156"/>
      <c r="I17" s="156"/>
    </row>
    <row r="18" spans="1:9" s="253" customFormat="1" ht="11.25" x14ac:dyDescent="0.2">
      <c r="A18" s="817"/>
      <c r="C18" s="818" t="s">
        <v>431</v>
      </c>
      <c r="D18" s="1420" t="s">
        <v>432</v>
      </c>
      <c r="E18" s="1420" t="s">
        <v>53</v>
      </c>
      <c r="F18" s="1420" t="s">
        <v>432</v>
      </c>
      <c r="G18" s="1420" t="s">
        <v>53</v>
      </c>
      <c r="H18" s="172"/>
      <c r="I18" s="172"/>
    </row>
    <row r="19" spans="1:9" s="541" customFormat="1" ht="12" customHeight="1" x14ac:dyDescent="0.2">
      <c r="A19" s="819" t="s">
        <v>453</v>
      </c>
      <c r="B19" s="820"/>
      <c r="C19" s="821" t="s">
        <v>566</v>
      </c>
      <c r="D19" s="1851"/>
      <c r="E19" s="1852">
        <f>'Expenditures 15-22'!K33-SUM('Expenditures 15-22'!G33,'Expenditures 15-22'!I33)+'Expenditures 15-22'!D229</f>
        <v>1275656</v>
      </c>
      <c r="F19" s="1851"/>
      <c r="G19" s="1853">
        <f>'Expenditures 15-22'!K33-SUM('Expenditures 15-22'!G33,'Expenditures 15-22'!I33)+'Expenditures 15-22'!D229</f>
        <v>1275656</v>
      </c>
      <c r="H19" s="816"/>
      <c r="I19" s="156"/>
    </row>
    <row r="20" spans="1:9" s="541" customFormat="1" ht="12" customHeight="1" x14ac:dyDescent="0.2">
      <c r="A20" s="819" t="s">
        <v>54</v>
      </c>
      <c r="B20" s="820"/>
      <c r="C20" s="822"/>
      <c r="D20" s="1854"/>
      <c r="E20" s="1854"/>
      <c r="F20" s="1854"/>
      <c r="G20" s="1855"/>
      <c r="H20" s="816"/>
      <c r="I20" s="156"/>
    </row>
    <row r="21" spans="1:9" s="541" customFormat="1" ht="12" customHeight="1" x14ac:dyDescent="0.2">
      <c r="A21" s="823" t="s">
        <v>398</v>
      </c>
      <c r="B21" s="824"/>
      <c r="C21" s="822">
        <v>2100</v>
      </c>
      <c r="D21" s="1854"/>
      <c r="E21" s="1856">
        <f>'Expenditures 15-22'!K42-SUM('Expenditures 15-22'!G42,'Expenditures 15-22'!I42)+'Expenditures 15-22'!K120-SUM('Expenditures 15-22'!G120,'Expenditures 15-22'!I120)+'Expenditures 15-22'!K180-SUM('Expenditures 15-22'!G180,'Expenditures 15-22'!I180)+'Expenditures 15-22'!D238</f>
        <v>66556</v>
      </c>
      <c r="F21" s="1854"/>
      <c r="G21" s="1857">
        <f>'Expenditures 15-22'!K42-SUM('Expenditures 15-22'!G42,'Expenditures 15-22'!I42)+'Expenditures 15-22'!K120-SUM('Expenditures 15-22'!G120,'Expenditures 15-22'!I120)+'Expenditures 15-22'!K180-SUM('Expenditures 15-22'!G180,'Expenditures 15-22'!I180)+'Expenditures 15-22'!D238</f>
        <v>66556</v>
      </c>
      <c r="H21" s="816"/>
      <c r="I21" s="156"/>
    </row>
    <row r="22" spans="1:9" s="541" customFormat="1" ht="12" customHeight="1" x14ac:dyDescent="0.2">
      <c r="A22" s="823" t="s">
        <v>560</v>
      </c>
      <c r="B22" s="824"/>
      <c r="C22" s="822">
        <v>2200</v>
      </c>
      <c r="D22" s="1854"/>
      <c r="E22" s="1856">
        <f>'Expenditures 15-22'!K47-SUM('Expenditures 15-22'!G47,'Expenditures 15-22'!I47)+'Expenditures 15-22'!D243</f>
        <v>30270</v>
      </c>
      <c r="F22" s="1854"/>
      <c r="G22" s="1857">
        <f>'Expenditures 15-22'!K47-SUM('Expenditures 15-22'!G47,'Expenditures 15-22'!I47)+'Expenditures 15-22'!D243</f>
        <v>30270</v>
      </c>
      <c r="H22" s="816"/>
      <c r="I22" s="156"/>
    </row>
    <row r="23" spans="1:9" s="541" customFormat="1" ht="12" customHeight="1" x14ac:dyDescent="0.2">
      <c r="A23" s="823" t="s">
        <v>561</v>
      </c>
      <c r="B23" s="824"/>
      <c r="C23" s="822">
        <v>2300</v>
      </c>
      <c r="D23" s="1854"/>
      <c r="E23" s="1856">
        <f>'Expenditures 15-22'!K53-SUM('Expenditures 15-22'!G53,'Expenditures 15-22'!I53)+'Expenditures 15-22'!D257+'Expenditures 15-22'!K330-SUM('Expenditures 15-22'!G330,'Expenditures 15-22'!I330)</f>
        <v>255766</v>
      </c>
      <c r="F23" s="1854"/>
      <c r="G23" s="1856">
        <f>'Expenditures 15-22'!K53-SUM('Expenditures 15-22'!G53,'Expenditures 15-22'!I53)+'Expenditures 15-22'!D257+'Expenditures 15-22'!K330-SUM('Expenditures 15-22'!G330,'Expenditures 15-22'!I330)</f>
        <v>255766</v>
      </c>
      <c r="H23" s="816"/>
      <c r="I23" s="156"/>
    </row>
    <row r="24" spans="1:9" s="541" customFormat="1" ht="12" customHeight="1" x14ac:dyDescent="0.2">
      <c r="A24" s="823" t="s">
        <v>562</v>
      </c>
      <c r="B24" s="824"/>
      <c r="C24" s="822">
        <v>2400</v>
      </c>
      <c r="D24" s="1854"/>
      <c r="E24" s="1856">
        <f>'Expenditures 15-22'!K57-SUM('Expenditures 15-22'!G57,'Expenditures 15-22'!I57)+'Expenditures 15-22'!D261</f>
        <v>160454</v>
      </c>
      <c r="F24" s="1854"/>
      <c r="G24" s="1857">
        <f>'Expenditures 15-22'!K57-SUM('Expenditures 15-22'!G57,'Expenditures 15-22'!I57)+'Expenditures 15-22'!D261</f>
        <v>160454</v>
      </c>
      <c r="H24" s="816"/>
      <c r="I24" s="156"/>
    </row>
    <row r="25" spans="1:9" s="541" customFormat="1" ht="12" customHeight="1" x14ac:dyDescent="0.2">
      <c r="A25" s="819" t="s">
        <v>563</v>
      </c>
      <c r="B25" s="825"/>
      <c r="C25" s="822"/>
      <c r="D25" s="1854"/>
      <c r="E25" s="1856"/>
      <c r="F25" s="1854"/>
      <c r="G25" s="1857"/>
      <c r="H25" s="816"/>
      <c r="I25" s="156"/>
    </row>
    <row r="26" spans="1:9" s="541" customFormat="1" ht="12" customHeight="1" x14ac:dyDescent="0.2">
      <c r="A26" s="823" t="s">
        <v>512</v>
      </c>
      <c r="B26" s="826"/>
      <c r="C26" s="822">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6"/>
      <c r="I26" s="156"/>
    </row>
    <row r="27" spans="1:9" s="541" customFormat="1" ht="12" customHeight="1" x14ac:dyDescent="0.2">
      <c r="A27" s="823" t="s">
        <v>460</v>
      </c>
      <c r="B27" s="826"/>
      <c r="C27" s="822">
        <v>2520</v>
      </c>
      <c r="D27" s="1856">
        <f>'Expenditures 15-22'!K60-SUM('Expenditures 15-22'!G60,'Expenditures 15-22'!I60)+'Expenditures 15-22'!D264-E8</f>
        <v>15937</v>
      </c>
      <c r="E27" s="1856">
        <f>E8</f>
        <v>0</v>
      </c>
      <c r="F27" s="1856">
        <f>'Expenditures 15-22'!K60-SUM('Expenditures 15-22'!G60,'Expenditures 15-22'!I60)+'Expenditures 15-22'!D264-E8</f>
        <v>15937</v>
      </c>
      <c r="G27" s="1857">
        <f>E8</f>
        <v>0</v>
      </c>
      <c r="H27" s="816"/>
      <c r="I27" s="156"/>
    </row>
    <row r="28" spans="1:9" s="541" customFormat="1" ht="12" customHeight="1" x14ac:dyDescent="0.2">
      <c r="A28" s="823" t="s">
        <v>513</v>
      </c>
      <c r="B28" s="826"/>
      <c r="C28" s="822">
        <v>2540</v>
      </c>
      <c r="D28" s="1858"/>
      <c r="E28" s="1856">
        <f>'Expenditures 15-22'!K61-SUM('Expenditures 15-22'!G61,'Expenditures 15-22'!I61)+'Expenditures 15-22'!K124-SUM('Expenditures 15-22'!G124,'Expenditures 15-22'!I124)+'Expenditures 15-22'!D266</f>
        <v>185590</v>
      </c>
      <c r="F28" s="1858">
        <f>'Expenditures 15-22'!K61-SUM('Expenditures 15-22'!G61,'Expenditures 15-22'!I61)+'Expenditures 15-22'!K124-SUM('Expenditures 15-22'!G124,'Expenditures 15-22'!I124)+'Expenditures 15-22'!D266-E9</f>
        <v>182101</v>
      </c>
      <c r="G28" s="1857">
        <f>E9</f>
        <v>3489</v>
      </c>
      <c r="H28" s="816"/>
      <c r="I28" s="156"/>
    </row>
    <row r="29" spans="1:9" ht="12" customHeight="1" x14ac:dyDescent="0.2">
      <c r="A29" s="823" t="s">
        <v>514</v>
      </c>
      <c r="B29" s="826"/>
      <c r="C29" s="822">
        <v>2550</v>
      </c>
      <c r="D29" s="1854"/>
      <c r="E29" s="1856">
        <f>'Expenditures 15-22'!K62-SUM('Expenditures 15-22'!G62,'Expenditures 15-22'!I62)+'Expenditures 15-22'!K125-SUM('Expenditures 15-22'!G125,'Expenditures 15-22'!I125)+'Expenditures 15-22'!K182-SUM('Expenditures 15-22'!G182,'Expenditures 15-22'!I182)+'Expenditures 15-22'!D267</f>
        <v>124411</v>
      </c>
      <c r="F29" s="1854"/>
      <c r="G29" s="1857">
        <f>'Expenditures 15-22'!K62-SUM('Expenditures 15-22'!G62,'Expenditures 15-22'!I62)+'Expenditures 15-22'!K125-SUM('Expenditures 15-22'!G125,'Expenditures 15-22'!I125)+'Expenditures 15-22'!K182-SUM('Expenditures 15-22'!G182,'Expenditures 15-22'!I182)+'Expenditures 15-22'!D267</f>
        <v>124411</v>
      </c>
      <c r="H29" s="814"/>
    </row>
    <row r="30" spans="1:9" ht="12" customHeight="1" x14ac:dyDescent="0.2">
      <c r="A30" s="823" t="s">
        <v>100</v>
      </c>
      <c r="B30" s="826"/>
      <c r="C30" s="822">
        <v>2560</v>
      </c>
      <c r="D30" s="1854"/>
      <c r="E30" s="1856">
        <f>'Expenditures 15-22'!K63-SUM('Expenditures 15-22'!G63,'Expenditures 15-22'!I63)+'Expenditures 15-22'!D268-E10</f>
        <v>0</v>
      </c>
      <c r="F30" s="1854"/>
      <c r="G30" s="1856">
        <f>'Expenditures 15-22'!K63-SUM('Expenditures 15-22'!G63,'Expenditures 15-22'!I63)+'Expenditures 15-22'!D268-E10</f>
        <v>0</v>
      </c>
    </row>
    <row r="31" spans="1:9" ht="12" customHeight="1" x14ac:dyDescent="0.2">
      <c r="A31" s="823" t="s">
        <v>101</v>
      </c>
      <c r="B31" s="826"/>
      <c r="C31" s="822">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19" t="s">
        <v>515</v>
      </c>
      <c r="B32" s="825"/>
      <c r="C32" s="822"/>
      <c r="D32" s="1854"/>
      <c r="E32" s="1854"/>
      <c r="F32" s="1854"/>
      <c r="G32" s="1854"/>
    </row>
    <row r="33" spans="1:7" ht="12" customHeight="1" x14ac:dyDescent="0.2">
      <c r="A33" s="823" t="s">
        <v>516</v>
      </c>
      <c r="B33" s="826"/>
      <c r="C33" s="822">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3" t="s">
        <v>517</v>
      </c>
      <c r="B34" s="826"/>
      <c r="C34" s="822">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3" t="s">
        <v>1054</v>
      </c>
      <c r="B35" s="826"/>
      <c r="C35" s="822">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3" t="s">
        <v>400</v>
      </c>
      <c r="B36" s="826"/>
      <c r="C36" s="822">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3" t="s">
        <v>401</v>
      </c>
      <c r="B37" s="826"/>
      <c r="C37" s="822">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19" t="s">
        <v>518</v>
      </c>
      <c r="B38" s="820"/>
      <c r="C38" s="822">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54"/>
      <c r="E39" s="1856">
        <f>'Expenditures 15-22'!K75-SUM('Expenditures 15-22'!G75,'Expenditures 15-22'!I75)+'Expenditures 15-22'!K130-SUM('Expenditures 15-22'!G130,'Expenditures 15-22'!I130)+'Expenditures 15-22'!K185-SUM('Expenditures 15-22'!G185,'Expenditures 15-22'!I185)+'Expenditures 15-22'!D280</f>
        <v>3690</v>
      </c>
      <c r="F39" s="1854"/>
      <c r="G39" s="1856">
        <f>'Expenditures 15-22'!K75-SUM('Expenditures 15-22'!G75,'Expenditures 15-22'!I75)+'Expenditures 15-22'!K130-SUM('Expenditures 15-22'!G130,'Expenditures 15-22'!I130)+'Expenditures 15-22'!K185-SUM('Expenditures 15-22'!G185,'Expenditures 15-22'!I185)+'Expenditures 15-22'!D280</f>
        <v>3690</v>
      </c>
    </row>
    <row r="40" spans="1:7" ht="12" customHeight="1" x14ac:dyDescent="0.2">
      <c r="A40" s="819" t="s">
        <v>1801</v>
      </c>
      <c r="B40" s="820"/>
      <c r="C40" s="822"/>
      <c r="D40" s="1854"/>
      <c r="E40" s="1858">
        <f>-'Contracts Paid in CY 29'!F24</f>
        <v>-155111</v>
      </c>
      <c r="F40" s="1854"/>
      <c r="G40" s="1858">
        <f>-'Contracts Paid in CY 29'!F24</f>
        <v>-155111</v>
      </c>
    </row>
    <row r="41" spans="1:7" ht="12" customHeight="1" x14ac:dyDescent="0.2">
      <c r="A41" s="827" t="s">
        <v>155</v>
      </c>
      <c r="B41" s="828"/>
      <c r="C41" s="829"/>
      <c r="D41" s="1858">
        <f>SUM(D19:D39)</f>
        <v>15937</v>
      </c>
      <c r="E41" s="1858">
        <f>SUM(E19:E40)</f>
        <v>1947282</v>
      </c>
      <c r="F41" s="1858">
        <f>SUM(F19:F39)</f>
        <v>198038</v>
      </c>
      <c r="G41" s="1858">
        <f>SUM(G19:G40)</f>
        <v>1765181</v>
      </c>
    </row>
    <row r="42" spans="1:7" x14ac:dyDescent="0.2">
      <c r="A42" s="816"/>
      <c r="B42" s="156"/>
      <c r="C42" s="830"/>
      <c r="D42" s="2348" t="s">
        <v>519</v>
      </c>
      <c r="E42" s="2349"/>
      <c r="F42" s="831" t="s">
        <v>520</v>
      </c>
      <c r="G42" s="832"/>
    </row>
    <row r="43" spans="1:7" ht="12" customHeight="1" x14ac:dyDescent="0.2">
      <c r="A43" s="816"/>
      <c r="B43" s="156"/>
      <c r="C43" s="830"/>
      <c r="D43" s="1506" t="s">
        <v>470</v>
      </c>
      <c r="E43" s="1859">
        <f>D41</f>
        <v>15937</v>
      </c>
      <c r="F43" s="1506" t="s">
        <v>470</v>
      </c>
      <c r="G43" s="1859">
        <f>F41</f>
        <v>198038</v>
      </c>
    </row>
    <row r="44" spans="1:7" ht="12" customHeight="1" x14ac:dyDescent="0.2">
      <c r="A44" s="816"/>
      <c r="B44" s="156"/>
      <c r="C44" s="830"/>
      <c r="D44" s="1506" t="s">
        <v>471</v>
      </c>
      <c r="E44" s="1859">
        <f>E41</f>
        <v>1947282</v>
      </c>
      <c r="F44" s="1506" t="s">
        <v>471</v>
      </c>
      <c r="G44" s="1859">
        <f>G41</f>
        <v>1765181</v>
      </c>
    </row>
    <row r="45" spans="1:7" ht="12" customHeight="1" x14ac:dyDescent="0.2">
      <c r="A45" s="816"/>
      <c r="B45" s="156"/>
      <c r="C45" s="156"/>
      <c r="D45" s="1507" t="s">
        <v>999</v>
      </c>
      <c r="E45" s="1860">
        <f>(E43/E44)</f>
        <v>8.1842280676347849E-3</v>
      </c>
      <c r="F45" s="1507" t="s">
        <v>999</v>
      </c>
      <c r="G45" s="1860">
        <f>(G43/G44)</f>
        <v>0.11219132768820875</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view="pageBreakPreview" zoomScale="60" zoomScaleNormal="110" workbookViewId="0">
      <selection activeCell="O15" sqref="O15"/>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7.5703125" style="1555" bestFit="1" customWidth="1"/>
    <col min="9" max="10" width="4" style="1555" bestFit="1" customWidth="1"/>
    <col min="11" max="11" width="9" style="1555" customWidth="1"/>
    <col min="12" max="16384" width="9.140625" style="1525"/>
  </cols>
  <sheetData>
    <row r="1" spans="1:15" x14ac:dyDescent="0.2">
      <c r="A1" s="2356" t="s">
        <v>1365</v>
      </c>
      <c r="B1" s="2356"/>
      <c r="C1" s="2356"/>
      <c r="D1" s="2356"/>
      <c r="E1" s="2356"/>
      <c r="F1" s="2356"/>
    </row>
    <row r="2" spans="1:15" x14ac:dyDescent="0.2">
      <c r="A2" s="1561" t="s">
        <v>1881</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357" t="s">
        <v>1532</v>
      </c>
      <c r="B5" s="2358"/>
      <c r="C5" s="2359"/>
      <c r="D5" s="2359"/>
      <c r="E5" s="2359"/>
      <c r="F5" s="2359"/>
      <c r="G5" s="1555"/>
      <c r="L5" s="1555"/>
      <c r="M5" s="1912"/>
      <c r="N5" s="1912"/>
      <c r="O5" s="1912"/>
    </row>
    <row r="6" spans="1:15" ht="12" customHeight="1" x14ac:dyDescent="0.25">
      <c r="A6" s="1528"/>
      <c r="B6" s="1529"/>
      <c r="C6" s="2360" t="str">
        <f>COVER!A17</f>
        <v xml:space="preserve"> Burnham Elem SD 154-5</v>
      </c>
      <c r="D6" s="2360"/>
      <c r="E6" s="2360"/>
      <c r="F6" s="1530"/>
      <c r="G6" s="1555"/>
      <c r="L6" s="1555"/>
      <c r="M6" s="1912"/>
      <c r="N6" s="1912"/>
      <c r="O6" s="1912"/>
    </row>
    <row r="7" spans="1:15" ht="11.25" customHeight="1" thickBot="1" x14ac:dyDescent="0.3">
      <c r="A7" s="1528"/>
      <c r="B7" s="1529"/>
      <c r="C7" s="2361" t="str">
        <f>COVER!A13</f>
        <v>07016154502   Burnham Elem SD 154-5</v>
      </c>
      <c r="D7" s="2361"/>
      <c r="E7" s="2361"/>
      <c r="F7" s="1530"/>
      <c r="G7" s="1555"/>
      <c r="L7" s="1555"/>
      <c r="M7" s="1912"/>
      <c r="N7" s="1912"/>
      <c r="O7" s="1912"/>
    </row>
    <row r="8" spans="1:15" ht="25.5" customHeight="1" thickBot="1" x14ac:dyDescent="0.25">
      <c r="A8" s="1567" t="s">
        <v>1877</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t="s">
        <v>2040</v>
      </c>
      <c r="D14" s="1543" t="s">
        <v>2040</v>
      </c>
      <c r="E14" s="1992" t="s">
        <v>2040</v>
      </c>
      <c r="F14" s="1545" t="s">
        <v>2041</v>
      </c>
      <c r="G14" s="1555"/>
      <c r="H14" s="1555">
        <f t="shared" si="0"/>
        <v>5</v>
      </c>
      <c r="I14" s="1555">
        <f t="shared" si="1"/>
        <v>5</v>
      </c>
      <c r="J14" s="1555">
        <f t="shared" si="2"/>
        <v>5</v>
      </c>
      <c r="L14" s="1555"/>
      <c r="M14" s="1912"/>
      <c r="N14" s="1912"/>
      <c r="O14" s="1912"/>
    </row>
    <row r="15" spans="1:15" ht="12" customHeight="1" x14ac:dyDescent="0.2">
      <c r="A15" s="1541" t="s">
        <v>1373</v>
      </c>
      <c r="B15" s="1542"/>
      <c r="C15" s="1543"/>
      <c r="D15" s="1543"/>
      <c r="E15" s="1992"/>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543" t="s">
        <v>2040</v>
      </c>
      <c r="D16" s="1543" t="s">
        <v>2040</v>
      </c>
      <c r="E16" s="1992" t="s">
        <v>2040</v>
      </c>
      <c r="F16" s="1545" t="s">
        <v>2042</v>
      </c>
      <c r="G16" s="1555"/>
      <c r="H16" s="1555">
        <f t="shared" si="0"/>
        <v>5</v>
      </c>
      <c r="I16" s="1555">
        <f t="shared" si="1"/>
        <v>5</v>
      </c>
      <c r="J16" s="1555">
        <f t="shared" si="2"/>
        <v>5</v>
      </c>
      <c r="L16" s="1555"/>
      <c r="M16" s="1912"/>
      <c r="N16" s="1912"/>
      <c r="O16" s="1912"/>
    </row>
    <row r="17" spans="1:15" ht="12" customHeight="1" x14ac:dyDescent="0.2">
      <c r="A17" s="1541" t="s">
        <v>1375</v>
      </c>
      <c r="B17" s="1542"/>
      <c r="C17" s="1543"/>
      <c r="D17" s="1543"/>
      <c r="E17" s="1992"/>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992"/>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t="s">
        <v>2040</v>
      </c>
      <c r="D19" s="1543" t="s">
        <v>2040</v>
      </c>
      <c r="E19" s="1992" t="s">
        <v>2040</v>
      </c>
      <c r="F19" s="1545" t="s">
        <v>2043</v>
      </c>
      <c r="G19" s="1555"/>
      <c r="H19" s="1555">
        <f t="shared" si="0"/>
        <v>5</v>
      </c>
      <c r="I19" s="1555">
        <f t="shared" si="1"/>
        <v>5</v>
      </c>
      <c r="J19" s="1555">
        <f t="shared" si="2"/>
        <v>5</v>
      </c>
      <c r="L19" s="1555"/>
      <c r="M19" s="1912"/>
      <c r="N19" s="1912"/>
      <c r="O19" s="1912"/>
    </row>
    <row r="20" spans="1:15" ht="12" customHeight="1" x14ac:dyDescent="0.2">
      <c r="A20" s="1541" t="s">
        <v>1514</v>
      </c>
      <c r="B20" s="1542"/>
      <c r="C20" s="1543" t="s">
        <v>2040</v>
      </c>
      <c r="D20" s="1543" t="s">
        <v>2040</v>
      </c>
      <c r="E20" s="1992" t="s">
        <v>2040</v>
      </c>
      <c r="F20" s="1545" t="s">
        <v>2044</v>
      </c>
      <c r="G20" s="1555"/>
      <c r="H20" s="1555">
        <f t="shared" si="0"/>
        <v>5</v>
      </c>
      <c r="I20" s="1555">
        <f t="shared" si="1"/>
        <v>5</v>
      </c>
      <c r="J20" s="1555">
        <f t="shared" si="2"/>
        <v>5</v>
      </c>
      <c r="L20" s="1555"/>
      <c r="M20" s="1912"/>
      <c r="N20" s="1912"/>
      <c r="O20" s="1912"/>
    </row>
    <row r="21" spans="1:15" ht="12" customHeight="1" x14ac:dyDescent="0.2">
      <c r="A21" s="1541" t="s">
        <v>1515</v>
      </c>
      <c r="B21" s="1542"/>
      <c r="C21" s="1543"/>
      <c r="D21" s="1543"/>
      <c r="E21" s="1992"/>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992"/>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992"/>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t="s">
        <v>2040</v>
      </c>
      <c r="D24" s="1543" t="s">
        <v>2040</v>
      </c>
      <c r="E24" s="1992" t="s">
        <v>2040</v>
      </c>
      <c r="F24" s="1545" t="s">
        <v>2045</v>
      </c>
      <c r="G24" s="1555"/>
      <c r="H24" s="1555">
        <f t="shared" si="0"/>
        <v>5</v>
      </c>
      <c r="I24" s="1555">
        <f t="shared" si="1"/>
        <v>5</v>
      </c>
      <c r="J24" s="1555">
        <f t="shared" si="2"/>
        <v>5</v>
      </c>
      <c r="L24" s="1555"/>
      <c r="M24" s="1912"/>
      <c r="N24" s="1912"/>
      <c r="O24" s="1912"/>
    </row>
    <row r="25" spans="1:15" ht="12" customHeight="1" x14ac:dyDescent="0.2">
      <c r="A25" s="1541" t="s">
        <v>1519</v>
      </c>
      <c r="B25" s="1542"/>
      <c r="C25" s="1543"/>
      <c r="D25" s="1543"/>
      <c r="E25" s="1992"/>
      <c r="F25" s="1545"/>
      <c r="G25" s="1555"/>
      <c r="H25" s="1555">
        <f t="shared" si="0"/>
        <v>0</v>
      </c>
      <c r="I25" s="1555">
        <f t="shared" si="1"/>
        <v>0</v>
      </c>
      <c r="J25" s="1555">
        <f t="shared" si="2"/>
        <v>0</v>
      </c>
      <c r="L25" s="1555"/>
      <c r="M25" s="1912"/>
      <c r="N25" s="1912"/>
      <c r="O25" s="1912"/>
    </row>
    <row r="26" spans="1:15" ht="12" customHeight="1" x14ac:dyDescent="0.2">
      <c r="A26" s="1541" t="s">
        <v>1520</v>
      </c>
      <c r="B26" s="1542"/>
      <c r="C26" s="1543" t="s">
        <v>2040</v>
      </c>
      <c r="D26" s="1543" t="s">
        <v>2040</v>
      </c>
      <c r="E26" s="1992" t="s">
        <v>2040</v>
      </c>
      <c r="F26" s="1545" t="s">
        <v>2046</v>
      </c>
      <c r="G26" s="1555"/>
      <c r="H26" s="1555">
        <f t="shared" si="0"/>
        <v>5</v>
      </c>
      <c r="I26" s="1555">
        <f t="shared" si="1"/>
        <v>5</v>
      </c>
      <c r="J26" s="1555">
        <f t="shared" si="2"/>
        <v>5</v>
      </c>
      <c r="L26" s="1555"/>
      <c r="M26" s="1912"/>
      <c r="N26" s="1912"/>
      <c r="O26" s="1912"/>
    </row>
    <row r="27" spans="1:15" ht="18.75" x14ac:dyDescent="0.2">
      <c r="A27" s="1541" t="s">
        <v>1521</v>
      </c>
      <c r="B27" s="1542"/>
      <c r="C27" s="1543"/>
      <c r="D27" s="1543"/>
      <c r="E27" s="1992"/>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992"/>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992"/>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t="s">
        <v>2040</v>
      </c>
      <c r="D30" s="1543" t="s">
        <v>2040</v>
      </c>
      <c r="E30" s="1992" t="s">
        <v>2040</v>
      </c>
      <c r="F30" s="1545" t="s">
        <v>2047</v>
      </c>
      <c r="G30" s="1555"/>
      <c r="H30" s="1555">
        <f t="shared" si="0"/>
        <v>5</v>
      </c>
      <c r="I30" s="1555">
        <f t="shared" si="1"/>
        <v>5</v>
      </c>
      <c r="J30" s="1555">
        <f t="shared" si="2"/>
        <v>5</v>
      </c>
      <c r="L30" s="1555"/>
      <c r="M30" s="1912"/>
      <c r="N30" s="1912"/>
      <c r="O30" s="1912"/>
    </row>
    <row r="31" spans="1:15" ht="12" customHeight="1" x14ac:dyDescent="0.2">
      <c r="A31" s="1541" t="s">
        <v>1525</v>
      </c>
      <c r="B31" s="1542"/>
      <c r="C31" s="1543"/>
      <c r="D31" s="1543"/>
      <c r="E31" s="1992"/>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35</v>
      </c>
      <c r="I34" s="1555">
        <f>SUM(I11:I32)</f>
        <v>35</v>
      </c>
      <c r="J34" s="1555">
        <f>SUM(J11:J32)</f>
        <v>35</v>
      </c>
      <c r="K34" s="1555">
        <f>SUM(H34:J34)</f>
        <v>105</v>
      </c>
      <c r="L34" s="1555"/>
      <c r="M34" s="1912"/>
      <c r="N34" s="1912"/>
      <c r="O34" s="1912"/>
    </row>
    <row r="35" spans="1:15" ht="12" customHeight="1" x14ac:dyDescent="0.2">
      <c r="A35" s="1548" t="s">
        <v>1378</v>
      </c>
      <c r="B35" s="1549"/>
      <c r="C35" s="2362"/>
      <c r="D35" s="2362"/>
      <c r="E35" s="2362"/>
      <c r="F35" s="2363"/>
    </row>
    <row r="36" spans="1:15" ht="12" customHeight="1" x14ac:dyDescent="0.2">
      <c r="A36" s="2353"/>
      <c r="B36" s="2354"/>
      <c r="C36" s="2354"/>
      <c r="D36" s="2354"/>
      <c r="E36" s="2354"/>
      <c r="F36" s="2355"/>
    </row>
    <row r="37" spans="1:15" ht="12" customHeight="1" x14ac:dyDescent="0.2">
      <c r="A37" s="2353"/>
      <c r="B37" s="2354"/>
      <c r="C37" s="2354"/>
      <c r="D37" s="2354"/>
      <c r="E37" s="2354"/>
      <c r="F37" s="2355"/>
    </row>
    <row r="38" spans="1:15" ht="12" customHeight="1" x14ac:dyDescent="0.2">
      <c r="A38" s="2367"/>
      <c r="B38" s="2368"/>
      <c r="C38" s="2368"/>
      <c r="D38" s="2368"/>
      <c r="E38" s="2368"/>
      <c r="F38" s="2369"/>
    </row>
    <row r="39" spans="1:15" ht="4.5" hidden="1" customHeight="1" x14ac:dyDescent="0.2">
      <c r="A39" s="1550"/>
      <c r="B39" s="1550"/>
      <c r="C39" s="1550"/>
      <c r="D39" s="1550"/>
      <c r="E39" s="1550"/>
      <c r="F39" s="1550"/>
    </row>
    <row r="40" spans="1:15" s="1547" customFormat="1" ht="12" customHeight="1" x14ac:dyDescent="0.25">
      <c r="A40" s="1551" t="s">
        <v>1377</v>
      </c>
      <c r="B40" s="1552"/>
      <c r="C40" s="2370"/>
      <c r="D40" s="2370"/>
      <c r="E40" s="2370"/>
      <c r="F40" s="2371"/>
      <c r="H40" s="1556"/>
      <c r="I40" s="1556"/>
      <c r="J40" s="1556"/>
      <c r="K40" s="1556"/>
    </row>
    <row r="41" spans="1:15" s="1547" customFormat="1" ht="12" customHeight="1" x14ac:dyDescent="0.25">
      <c r="A41" s="2372"/>
      <c r="B41" s="2373"/>
      <c r="C41" s="2373"/>
      <c r="D41" s="2373"/>
      <c r="E41" s="2373"/>
      <c r="F41" s="2374"/>
      <c r="H41" s="1556"/>
      <c r="I41" s="1556"/>
      <c r="J41" s="1556"/>
      <c r="K41" s="1556"/>
    </row>
    <row r="42" spans="1:15" s="1547" customFormat="1" ht="12" customHeight="1" x14ac:dyDescent="0.25">
      <c r="A42" s="2372"/>
      <c r="B42" s="2373"/>
      <c r="C42" s="2373"/>
      <c r="D42" s="2373"/>
      <c r="E42" s="2373"/>
      <c r="F42" s="2374"/>
      <c r="H42" s="1556"/>
      <c r="I42" s="1556"/>
      <c r="J42" s="1556"/>
      <c r="K42" s="1556"/>
    </row>
    <row r="43" spans="1:15" s="1547" customFormat="1" ht="15" x14ac:dyDescent="0.25">
      <c r="A43" s="2364"/>
      <c r="B43" s="2365"/>
      <c r="C43" s="2365"/>
      <c r="D43" s="2365"/>
      <c r="E43" s="2365"/>
      <c r="F43" s="2366"/>
      <c r="H43" s="1556"/>
      <c r="I43" s="1556"/>
      <c r="J43" s="1556"/>
      <c r="K43" s="1556"/>
    </row>
    <row r="44" spans="1:15" s="1547" customFormat="1" ht="12" hidden="1" customHeight="1" x14ac:dyDescent="0.25">
      <c r="A44" s="2364"/>
      <c r="B44" s="2365"/>
      <c r="C44" s="2365"/>
      <c r="D44" s="2365"/>
      <c r="E44" s="2365"/>
      <c r="F44" s="2366"/>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2"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F26" sqref="F26:G26"/>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402</v>
      </c>
      <c r="G1" s="842"/>
    </row>
    <row r="2" spans="1:18" ht="11.85" customHeight="1" x14ac:dyDescent="0.2">
      <c r="A2" s="837"/>
      <c r="B2" s="838"/>
      <c r="E2" s="840"/>
      <c r="F2" s="843" t="s">
        <v>2005</v>
      </c>
      <c r="G2" s="842"/>
    </row>
    <row r="3" spans="1:18" ht="11.85" customHeight="1" x14ac:dyDescent="0.2">
      <c r="E3" s="840"/>
      <c r="F3" s="843" t="s">
        <v>403</v>
      </c>
      <c r="G3" s="840"/>
    </row>
    <row r="4" spans="1:18" ht="11.85" customHeight="1" x14ac:dyDescent="0.2">
      <c r="E4" s="840"/>
      <c r="F4" s="843" t="s">
        <v>863</v>
      </c>
      <c r="G4" s="840"/>
    </row>
    <row r="5" spans="1:18" ht="12.2" customHeight="1" x14ac:dyDescent="0.2">
      <c r="F5" s="843"/>
    </row>
    <row r="6" spans="1:18" x14ac:dyDescent="0.2">
      <c r="A6" s="1568" t="s">
        <v>667</v>
      </c>
      <c r="B6" s="1421"/>
      <c r="C6" s="1421"/>
      <c r="D6" s="1421"/>
      <c r="E6" s="1422"/>
      <c r="F6" s="844"/>
      <c r="G6" s="838"/>
      <c r="H6" s="845" t="s">
        <v>1021</v>
      </c>
      <c r="I6" s="2380" t="str">
        <f>COVER!A17</f>
        <v xml:space="preserve"> Burnham Elem SD 154-5</v>
      </c>
      <c r="J6" s="2381"/>
      <c r="K6" s="2382"/>
      <c r="R6" s="1426"/>
    </row>
    <row r="7" spans="1:18" x14ac:dyDescent="0.2">
      <c r="A7" s="2383" t="s">
        <v>864</v>
      </c>
      <c r="B7" s="2384"/>
      <c r="C7" s="2384"/>
      <c r="D7" s="2384"/>
      <c r="E7" s="2385"/>
      <c r="F7" s="846"/>
      <c r="G7" s="838"/>
      <c r="H7" s="845" t="s">
        <v>369</v>
      </c>
      <c r="I7" s="2386" t="str">
        <f>COVER!A13</f>
        <v>07016154502   Burnham Elem SD 154-5</v>
      </c>
      <c r="J7" s="2386"/>
      <c r="K7" s="2386"/>
    </row>
    <row r="8" spans="1:18" ht="8.25" customHeight="1" x14ac:dyDescent="0.2">
      <c r="A8" s="1423"/>
      <c r="B8" s="1424"/>
      <c r="C8" s="1424"/>
      <c r="D8" s="1424"/>
      <c r="E8" s="1425"/>
      <c r="F8" s="847"/>
      <c r="G8" s="848"/>
      <c r="H8" s="848"/>
      <c r="I8" s="848"/>
      <c r="J8" s="1972"/>
      <c r="K8" s="848"/>
    </row>
    <row r="9" spans="1:18" ht="13.5" customHeight="1" x14ac:dyDescent="0.2">
      <c r="A9" s="849"/>
      <c r="B9" s="850"/>
      <c r="C9" s="850"/>
      <c r="D9" s="851"/>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59" customFormat="1" ht="13.5" customHeight="1" x14ac:dyDescent="0.2">
      <c r="A10" s="852"/>
      <c r="B10" s="853"/>
      <c r="C10" s="854"/>
      <c r="D10" s="855"/>
      <c r="E10" s="856" t="s">
        <v>422</v>
      </c>
      <c r="F10" s="857" t="s">
        <v>423</v>
      </c>
      <c r="G10" s="858"/>
      <c r="H10" s="857" t="s">
        <v>422</v>
      </c>
      <c r="I10" s="857" t="s">
        <v>423</v>
      </c>
      <c r="J10" s="1974" t="s">
        <v>429</v>
      </c>
      <c r="K10" s="857"/>
    </row>
    <row r="11" spans="1:18" s="859" customFormat="1" ht="22.5" x14ac:dyDescent="0.2">
      <c r="A11" s="2387" t="s">
        <v>478</v>
      </c>
      <c r="B11" s="2388"/>
      <c r="C11" s="2389"/>
      <c r="D11" s="860" t="s">
        <v>866</v>
      </c>
      <c r="E11" s="860" t="s">
        <v>64</v>
      </c>
      <c r="F11" s="860" t="s">
        <v>6</v>
      </c>
      <c r="G11" s="861" t="s">
        <v>155</v>
      </c>
      <c r="H11" s="860" t="s">
        <v>64</v>
      </c>
      <c r="I11" s="860" t="s">
        <v>6</v>
      </c>
      <c r="J11" s="1975" t="s">
        <v>2004</v>
      </c>
      <c r="K11" s="861" t="s">
        <v>155</v>
      </c>
    </row>
    <row r="12" spans="1:18" ht="15" customHeight="1" x14ac:dyDescent="0.2">
      <c r="A12" s="862">
        <v>1</v>
      </c>
      <c r="B12" s="863" t="s">
        <v>813</v>
      </c>
      <c r="C12" s="864"/>
      <c r="D12" s="865">
        <v>2320</v>
      </c>
      <c r="E12" s="1862">
        <f>'Expenditures 15-22'!K50</f>
        <v>93080</v>
      </c>
      <c r="F12" s="1863"/>
      <c r="G12" s="1862">
        <f t="shared" ref="G12:G18" si="0">SUM(E12:F12)</f>
        <v>93080</v>
      </c>
      <c r="H12" s="1864">
        <v>95858</v>
      </c>
      <c r="I12" s="1863"/>
      <c r="J12" s="1864"/>
      <c r="K12" s="1862">
        <f t="shared" ref="K12:K18" si="1">SUM(H12:J12)</f>
        <v>95858</v>
      </c>
    </row>
    <row r="13" spans="1:18" ht="15" customHeight="1" x14ac:dyDescent="0.2">
      <c r="A13" s="862">
        <v>2</v>
      </c>
      <c r="B13" s="863" t="s">
        <v>42</v>
      </c>
      <c r="C13" s="864"/>
      <c r="D13" s="865">
        <v>2330</v>
      </c>
      <c r="E13" s="1862">
        <f>'Expenditures 15-22'!K51</f>
        <v>26197</v>
      </c>
      <c r="F13" s="1863"/>
      <c r="G13" s="1862">
        <f t="shared" si="0"/>
        <v>26197</v>
      </c>
      <c r="H13" s="1864">
        <v>26753</v>
      </c>
      <c r="I13" s="1863"/>
      <c r="J13" s="1864"/>
      <c r="K13" s="1862">
        <f t="shared" si="1"/>
        <v>26753</v>
      </c>
    </row>
    <row r="14" spans="1:18" ht="15" customHeight="1" x14ac:dyDescent="0.2">
      <c r="A14" s="862">
        <v>3</v>
      </c>
      <c r="B14" s="863" t="s">
        <v>43</v>
      </c>
      <c r="C14" s="864"/>
      <c r="D14" s="866">
        <v>2490</v>
      </c>
      <c r="E14" s="1862">
        <f>'Expenditures 15-22'!K56</f>
        <v>0</v>
      </c>
      <c r="F14" s="1863"/>
      <c r="G14" s="1862">
        <f t="shared" si="0"/>
        <v>0</v>
      </c>
      <c r="H14" s="1864"/>
      <c r="I14" s="1863"/>
      <c r="J14" s="1864"/>
      <c r="K14" s="1862">
        <f t="shared" si="1"/>
        <v>0</v>
      </c>
    </row>
    <row r="15" spans="1:18" ht="15" customHeight="1" x14ac:dyDescent="0.2">
      <c r="A15" s="862">
        <v>4</v>
      </c>
      <c r="B15" s="863" t="s">
        <v>1061</v>
      </c>
      <c r="C15" s="864"/>
      <c r="D15" s="865">
        <v>2510</v>
      </c>
      <c r="E15" s="1862">
        <f>'Expenditures 15-22'!K59</f>
        <v>0</v>
      </c>
      <c r="F15" s="1862">
        <f>'Expenditures 15-22'!K122</f>
        <v>0</v>
      </c>
      <c r="G15" s="1862">
        <f t="shared" si="0"/>
        <v>0</v>
      </c>
      <c r="H15" s="1864"/>
      <c r="I15" s="1864"/>
      <c r="J15" s="1864"/>
      <c r="K15" s="1862">
        <f t="shared" si="1"/>
        <v>0</v>
      </c>
    </row>
    <row r="16" spans="1:18" ht="15" customHeight="1" x14ac:dyDescent="0.2">
      <c r="A16" s="862">
        <v>5</v>
      </c>
      <c r="B16" s="863" t="s">
        <v>101</v>
      </c>
      <c r="C16" s="864"/>
      <c r="D16" s="865">
        <v>2570</v>
      </c>
      <c r="E16" s="1862">
        <f>'Expenditures 15-22'!K64</f>
        <v>0</v>
      </c>
      <c r="F16" s="1863"/>
      <c r="G16" s="1862">
        <f t="shared" si="0"/>
        <v>0</v>
      </c>
      <c r="H16" s="1864"/>
      <c r="I16" s="1863"/>
      <c r="J16" s="1864"/>
      <c r="K16" s="1862">
        <f t="shared" si="1"/>
        <v>0</v>
      </c>
    </row>
    <row r="17" spans="1:11" ht="15" customHeight="1" x14ac:dyDescent="0.2">
      <c r="A17" s="862">
        <v>6</v>
      </c>
      <c r="B17" s="863" t="s">
        <v>1053</v>
      </c>
      <c r="C17" s="864"/>
      <c r="D17" s="865">
        <v>2610</v>
      </c>
      <c r="E17" s="1862">
        <f>'Expenditures 15-22'!K67</f>
        <v>0</v>
      </c>
      <c r="F17" s="1863"/>
      <c r="G17" s="1862">
        <f t="shared" si="0"/>
        <v>0</v>
      </c>
      <c r="H17" s="1864"/>
      <c r="I17" s="1863"/>
      <c r="J17" s="1864"/>
      <c r="K17" s="1862">
        <f t="shared" si="1"/>
        <v>0</v>
      </c>
    </row>
    <row r="18" spans="1:11" ht="22.5" customHeight="1" x14ac:dyDescent="0.2">
      <c r="A18" s="867">
        <v>7</v>
      </c>
      <c r="B18" s="2390" t="s">
        <v>7</v>
      </c>
      <c r="C18" s="2391"/>
      <c r="D18" s="2392"/>
      <c r="E18" s="1865"/>
      <c r="F18" s="1865"/>
      <c r="G18" s="1866">
        <f t="shared" si="0"/>
        <v>0</v>
      </c>
      <c r="H18" s="1864"/>
      <c r="I18" s="1864"/>
      <c r="J18" s="1864"/>
      <c r="K18" s="1862">
        <f t="shared" si="1"/>
        <v>0</v>
      </c>
    </row>
    <row r="19" spans="1:11" ht="12.75" customHeight="1" thickBot="1" x14ac:dyDescent="0.25">
      <c r="A19" s="862">
        <v>8</v>
      </c>
      <c r="B19" s="868" t="s">
        <v>1153</v>
      </c>
      <c r="D19" s="869"/>
      <c r="E19" s="1867">
        <f t="shared" ref="E19:K19" si="2">SUM(E12:E17)-E18</f>
        <v>119277</v>
      </c>
      <c r="F19" s="1867">
        <f t="shared" si="2"/>
        <v>0</v>
      </c>
      <c r="G19" s="1867">
        <f t="shared" si="2"/>
        <v>119277</v>
      </c>
      <c r="H19" s="1867">
        <f t="shared" si="2"/>
        <v>122611</v>
      </c>
      <c r="I19" s="1867">
        <f t="shared" si="2"/>
        <v>0</v>
      </c>
      <c r="J19" s="1867">
        <f t="shared" si="2"/>
        <v>0</v>
      </c>
      <c r="K19" s="1867">
        <f t="shared" si="2"/>
        <v>122611</v>
      </c>
    </row>
    <row r="20" spans="1:11" ht="13.5" thickTop="1" x14ac:dyDescent="0.2">
      <c r="A20" s="862">
        <v>9</v>
      </c>
      <c r="B20" s="2393" t="str">
        <f>"Percent Increase (Decrease) for FY"&amp;'AFR20'!E2+1&amp;" (Budgeted) over FY"&amp;'AFR20'!E2&amp;" (Actual)"</f>
        <v>Percent Increase (Decrease) for FY2021 (Budgeted) over FY2020 (Actual)</v>
      </c>
      <c r="C20" s="2393"/>
      <c r="D20" s="2394"/>
      <c r="E20" s="1868"/>
      <c r="F20" s="1868"/>
      <c r="G20" s="1868"/>
      <c r="H20" s="1868"/>
      <c r="I20" s="1868"/>
      <c r="J20" s="1973"/>
      <c r="K20" s="1869">
        <f>IF(AND(G19&gt;0,K19&gt;0),(((K19-G19)/G19)),"Enter Budget Data")</f>
        <v>2.7951742582392247E-2</v>
      </c>
    </row>
    <row r="21" spans="1:11" ht="9" customHeight="1" x14ac:dyDescent="0.2">
      <c r="B21" s="870"/>
    </row>
    <row r="22" spans="1:11" x14ac:dyDescent="0.2">
      <c r="A22" s="871" t="s">
        <v>132</v>
      </c>
      <c r="B22" s="870"/>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2"/>
      <c r="B25" s="870"/>
    </row>
    <row r="26" spans="1:11" ht="20.100000000000001" customHeight="1" x14ac:dyDescent="0.2">
      <c r="B26" s="870"/>
      <c r="C26" s="2399"/>
      <c r="D26" s="2399"/>
      <c r="E26" s="873"/>
      <c r="F26" s="2398"/>
      <c r="G26" s="2398"/>
    </row>
    <row r="27" spans="1:11" x14ac:dyDescent="0.2">
      <c r="B27" s="870"/>
      <c r="C27" s="874" t="s">
        <v>1026</v>
      </c>
      <c r="D27" s="875"/>
      <c r="E27" s="876"/>
      <c r="F27" s="2395" t="s">
        <v>1495</v>
      </c>
      <c r="G27" s="2395"/>
    </row>
    <row r="28" spans="1:11" ht="28.5" customHeight="1" x14ac:dyDescent="0.2">
      <c r="B28" s="870"/>
      <c r="C28" s="2397" t="s">
        <v>2049</v>
      </c>
      <c r="D28" s="2397"/>
      <c r="E28" s="877"/>
      <c r="F28" s="2397" t="s">
        <v>2048</v>
      </c>
      <c r="G28" s="2397"/>
    </row>
    <row r="29" spans="1:11" x14ac:dyDescent="0.2">
      <c r="B29" s="870"/>
      <c r="C29" s="878" t="s">
        <v>1547</v>
      </c>
      <c r="E29" s="879"/>
      <c r="F29" s="2396" t="s">
        <v>1496</v>
      </c>
      <c r="G29" s="2396"/>
    </row>
    <row r="30" spans="1:11" ht="9" customHeight="1" x14ac:dyDescent="0.2">
      <c r="B30" s="870"/>
      <c r="C30" s="880"/>
      <c r="E30" s="881"/>
      <c r="F30" s="882"/>
      <c r="G30" s="882"/>
    </row>
    <row r="31" spans="1:11" ht="15" customHeight="1" x14ac:dyDescent="0.2">
      <c r="A31" s="840"/>
      <c r="B31" s="883" t="s">
        <v>1027</v>
      </c>
    </row>
    <row r="32" spans="1:11" ht="9" customHeight="1" x14ac:dyDescent="0.2">
      <c r="A32" s="840"/>
      <c r="B32" s="871"/>
    </row>
    <row r="33" spans="1:11" ht="12.75" customHeight="1" x14ac:dyDescent="0.2">
      <c r="A33" s="840"/>
      <c r="B33" s="884"/>
      <c r="C33" s="237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8"/>
      <c r="E33" s="2378"/>
      <c r="F33" s="2378"/>
      <c r="G33" s="2378"/>
      <c r="H33" s="2378"/>
      <c r="I33" s="2378"/>
      <c r="J33" s="1971"/>
    </row>
    <row r="34" spans="1:11" ht="10.35" customHeight="1" x14ac:dyDescent="0.2">
      <c r="C34" s="2378"/>
      <c r="D34" s="2378"/>
      <c r="E34" s="2378"/>
      <c r="F34" s="2378"/>
      <c r="G34" s="2378"/>
      <c r="H34" s="2378"/>
      <c r="I34" s="2378"/>
      <c r="J34" s="1971"/>
    </row>
    <row r="35" spans="1:11" ht="7.5" customHeight="1" x14ac:dyDescent="0.2">
      <c r="C35" s="885"/>
    </row>
    <row r="36" spans="1:11" ht="13.5" customHeight="1" x14ac:dyDescent="0.2">
      <c r="B36" s="884"/>
      <c r="C36" s="237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8"/>
      <c r="E36" s="2378"/>
      <c r="F36" s="2378"/>
      <c r="G36" s="2378"/>
      <c r="H36" s="2378"/>
      <c r="I36" s="2378"/>
      <c r="J36" s="1971"/>
      <c r="K36" s="886"/>
    </row>
    <row r="37" spans="1:11" ht="22.5" customHeight="1" x14ac:dyDescent="0.2">
      <c r="C37" s="2378"/>
      <c r="D37" s="2378"/>
      <c r="E37" s="2378"/>
      <c r="F37" s="2378"/>
      <c r="G37" s="2378"/>
      <c r="H37" s="2378"/>
      <c r="I37" s="2378"/>
      <c r="J37" s="1971"/>
      <c r="K37" s="886"/>
    </row>
    <row r="38" spans="1:11" ht="7.5" customHeight="1" x14ac:dyDescent="0.2">
      <c r="C38" s="885"/>
      <c r="D38" s="887"/>
      <c r="E38" s="888"/>
      <c r="F38" s="889"/>
      <c r="G38" s="888"/>
    </row>
    <row r="39" spans="1:11" ht="13.5" customHeight="1" x14ac:dyDescent="0.2">
      <c r="B39" s="884"/>
      <c r="C39" s="2375" t="str">
        <f>"The district will amend their budget to become in compliance with the limitation."</f>
        <v>The district will amend their budget to become in compliance with the limitation.</v>
      </c>
      <c r="D39" s="2376"/>
      <c r="E39" s="2376"/>
      <c r="F39" s="2376"/>
      <c r="G39" s="2376"/>
      <c r="H39" s="2376"/>
      <c r="I39" s="2376"/>
      <c r="J39" s="1970"/>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1993">
        <f>+'AFR20'!E4</f>
        <v>44119</v>
      </c>
      <c r="C1" s="1993"/>
      <c r="D1" s="1994"/>
      <c r="I1" s="2072" t="s">
        <v>402</v>
      </c>
      <c r="J1" s="2073"/>
      <c r="K1" s="2073"/>
      <c r="L1" s="2073"/>
      <c r="M1" s="2073"/>
      <c r="N1" s="2073"/>
      <c r="O1" s="2073"/>
      <c r="P1" s="2073"/>
      <c r="Q1" s="2073"/>
      <c r="R1" s="2073"/>
      <c r="S1" s="2073"/>
    </row>
    <row r="2" spans="1:32" ht="12" customHeight="1" x14ac:dyDescent="0.2">
      <c r="A2" s="1888" t="str">
        <f>"Due to ISBE on "</f>
        <v xml:space="preserve">Due to ISBE on </v>
      </c>
      <c r="B2" s="1995">
        <f>+'AFR20'!F4</f>
        <v>44151</v>
      </c>
      <c r="C2" s="1995"/>
      <c r="D2" s="1996"/>
      <c r="I2" s="2074" t="s">
        <v>2006</v>
      </c>
      <c r="J2" s="2073"/>
      <c r="K2" s="2073"/>
      <c r="L2" s="2073"/>
      <c r="M2" s="2073"/>
      <c r="N2" s="2073"/>
      <c r="O2" s="2073"/>
      <c r="P2" s="2073"/>
      <c r="Q2" s="2073"/>
      <c r="R2" s="2073"/>
      <c r="S2" s="2073"/>
    </row>
    <row r="3" spans="1:32" ht="12" customHeight="1" x14ac:dyDescent="0.2">
      <c r="A3" s="1891" t="str">
        <f>"SD/JA"&amp;MID('AFR20'!E2,3,2)</f>
        <v>SD/JA20</v>
      </c>
      <c r="B3" s="150"/>
      <c r="C3" s="150"/>
      <c r="D3" s="151"/>
      <c r="I3" s="2074" t="s">
        <v>52</v>
      </c>
      <c r="J3" s="2073"/>
      <c r="K3" s="2073"/>
      <c r="L3" s="2073"/>
      <c r="M3" s="2073"/>
      <c r="N3" s="2073"/>
      <c r="O3" s="2073"/>
      <c r="P3" s="2073"/>
      <c r="Q3" s="2073"/>
      <c r="R3" s="2073"/>
      <c r="S3" s="2073"/>
    </row>
    <row r="4" spans="1:32" ht="12" customHeight="1" x14ac:dyDescent="0.2">
      <c r="A4" s="37"/>
      <c r="I4" s="2074" t="s">
        <v>521</v>
      </c>
      <c r="J4" s="2073"/>
      <c r="K4" s="2073"/>
      <c r="L4" s="2073"/>
      <c r="M4" s="2073"/>
      <c r="N4" s="2073"/>
      <c r="O4" s="2073"/>
      <c r="P4" s="2073"/>
      <c r="Q4" s="2073"/>
      <c r="R4" s="2073"/>
      <c r="S4" s="2073"/>
    </row>
    <row r="5" spans="1:32" ht="14.1" customHeight="1" x14ac:dyDescent="0.2">
      <c r="B5" s="100" t="s">
        <v>2054</v>
      </c>
      <c r="C5" s="26" t="s">
        <v>904</v>
      </c>
      <c r="D5" s="81"/>
      <c r="E5" s="81"/>
      <c r="H5" s="38"/>
      <c r="I5" s="2081" t="s">
        <v>675</v>
      </c>
      <c r="J5" s="2026"/>
      <c r="K5" s="2026"/>
      <c r="L5" s="2026"/>
      <c r="M5" s="2026"/>
      <c r="N5" s="2026"/>
      <c r="O5" s="2026"/>
      <c r="P5" s="2026"/>
      <c r="Q5" s="2026"/>
      <c r="R5" s="2026"/>
      <c r="S5" s="2026"/>
      <c r="AF5" s="1884"/>
    </row>
    <row r="6" spans="1:32" ht="14.1" customHeight="1" x14ac:dyDescent="0.2">
      <c r="B6" s="100"/>
      <c r="C6" s="26" t="s">
        <v>905</v>
      </c>
      <c r="D6" s="81"/>
      <c r="E6" s="81"/>
      <c r="I6" s="2080" t="s">
        <v>877</v>
      </c>
      <c r="J6" s="2026"/>
      <c r="K6" s="2026"/>
      <c r="L6" s="2026"/>
      <c r="M6" s="2026"/>
      <c r="N6" s="2026"/>
      <c r="O6" s="2026"/>
      <c r="P6" s="2026"/>
      <c r="Q6" s="2026"/>
      <c r="R6" s="2026"/>
      <c r="S6" s="2026"/>
    </row>
    <row r="7" spans="1:32" ht="12.2" customHeight="1" x14ac:dyDescent="0.2">
      <c r="I7" s="2075" t="str">
        <f>"June 30, "&amp;'AFR20'!E2</f>
        <v>June 30, 2020</v>
      </c>
      <c r="J7" s="2076"/>
      <c r="K7" s="2076"/>
      <c r="L7" s="2076"/>
      <c r="M7" s="2076"/>
      <c r="N7" s="2076"/>
      <c r="O7" s="2076"/>
      <c r="P7" s="2076"/>
      <c r="Q7" s="2076"/>
      <c r="R7" s="2076"/>
      <c r="S7" s="2076"/>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7" t="s">
        <v>669</v>
      </c>
      <c r="J9" s="2078"/>
      <c r="K9" s="2078"/>
      <c r="L9" s="2078"/>
      <c r="M9" s="2078"/>
      <c r="N9" s="2078"/>
      <c r="O9" s="2078"/>
      <c r="P9" s="2078"/>
      <c r="Q9" s="2078"/>
      <c r="R9" s="2078"/>
      <c r="S9" s="2079"/>
      <c r="T9" s="2022" t="s">
        <v>530</v>
      </c>
      <c r="U9" s="2023"/>
      <c r="V9" s="2023"/>
      <c r="W9" s="2023"/>
      <c r="X9" s="2023"/>
      <c r="Y9" s="2023"/>
      <c r="Z9" s="2023"/>
      <c r="AA9" s="2024"/>
    </row>
    <row r="10" spans="1:32" ht="13.5" customHeight="1" x14ac:dyDescent="0.2">
      <c r="A10" s="2031" t="s">
        <v>670</v>
      </c>
      <c r="B10" s="2032"/>
      <c r="C10" s="2032"/>
      <c r="D10" s="2032"/>
      <c r="E10" s="2032"/>
      <c r="F10" s="2032"/>
      <c r="G10" s="2032"/>
      <c r="H10" s="2033"/>
      <c r="I10" s="29"/>
      <c r="J10" s="30"/>
      <c r="K10" s="28"/>
      <c r="R10" s="30"/>
      <c r="S10" s="30"/>
      <c r="T10" s="2025"/>
      <c r="U10" s="2026"/>
      <c r="V10" s="2026"/>
      <c r="W10" s="2026"/>
      <c r="X10" s="2026"/>
      <c r="Y10" s="2026"/>
      <c r="Z10" s="2026"/>
      <c r="AA10" s="2027"/>
    </row>
    <row r="11" spans="1:32" ht="14.25" customHeight="1" x14ac:dyDescent="0.2">
      <c r="A11" s="2034" t="s">
        <v>949</v>
      </c>
      <c r="B11" s="2035"/>
      <c r="C11" s="2035"/>
      <c r="D11" s="2035"/>
      <c r="E11" s="2035"/>
      <c r="F11" s="2035"/>
      <c r="G11" s="2035"/>
      <c r="H11" s="2036"/>
      <c r="I11" s="27"/>
      <c r="J11" s="71"/>
      <c r="K11" s="27"/>
      <c r="O11" s="143" t="s">
        <v>2054</v>
      </c>
      <c r="P11" s="97" t="s">
        <v>199</v>
      </c>
      <c r="Q11" s="30"/>
      <c r="R11" s="28"/>
      <c r="S11" s="27"/>
      <c r="T11" s="2028"/>
      <c r="U11" s="2029"/>
      <c r="V11" s="2029"/>
      <c r="W11" s="2029"/>
      <c r="X11" s="2029"/>
      <c r="Y11" s="2029"/>
      <c r="Z11" s="2029"/>
      <c r="AA11" s="2030"/>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42" t="s">
        <v>5916</v>
      </c>
      <c r="B13" s="2043"/>
      <c r="C13" s="2043"/>
      <c r="D13" s="2043"/>
      <c r="E13" s="2043"/>
      <c r="F13" s="2043"/>
      <c r="G13" s="2043"/>
      <c r="H13" s="2044"/>
      <c r="I13" s="31"/>
      <c r="J13" s="30"/>
      <c r="K13" s="28"/>
      <c r="L13" s="30"/>
      <c r="M13" s="30"/>
      <c r="N13" s="30"/>
      <c r="O13" s="30"/>
      <c r="P13" s="30"/>
      <c r="Q13" s="30"/>
      <c r="R13" s="30"/>
      <c r="S13" s="30"/>
      <c r="T13" s="2047" t="s">
        <v>2056</v>
      </c>
      <c r="U13" s="2048"/>
      <c r="V13" s="2048"/>
      <c r="W13" s="2048"/>
      <c r="X13" s="2048"/>
      <c r="Y13" s="2049"/>
      <c r="Z13" s="2049"/>
      <c r="AA13" s="2050"/>
    </row>
    <row r="14" spans="1:32" ht="14.1" customHeight="1" x14ac:dyDescent="0.2">
      <c r="A14" s="82" t="s">
        <v>708</v>
      </c>
      <c r="B14" s="73"/>
      <c r="C14" s="73"/>
      <c r="D14" s="73"/>
      <c r="E14" s="73"/>
      <c r="F14" s="73"/>
      <c r="G14" s="73"/>
      <c r="H14" s="50"/>
      <c r="I14" s="112"/>
      <c r="S14" s="45"/>
      <c r="T14" s="82" t="s">
        <v>1320</v>
      </c>
      <c r="U14" s="48"/>
      <c r="V14" s="48"/>
      <c r="W14" s="48"/>
      <c r="X14" s="48"/>
      <c r="Y14" s="43"/>
      <c r="Z14" s="43"/>
      <c r="AA14" s="44"/>
    </row>
    <row r="15" spans="1:32" ht="13.5" customHeight="1" x14ac:dyDescent="0.2">
      <c r="A15" s="2040" t="s">
        <v>2065</v>
      </c>
      <c r="B15" s="2045"/>
      <c r="C15" s="2045"/>
      <c r="D15" s="2045"/>
      <c r="E15" s="2045"/>
      <c r="F15" s="2045"/>
      <c r="G15" s="2045"/>
      <c r="H15" s="2046"/>
      <c r="T15" s="2008" t="s">
        <v>2057</v>
      </c>
      <c r="U15" s="2009"/>
      <c r="V15" s="2009"/>
      <c r="W15" s="2009"/>
      <c r="X15" s="2009"/>
      <c r="Y15" s="2051"/>
      <c r="Z15" s="2051"/>
      <c r="AA15" s="205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00" t="s">
        <v>5917</v>
      </c>
      <c r="B17" s="2070"/>
      <c r="C17" s="2070"/>
      <c r="D17" s="2070"/>
      <c r="E17" s="2070"/>
      <c r="F17" s="2070"/>
      <c r="G17" s="2070"/>
      <c r="H17" s="2071"/>
      <c r="T17" s="2057" t="s">
        <v>2058</v>
      </c>
      <c r="U17" s="2058"/>
      <c r="V17" s="2058"/>
      <c r="W17" s="2058"/>
      <c r="X17" s="2058"/>
      <c r="Y17" s="2058"/>
      <c r="Z17" s="2058"/>
      <c r="AA17" s="2059"/>
    </row>
    <row r="18" spans="1:27" ht="13.5" customHeight="1" x14ac:dyDescent="0.2">
      <c r="A18" s="82" t="s">
        <v>527</v>
      </c>
      <c r="B18" s="73"/>
      <c r="C18" s="69"/>
      <c r="D18" s="73"/>
      <c r="E18" s="73"/>
      <c r="F18" s="73"/>
      <c r="G18" s="73"/>
      <c r="H18" s="53"/>
      <c r="I18" s="2067" t="s">
        <v>671</v>
      </c>
      <c r="J18" s="2068"/>
      <c r="K18" s="2068"/>
      <c r="L18" s="2068"/>
      <c r="M18" s="2068"/>
      <c r="N18" s="2068"/>
      <c r="O18" s="2068"/>
      <c r="P18" s="2068"/>
      <c r="Q18" s="2068"/>
      <c r="R18" s="2068"/>
      <c r="S18" s="2069"/>
      <c r="T18" s="82" t="s">
        <v>706</v>
      </c>
      <c r="U18" s="48"/>
      <c r="V18" s="69"/>
      <c r="W18" s="47"/>
      <c r="X18" s="82" t="s">
        <v>264</v>
      </c>
      <c r="Y18" s="78"/>
      <c r="Z18" s="153" t="s">
        <v>672</v>
      </c>
      <c r="AA18" s="44"/>
    </row>
    <row r="19" spans="1:27" ht="13.5" customHeight="1" x14ac:dyDescent="0.2">
      <c r="A19" s="2040" t="s">
        <v>2066</v>
      </c>
      <c r="B19" s="2041"/>
      <c r="C19" s="2041"/>
      <c r="D19" s="2041"/>
      <c r="E19" s="2041"/>
      <c r="F19" s="2041"/>
      <c r="G19" s="2041"/>
      <c r="H19" s="2039"/>
      <c r="I19" s="30"/>
      <c r="J19" s="96"/>
      <c r="K19" s="40"/>
      <c r="L19" s="38"/>
      <c r="M19" s="108" t="s">
        <v>312</v>
      </c>
      <c r="P19" s="27"/>
      <c r="Q19" s="27"/>
      <c r="R19" s="27"/>
      <c r="S19" s="31"/>
      <c r="T19" s="2040" t="s">
        <v>2059</v>
      </c>
      <c r="U19" s="2038"/>
      <c r="V19" s="2038"/>
      <c r="W19" s="2039"/>
      <c r="X19" s="2055" t="s">
        <v>2060</v>
      </c>
      <c r="Y19" s="2056"/>
      <c r="Z19" s="2053">
        <v>60409</v>
      </c>
      <c r="AA19" s="2054"/>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37" t="s">
        <v>2067</v>
      </c>
      <c r="B21" s="2038"/>
      <c r="C21" s="2038"/>
      <c r="D21" s="2038"/>
      <c r="E21" s="2038"/>
      <c r="F21" s="2038"/>
      <c r="G21" s="2038"/>
      <c r="H21" s="2039"/>
      <c r="I21" s="2063" t="s">
        <v>673</v>
      </c>
      <c r="J21" s="2026"/>
      <c r="K21" s="2026"/>
      <c r="L21" s="2026"/>
      <c r="M21" s="2026"/>
      <c r="N21" s="2026"/>
      <c r="O21" s="2026"/>
      <c r="P21" s="2026"/>
      <c r="Q21" s="2026"/>
      <c r="R21" s="2026"/>
      <c r="S21" s="2027"/>
      <c r="T21" s="2005" t="s">
        <v>2061</v>
      </c>
      <c r="U21" s="2006"/>
      <c r="V21" s="2006"/>
      <c r="W21" s="2006"/>
      <c r="X21" s="2019" t="s">
        <v>2062</v>
      </c>
      <c r="Y21" s="2020"/>
      <c r="Z21" s="2020"/>
      <c r="AA21" s="2021"/>
    </row>
    <row r="22" spans="1:27" ht="13.5" customHeight="1" x14ac:dyDescent="0.2">
      <c r="A22" s="84" t="s">
        <v>528</v>
      </c>
      <c r="B22" s="56"/>
      <c r="C22" s="56"/>
      <c r="D22" s="56"/>
      <c r="E22" s="56"/>
      <c r="F22" s="56"/>
      <c r="G22" s="56"/>
      <c r="H22" s="57"/>
      <c r="I22" s="2064" t="s">
        <v>1415</v>
      </c>
      <c r="J22" s="2065"/>
      <c r="K22" s="2065"/>
      <c r="L22" s="2065"/>
      <c r="M22" s="2065"/>
      <c r="N22" s="2065"/>
      <c r="O22" s="2065"/>
      <c r="P22" s="2065"/>
      <c r="Q22" s="2065"/>
      <c r="R22" s="2065"/>
      <c r="S22" s="2066"/>
      <c r="T22" s="82" t="s">
        <v>1502</v>
      </c>
      <c r="U22" s="48"/>
      <c r="V22" s="69"/>
      <c r="W22" s="48"/>
      <c r="X22" s="154" t="s">
        <v>1309</v>
      </c>
      <c r="Z22" s="43"/>
      <c r="AA22" s="44"/>
    </row>
    <row r="23" spans="1:27" ht="13.5" customHeight="1" x14ac:dyDescent="0.2">
      <c r="A23" s="2060" t="s">
        <v>2068</v>
      </c>
      <c r="B23" s="2061"/>
      <c r="C23" s="2061"/>
      <c r="D23" s="2061"/>
      <c r="E23" s="2061"/>
      <c r="F23" s="2061"/>
      <c r="G23" s="2061"/>
      <c r="H23" s="2062"/>
      <c r="T23" s="2000" t="s">
        <v>2063</v>
      </c>
      <c r="U23" s="2001"/>
      <c r="V23" s="2001"/>
      <c r="W23" s="2001"/>
      <c r="X23" s="2016">
        <v>44530</v>
      </c>
      <c r="Y23" s="2017"/>
      <c r="Z23" s="2017"/>
      <c r="AA23" s="2018"/>
    </row>
    <row r="24" spans="1:27" ht="14.1" customHeight="1" x14ac:dyDescent="0.2">
      <c r="A24" s="85" t="s">
        <v>672</v>
      </c>
      <c r="B24" s="46"/>
      <c r="C24" s="46"/>
      <c r="D24" s="46"/>
      <c r="E24" s="46"/>
      <c r="F24" s="46"/>
      <c r="G24" s="46"/>
      <c r="H24" s="58"/>
      <c r="J24" s="2102">
        <f>IF(B5="x",IF(AUDITCHECK!D29="AFR form Incomplete.","",IF(AUDITCHECK!D29="Deficit reduction plan is required.","School District must complete a deficit reduction plan in the 2019-2020 Budget",)),"")</f>
        <v>0</v>
      </c>
      <c r="K24" s="2102"/>
      <c r="L24" s="2102"/>
      <c r="M24" s="2102"/>
      <c r="N24" s="2102"/>
      <c r="O24" s="2102"/>
      <c r="P24" s="2102"/>
      <c r="Q24" s="2102"/>
      <c r="R24" s="2102"/>
      <c r="S24" s="2103"/>
      <c r="T24" s="101" t="s">
        <v>528</v>
      </c>
      <c r="U24" s="102"/>
      <c r="V24" s="102"/>
      <c r="W24" s="102"/>
      <c r="X24" s="103"/>
      <c r="Y24" s="103"/>
      <c r="Z24" s="103"/>
      <c r="AA24" s="104"/>
    </row>
    <row r="25" spans="1:27" ht="14.1" customHeight="1" x14ac:dyDescent="0.2">
      <c r="A25" s="2037">
        <v>60633</v>
      </c>
      <c r="B25" s="2038"/>
      <c r="C25" s="2038"/>
      <c r="D25" s="2038"/>
      <c r="E25" s="2038"/>
      <c r="F25" s="2038"/>
      <c r="G25" s="2038"/>
      <c r="H25" s="2039"/>
      <c r="I25" s="109"/>
      <c r="J25" s="2104"/>
      <c r="K25" s="2104"/>
      <c r="L25" s="2104"/>
      <c r="M25" s="2104"/>
      <c r="N25" s="2104"/>
      <c r="O25" s="2104"/>
      <c r="P25" s="2104"/>
      <c r="Q25" s="2104"/>
      <c r="R25" s="2104"/>
      <c r="S25" s="2105"/>
      <c r="T25" s="1997" t="s">
        <v>2064</v>
      </c>
      <c r="U25" s="1998"/>
      <c r="V25" s="1998"/>
      <c r="W25" s="1998"/>
      <c r="X25" s="1998"/>
      <c r="Y25" s="1998"/>
      <c r="Z25" s="1998"/>
      <c r="AA25" s="1999"/>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095" t="s">
        <v>1497</v>
      </c>
      <c r="J27" s="2068"/>
      <c r="K27" s="2068"/>
      <c r="L27" s="2068"/>
      <c r="M27" s="2068"/>
      <c r="N27" s="2068"/>
      <c r="O27" s="2068"/>
      <c r="P27" s="2068"/>
      <c r="Q27" s="2068"/>
      <c r="R27" s="2068"/>
      <c r="S27" s="2069"/>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t="s">
        <v>2054</v>
      </c>
      <c r="C29" s="120" t="s">
        <v>815</v>
      </c>
      <c r="D29" s="110"/>
      <c r="E29" s="132" t="s">
        <v>2054</v>
      </c>
      <c r="F29" s="136" t="s">
        <v>1307</v>
      </c>
      <c r="G29" s="110"/>
      <c r="I29" s="51"/>
      <c r="J29" s="98"/>
      <c r="K29" s="28" t="s">
        <v>572</v>
      </c>
      <c r="L29" s="143" t="s">
        <v>2054</v>
      </c>
      <c r="M29" s="40" t="s">
        <v>99</v>
      </c>
      <c r="N29" s="32" t="s">
        <v>1509</v>
      </c>
      <c r="O29" s="32"/>
      <c r="P29" s="32"/>
      <c r="Q29" s="32"/>
      <c r="R29" s="32"/>
      <c r="S29" s="119"/>
      <c r="T29" s="6"/>
      <c r="U29" s="6"/>
      <c r="V29" s="6"/>
      <c r="W29" s="6"/>
      <c r="X29" s="6"/>
      <c r="Y29" s="6"/>
      <c r="Z29" s="6"/>
      <c r="AA29" s="128"/>
    </row>
    <row r="30" spans="1:27" ht="13.5" customHeight="1" x14ac:dyDescent="0.2">
      <c r="A30" s="148"/>
      <c r="B30" s="132"/>
      <c r="C30" s="120" t="s">
        <v>1156</v>
      </c>
      <c r="D30" s="28"/>
      <c r="E30" s="28"/>
      <c r="F30" s="135"/>
      <c r="G30" s="110"/>
      <c r="H30" s="110"/>
      <c r="I30" s="51"/>
      <c r="J30" s="98"/>
      <c r="K30" s="28" t="s">
        <v>572</v>
      </c>
      <c r="L30" s="143" t="s">
        <v>2054</v>
      </c>
      <c r="M30" s="40" t="s">
        <v>99</v>
      </c>
      <c r="N30" s="32" t="s">
        <v>1498</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98"/>
      <c r="K31" s="40" t="s">
        <v>879</v>
      </c>
      <c r="L31" s="143" t="s">
        <v>2054</v>
      </c>
      <c r="M31" s="40" t="s">
        <v>99</v>
      </c>
      <c r="N31" s="32" t="s">
        <v>1586</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2054</v>
      </c>
      <c r="C34" s="32" t="s">
        <v>539</v>
      </c>
      <c r="D34" s="31"/>
      <c r="E34" s="31"/>
      <c r="F34" s="31"/>
      <c r="G34" s="31"/>
      <c r="H34" s="31"/>
      <c r="I34" s="51"/>
      <c r="J34" s="80"/>
      <c r="L34" s="144" t="s">
        <v>2054</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1" t="s">
        <v>2069</v>
      </c>
      <c r="Q35" s="2038"/>
      <c r="R35" s="2038"/>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00" t="s">
        <v>2049</v>
      </c>
      <c r="B38" s="2070"/>
      <c r="C38" s="2070"/>
      <c r="D38" s="2070"/>
      <c r="E38" s="2070"/>
      <c r="F38" s="2038"/>
      <c r="G38" s="2038"/>
      <c r="H38" s="2039"/>
      <c r="I38" s="2089" t="s">
        <v>2070</v>
      </c>
      <c r="J38" s="2009"/>
      <c r="K38" s="2009"/>
      <c r="L38" s="2009"/>
      <c r="M38" s="2009"/>
      <c r="N38" s="2009"/>
      <c r="O38" s="2009"/>
      <c r="P38" s="2010"/>
      <c r="Q38" s="2010"/>
      <c r="R38" s="2010"/>
      <c r="S38" s="2011"/>
      <c r="T38" s="2008"/>
      <c r="U38" s="2009"/>
      <c r="V38" s="2009"/>
      <c r="W38" s="2009"/>
      <c r="X38" s="2010"/>
      <c r="Y38" s="2010"/>
      <c r="Z38" s="2010"/>
      <c r="AA38" s="2011"/>
    </row>
    <row r="39" spans="1:27" ht="12" customHeight="1" x14ac:dyDescent="0.2">
      <c r="A39" s="2093" t="s">
        <v>528</v>
      </c>
      <c r="B39" s="2094"/>
      <c r="C39" s="69"/>
      <c r="D39" s="66"/>
      <c r="E39" s="66"/>
      <c r="F39" s="76"/>
      <c r="G39" s="66"/>
      <c r="H39" s="53"/>
      <c r="I39" s="2093" t="s">
        <v>528</v>
      </c>
      <c r="J39" s="2094"/>
      <c r="K39" s="2094"/>
      <c r="L39" s="2094"/>
      <c r="M39" s="2094"/>
      <c r="N39" s="64"/>
      <c r="O39" s="69"/>
      <c r="P39" s="69"/>
      <c r="Q39" s="75"/>
      <c r="R39" s="69"/>
      <c r="S39" s="53"/>
      <c r="T39" s="69" t="s">
        <v>528</v>
      </c>
      <c r="U39" s="48"/>
      <c r="V39" s="69"/>
      <c r="W39" s="47"/>
      <c r="X39" s="75"/>
      <c r="Y39" s="43"/>
      <c r="Z39" s="43"/>
      <c r="AA39" s="44"/>
    </row>
    <row r="40" spans="1:27" ht="13.5" customHeight="1" x14ac:dyDescent="0.2">
      <c r="A40" s="2096" t="s">
        <v>2075</v>
      </c>
      <c r="B40" s="2097"/>
      <c r="C40" s="2098"/>
      <c r="D40" s="2098"/>
      <c r="E40" s="2098"/>
      <c r="F40" s="2099"/>
      <c r="G40" s="2099"/>
      <c r="H40" s="2100"/>
      <c r="I40" s="2012" t="s">
        <v>2071</v>
      </c>
      <c r="J40" s="2014"/>
      <c r="K40" s="2014"/>
      <c r="L40" s="2014"/>
      <c r="M40" s="2014"/>
      <c r="N40" s="2014"/>
      <c r="O40" s="2014"/>
      <c r="P40" s="2014"/>
      <c r="Q40" s="2014"/>
      <c r="R40" s="2014"/>
      <c r="S40" s="2015"/>
      <c r="T40" s="2012"/>
      <c r="U40" s="2013"/>
      <c r="V40" s="2014"/>
      <c r="W40" s="2014"/>
      <c r="X40" s="2014"/>
      <c r="Y40" s="2014"/>
      <c r="Z40" s="2014"/>
      <c r="AA40" s="201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6" t="s">
        <v>2048</v>
      </c>
      <c r="B42" s="2087"/>
      <c r="C42" s="2088"/>
      <c r="D42" s="2101" t="s">
        <v>2074</v>
      </c>
      <c r="E42" s="2087"/>
      <c r="F42" s="2087"/>
      <c r="G42" s="2087"/>
      <c r="H42" s="2088"/>
      <c r="I42" s="2007" t="s">
        <v>2072</v>
      </c>
      <c r="J42" s="2003"/>
      <c r="K42" s="2003"/>
      <c r="L42" s="2003"/>
      <c r="M42" s="2003"/>
      <c r="N42" s="2003"/>
      <c r="O42" s="2004"/>
      <c r="P42" s="2002" t="s">
        <v>2073</v>
      </c>
      <c r="Q42" s="2003"/>
      <c r="R42" s="2003"/>
      <c r="S42" s="2004"/>
      <c r="T42" s="2007"/>
      <c r="U42" s="2003"/>
      <c r="V42" s="2003"/>
      <c r="W42" s="2004"/>
      <c r="X42" s="2002"/>
      <c r="Y42" s="2003"/>
      <c r="Z42" s="2003"/>
      <c r="AA42" s="200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0"/>
      <c r="B44" s="2091"/>
      <c r="C44" s="2091"/>
      <c r="D44" s="2091"/>
      <c r="E44" s="2091"/>
      <c r="F44" s="2091"/>
      <c r="G44" s="2091"/>
      <c r="H44" s="2092"/>
      <c r="I44" s="2082"/>
      <c r="J44" s="2084"/>
      <c r="K44" s="2084"/>
      <c r="L44" s="2084"/>
      <c r="M44" s="2084"/>
      <c r="N44" s="2084"/>
      <c r="O44" s="2084"/>
      <c r="P44" s="2084"/>
      <c r="Q44" s="2084"/>
      <c r="R44" s="2084"/>
      <c r="S44" s="2085"/>
      <c r="T44" s="2082"/>
      <c r="U44" s="2083"/>
      <c r="V44" s="2083"/>
      <c r="W44" s="2083"/>
      <c r="X44" s="2083"/>
      <c r="Y44" s="2083"/>
      <c r="Z44" s="2084"/>
      <c r="AA44" s="2085"/>
    </row>
    <row r="45" spans="1:27" ht="13.5" customHeight="1" x14ac:dyDescent="0.2">
      <c r="A45" s="41" t="s">
        <v>185</v>
      </c>
      <c r="Q45" s="41" t="s">
        <v>1405</v>
      </c>
      <c r="R45" s="41"/>
      <c r="S45" s="41"/>
      <c r="T45" s="142"/>
      <c r="U45" s="41"/>
      <c r="V45" s="41"/>
      <c r="W45" s="41"/>
      <c r="X45" s="41"/>
      <c r="Y45" s="41"/>
      <c r="Z45" s="41"/>
      <c r="AA45" s="41"/>
    </row>
    <row r="46" spans="1:27" ht="10.5" customHeight="1" x14ac:dyDescent="0.2">
      <c r="A46" s="1892" t="str">
        <f>"ISBE Form SD50-35/JA50-60 (05/"&amp;MID('AFR20'!E2,3,2)&amp;"-version"&amp;'AFR20'!F2&amp;")"</f>
        <v>ISBE Form SD50-35/JA50-60 (05/20-version1)</v>
      </c>
      <c r="B46" s="111"/>
      <c r="C46" s="111"/>
      <c r="D46" s="1893"/>
      <c r="E46" s="41"/>
      <c r="F46" s="41"/>
      <c r="G46" s="41"/>
      <c r="Q46" s="29" t="s">
        <v>1406</v>
      </c>
      <c r="R46" s="41"/>
      <c r="S46" s="41"/>
      <c r="T46" s="41"/>
      <c r="U46" s="41"/>
      <c r="V46" s="41"/>
      <c r="W46" s="41"/>
      <c r="X46" s="41"/>
      <c r="Y46" s="41"/>
      <c r="Z46" s="41"/>
      <c r="AA46" s="41"/>
    </row>
    <row r="47" spans="1:27" x14ac:dyDescent="0.2">
      <c r="A47" s="133"/>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25" right="0.25" top="0.75" bottom="0.52" header="0.19" footer="0.17"/>
  <pageSetup scale="73"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58"/>
  <sheetViews>
    <sheetView showGridLines="0" zoomScale="110" zoomScaleNormal="110" workbookViewId="0">
      <selection activeCell="O15" sqref="O15"/>
    </sheetView>
  </sheetViews>
  <sheetFormatPr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91">
        <v>1</v>
      </c>
      <c r="B5" s="306" t="s">
        <v>2050</v>
      </c>
    </row>
    <row r="6" spans="1:2" x14ac:dyDescent="0.2">
      <c r="A6" s="891">
        <v>2</v>
      </c>
      <c r="B6" s="306" t="s">
        <v>2076</v>
      </c>
    </row>
    <row r="7" spans="1:2" x14ac:dyDescent="0.2">
      <c r="A7" s="891">
        <v>3</v>
      </c>
      <c r="B7" s="306" t="s">
        <v>2053</v>
      </c>
    </row>
    <row r="8" spans="1:2" x14ac:dyDescent="0.2">
      <c r="A8" s="891">
        <v>4</v>
      </c>
      <c r="B8" s="306" t="s">
        <v>2051</v>
      </c>
    </row>
    <row r="9" spans="1:2" x14ac:dyDescent="0.2">
      <c r="A9" s="891">
        <v>5</v>
      </c>
      <c r="B9" s="306" t="s">
        <v>2052</v>
      </c>
    </row>
    <row r="10" spans="1:2" x14ac:dyDescent="0.2">
      <c r="A10" s="891"/>
    </row>
    <row r="11" spans="1:2" x14ac:dyDescent="0.2">
      <c r="A11" s="892"/>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c r="B57" s="252" t="str">
        <f>COVER!A17</f>
        <v xml:space="preserve"> Burnham Elem SD 154-5</v>
      </c>
    </row>
    <row r="58" spans="1:2" x14ac:dyDescent="0.2">
      <c r="B58" s="893" t="str">
        <f>COVER!A13</f>
        <v>07016154502   Burnham Elem SD 154-5</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O15" sqref="O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1" t="s">
        <v>937</v>
      </c>
      <c r="C8" s="62" t="s">
        <v>1386</v>
      </c>
      <c r="D8" s="24"/>
    </row>
    <row r="9" spans="1:4" ht="13.5" customHeight="1" x14ac:dyDescent="0.2">
      <c r="A9" s="14"/>
      <c r="B9" s="139" t="s">
        <v>938</v>
      </c>
      <c r="C9" s="137"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1316</v>
      </c>
      <c r="C15" s="137" t="s">
        <v>1317</v>
      </c>
    </row>
    <row r="16" spans="1:4" ht="12.75" customHeight="1" x14ac:dyDescent="0.2">
      <c r="C16" s="137"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1479</v>
      </c>
    </row>
    <row r="15" spans="1:6" x14ac:dyDescent="0.2">
      <c r="A15" s="365" t="s">
        <v>852</v>
      </c>
    </row>
    <row r="16" spans="1:6" s="894" customFormat="1" ht="45" customHeight="1" x14ac:dyDescent="0.2">
      <c r="A16" s="896"/>
      <c r="B16" s="896" t="s">
        <v>1976</v>
      </c>
    </row>
    <row r="17" spans="1:2" ht="6" customHeight="1" x14ac:dyDescent="0.2"/>
    <row r="18" spans="1:2" ht="24.75" customHeight="1" x14ac:dyDescent="0.2">
      <c r="A18" s="2400" t="s">
        <v>1668</v>
      </c>
      <c r="B18" s="240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O15" sqref="O15"/>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01" t="s">
        <v>1672</v>
      </c>
      <c r="B1" s="2402"/>
      <c r="C1" s="2402"/>
      <c r="D1" s="2402"/>
      <c r="E1" s="2402"/>
      <c r="F1" s="2403"/>
    </row>
    <row r="2" spans="1:8" ht="45" customHeight="1" x14ac:dyDescent="0.2">
      <c r="A2" s="241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2"/>
      <c r="C2" s="2412"/>
      <c r="D2" s="2412"/>
      <c r="E2" s="2412"/>
      <c r="F2" s="2413"/>
      <c r="G2" s="897"/>
      <c r="H2" s="897"/>
    </row>
    <row r="3" spans="1:8" ht="57" customHeight="1" x14ac:dyDescent="0.2">
      <c r="A3" s="2414" t="s">
        <v>1975</v>
      </c>
      <c r="B3" s="2415"/>
      <c r="C3" s="2415"/>
      <c r="D3" s="2415"/>
      <c r="E3" s="2415"/>
      <c r="F3" s="2416"/>
      <c r="G3" s="897"/>
      <c r="H3" s="897"/>
    </row>
    <row r="4" spans="1:8" ht="14.25" customHeight="1" x14ac:dyDescent="0.2">
      <c r="A4" s="242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1"/>
      <c r="C4" s="2421"/>
      <c r="D4" s="2421"/>
      <c r="E4" s="2421"/>
      <c r="F4" s="2422"/>
      <c r="G4" s="897"/>
      <c r="H4" s="897"/>
    </row>
    <row r="5" spans="1:8" ht="14.25" customHeight="1" x14ac:dyDescent="0.2">
      <c r="A5" s="242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4"/>
      <c r="C5" s="2424"/>
      <c r="D5" s="2424"/>
      <c r="E5" s="2424"/>
      <c r="F5" s="2425"/>
      <c r="G5" s="897"/>
      <c r="H5" s="897"/>
    </row>
    <row r="6" spans="1:8" s="898" customFormat="1" ht="41.25" customHeight="1" x14ac:dyDescent="0.2">
      <c r="A6" s="2417" t="s">
        <v>1673</v>
      </c>
      <c r="B6" s="2418"/>
      <c r="C6" s="2418"/>
      <c r="D6" s="2418"/>
      <c r="E6" s="2418"/>
      <c r="F6" s="2419"/>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2178469</v>
      </c>
      <c r="C8" s="1870">
        <f>'Acct Summary 7-8'!D8</f>
        <v>230402</v>
      </c>
      <c r="D8" s="1870">
        <f>'Acct Summary 7-8'!F8</f>
        <v>169415</v>
      </c>
      <c r="E8" s="1870">
        <f>'Acct Summary 7-8'!I8</f>
        <v>10046</v>
      </c>
      <c r="F8" s="1870">
        <f>SUM(B8:E8)</f>
        <v>2588332</v>
      </c>
    </row>
    <row r="9" spans="1:8" s="902" customFormat="1" ht="14.25" customHeight="1" thickBot="1" x14ac:dyDescent="0.25">
      <c r="A9" s="901" t="s">
        <v>1355</v>
      </c>
      <c r="B9" s="1871">
        <f>'Acct Summary 7-8'!C17</f>
        <v>2169492</v>
      </c>
      <c r="C9" s="1871">
        <f>'Acct Summary 7-8'!D17</f>
        <v>169377</v>
      </c>
      <c r="D9" s="1871">
        <f>'Acct Summary 7-8'!F17</f>
        <v>122853</v>
      </c>
      <c r="E9" s="1870"/>
      <c r="F9" s="1870">
        <f>SUM(B9:E9)</f>
        <v>2461722</v>
      </c>
    </row>
    <row r="10" spans="1:8" s="902" customFormat="1" ht="14.25" thickTop="1" thickBot="1" x14ac:dyDescent="0.25">
      <c r="A10" s="903" t="s">
        <v>1356</v>
      </c>
      <c r="B10" s="1872">
        <f>(B8-B9)</f>
        <v>8977</v>
      </c>
      <c r="C10" s="1872">
        <f>(C8-C9)</f>
        <v>61025</v>
      </c>
      <c r="D10" s="1872">
        <f>(D8-D9)</f>
        <v>46562</v>
      </c>
      <c r="E10" s="1871">
        <f>(E8-E9)</f>
        <v>10046</v>
      </c>
      <c r="F10" s="1873">
        <f>SUM(F8-F9)</f>
        <v>126610</v>
      </c>
    </row>
    <row r="11" spans="1:8" s="902" customFormat="1" ht="14.25" thickTop="1" thickBot="1" x14ac:dyDescent="0.25">
      <c r="A11" s="904" t="s">
        <v>1906</v>
      </c>
      <c r="B11" s="1874">
        <f>'Acct Summary 7-8'!C81</f>
        <v>1457564</v>
      </c>
      <c r="C11" s="1874">
        <f>'Acct Summary 7-8'!D81</f>
        <v>184474</v>
      </c>
      <c r="D11" s="1874">
        <f>'Acct Summary 7-8'!F81</f>
        <v>50005</v>
      </c>
      <c r="E11" s="1874">
        <f>'Acct Summary 7-8'!I81</f>
        <v>207839</v>
      </c>
      <c r="F11" s="1875">
        <f>SUM(B11:E11)</f>
        <v>1899882</v>
      </c>
    </row>
    <row r="12" spans="1:8" ht="16.5" customHeight="1" thickTop="1" x14ac:dyDescent="0.2">
      <c r="A12" s="905"/>
      <c r="B12" s="906"/>
      <c r="C12" s="2405" t="str">
        <f>IF(AND(F10&lt;0,F11&gt;=0,ABS(F10*3)&gt;ABS(F11)),A16,IF(AND(F10&lt;0,F11&gt;0,ABS(F10*3)&lt;=ABS(F11)),A17,IF(AND(F10&lt;0,F11&lt;0),A16,IF(F11=0,A19,A18))))</f>
        <v>Balanced - no deficit reduction plan is required.</v>
      </c>
      <c r="D12" s="2406"/>
      <c r="E12" s="2406"/>
      <c r="F12" s="2407"/>
    </row>
    <row r="13" spans="1:8" ht="19.5" customHeight="1" x14ac:dyDescent="0.2">
      <c r="A13" s="907"/>
      <c r="B13" s="908"/>
      <c r="C13" s="2405"/>
      <c r="D13" s="2406"/>
      <c r="E13" s="2406"/>
      <c r="F13" s="2407"/>
      <c r="H13" s="897"/>
    </row>
    <row r="14" spans="1:8" ht="19.5" customHeight="1" x14ac:dyDescent="0.2">
      <c r="A14" s="907"/>
      <c r="B14" s="908"/>
      <c r="C14" s="2405"/>
      <c r="D14" s="2406"/>
      <c r="E14" s="2406"/>
      <c r="F14" s="2407"/>
      <c r="H14" s="897"/>
    </row>
    <row r="15" spans="1:8" ht="17.25" customHeight="1" x14ac:dyDescent="0.2">
      <c r="A15" s="907"/>
      <c r="B15" s="908"/>
      <c r="C15" s="2408"/>
      <c r="D15" s="2409"/>
      <c r="E15" s="2409"/>
      <c r="F15" s="2410"/>
      <c r="H15" s="897"/>
    </row>
    <row r="16" spans="1:8" s="287" customFormat="1" ht="51.75" hidden="1" customHeight="1" x14ac:dyDescent="0.2">
      <c r="A16" s="2404" t="s">
        <v>1669</v>
      </c>
      <c r="B16" s="2404"/>
      <c r="C16" s="2404"/>
      <c r="D16" s="2404"/>
      <c r="E16" s="2404"/>
      <c r="F16" s="287" t="s">
        <v>1357</v>
      </c>
    </row>
    <row r="17" spans="1:6" hidden="1" x14ac:dyDescent="0.2">
      <c r="A17" s="293" t="s">
        <v>1670</v>
      </c>
      <c r="F17" s="909" t="s">
        <v>1358</v>
      </c>
    </row>
    <row r="18" spans="1:6" hidden="1" x14ac:dyDescent="0.2">
      <c r="A18" s="293" t="s">
        <v>1671</v>
      </c>
      <c r="F18" s="293" t="s">
        <v>1396</v>
      </c>
    </row>
    <row r="19" spans="1:6" hidden="1" x14ac:dyDescent="0.2">
      <c r="A19" s="293" t="s">
        <v>1395</v>
      </c>
      <c r="F19" s="293"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92D050"/>
    <pageSetUpPr fitToPage="1"/>
  </sheetPr>
  <dimension ref="A1:L84"/>
  <sheetViews>
    <sheetView showGridLines="0" defaultGridColor="0" view="pageBreakPreview" topLeftCell="A40" colorId="8" zoomScale="85" zoomScaleNormal="110" zoomScaleSheetLayoutView="85" workbookViewId="0">
      <selection activeCell="O15" sqref="O15"/>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426" t="s">
        <v>660</v>
      </c>
      <c r="B3" s="2427"/>
      <c r="C3" s="2427"/>
      <c r="D3" s="2428"/>
    </row>
    <row r="4" spans="1:4" x14ac:dyDescent="0.2">
      <c r="A4" s="975" t="s">
        <v>1674</v>
      </c>
      <c r="B4" s="976"/>
      <c r="C4" s="977"/>
      <c r="D4" s="978"/>
    </row>
    <row r="5" spans="1:4" ht="21" customHeight="1" x14ac:dyDescent="0.2">
      <c r="A5" s="971"/>
      <c r="B5" s="972">
        <v>1</v>
      </c>
      <c r="C5" s="973" t="s">
        <v>1977</v>
      </c>
      <c r="D5" s="974"/>
    </row>
    <row r="6" spans="1:4" s="541" customFormat="1" ht="14.25" customHeight="1" x14ac:dyDescent="0.2">
      <c r="A6" s="961"/>
      <c r="B6" s="916">
        <f t="shared" ref="B6:B13" si="0">B5+1</f>
        <v>2</v>
      </c>
      <c r="C6" s="917" t="s">
        <v>859</v>
      </c>
      <c r="D6" s="918"/>
    </row>
    <row r="7" spans="1:4" s="541" customFormat="1" ht="12.75" x14ac:dyDescent="0.2">
      <c r="A7" s="961"/>
      <c r="B7" s="916">
        <f t="shared" si="0"/>
        <v>3</v>
      </c>
      <c r="C7" s="2437" t="s">
        <v>1490</v>
      </c>
      <c r="D7" s="2438"/>
    </row>
    <row r="8" spans="1:4" s="541" customFormat="1" ht="12.75" x14ac:dyDescent="0.2">
      <c r="A8" s="961"/>
      <c r="B8" s="916"/>
      <c r="C8" s="919" t="s">
        <v>1489</v>
      </c>
      <c r="D8" s="920"/>
    </row>
    <row r="9" spans="1:4" s="541" customFormat="1" ht="14.25" customHeight="1" x14ac:dyDescent="0.2">
      <c r="A9" s="961"/>
      <c r="B9" s="916">
        <f>B7+1</f>
        <v>4</v>
      </c>
      <c r="C9" s="917" t="s">
        <v>1882</v>
      </c>
      <c r="D9" s="918"/>
    </row>
    <row r="10" spans="1:4" s="541" customFormat="1" ht="14.25" customHeight="1" x14ac:dyDescent="0.2">
      <c r="A10" s="961"/>
      <c r="B10" s="916">
        <f t="shared" si="0"/>
        <v>5</v>
      </c>
      <c r="C10" s="917" t="s">
        <v>634</v>
      </c>
      <c r="D10" s="918"/>
    </row>
    <row r="11" spans="1:4" s="541" customFormat="1" ht="14.25" customHeight="1" x14ac:dyDescent="0.2">
      <c r="A11" s="961"/>
      <c r="B11" s="916">
        <f t="shared" si="0"/>
        <v>6</v>
      </c>
      <c r="C11" s="917" t="s">
        <v>773</v>
      </c>
      <c r="D11" s="918"/>
    </row>
    <row r="12" spans="1:4" s="541" customFormat="1" ht="14.25" customHeight="1" x14ac:dyDescent="0.2">
      <c r="A12" s="961"/>
      <c r="B12" s="916">
        <f t="shared" si="0"/>
        <v>7</v>
      </c>
      <c r="C12" s="917" t="s">
        <v>1055</v>
      </c>
      <c r="D12" s="918"/>
    </row>
    <row r="13" spans="1:4" s="541" customFormat="1" ht="14.25" customHeight="1" x14ac:dyDescent="0.2">
      <c r="A13" s="961"/>
      <c r="B13" s="916">
        <f t="shared" si="0"/>
        <v>8</v>
      </c>
      <c r="C13" s="957" t="s">
        <v>774</v>
      </c>
      <c r="D13" s="918"/>
    </row>
    <row r="14" spans="1:4" s="541" customFormat="1" ht="14.25" customHeight="1" x14ac:dyDescent="0.2">
      <c r="A14" s="961"/>
      <c r="B14" s="958">
        <v>9</v>
      </c>
      <c r="C14" s="959" t="s">
        <v>1491</v>
      </c>
      <c r="D14" s="960"/>
    </row>
    <row r="15" spans="1:4" s="541" customFormat="1" ht="21.75" customHeight="1" x14ac:dyDescent="0.2">
      <c r="A15" s="2429" t="s">
        <v>1001</v>
      </c>
      <c r="B15" s="2430"/>
      <c r="C15" s="2430"/>
      <c r="D15" s="2431"/>
    </row>
    <row r="16" spans="1:4" s="541" customFormat="1" ht="24" customHeight="1" x14ac:dyDescent="0.2">
      <c r="A16" s="2432" t="s">
        <v>658</v>
      </c>
      <c r="B16" s="2433"/>
      <c r="C16" s="2433"/>
      <c r="D16" s="2434"/>
    </row>
    <row r="17" spans="1:10" s="541" customFormat="1" ht="12.75" customHeight="1" x14ac:dyDescent="0.2">
      <c r="A17" s="979" t="s">
        <v>1675</v>
      </c>
      <c r="B17" s="980"/>
      <c r="C17" s="981"/>
      <c r="D17" s="982"/>
    </row>
    <row r="18" spans="1:10" s="541"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41" t="s">
        <v>311</v>
      </c>
      <c r="D21" s="2442"/>
    </row>
    <row r="22" spans="1:10" ht="12.75" x14ac:dyDescent="0.2">
      <c r="A22" s="962"/>
      <c r="B22" s="963">
        <v>2</v>
      </c>
      <c r="C22" s="2439" t="s">
        <v>1510</v>
      </c>
      <c r="D22" s="2440"/>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43" t="s">
        <v>533</v>
      </c>
      <c r="D43" s="2444"/>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35" t="s">
        <v>779</v>
      </c>
      <c r="D56" s="2436"/>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435" t="s">
        <v>1677</v>
      </c>
      <c r="D70" s="2436"/>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61" t="str">
        <f>IF('Contracts Paid in CY 29'!$D$24&gt;0,"OK","PLEASE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92" t="s">
        <v>1970</v>
      </c>
      <c r="F1" s="1592" t="s">
        <v>1971</v>
      </c>
      <c r="G1" s="1960" t="s">
        <v>1981</v>
      </c>
    </row>
    <row r="2" spans="1:7" ht="15.75" x14ac:dyDescent="0.25">
      <c r="A2" t="s">
        <v>260</v>
      </c>
      <c r="B2" s="134" t="str">
        <f>COVER!A13</f>
        <v>07016154502   Burnham Elem SD 154-5</v>
      </c>
      <c r="E2" s="1591">
        <v>2020</v>
      </c>
      <c r="F2" s="1591">
        <v>1</v>
      </c>
      <c r="G2" s="1959">
        <v>101000300</v>
      </c>
    </row>
    <row r="3" spans="1:7" ht="15" x14ac:dyDescent="0.25">
      <c r="A3" t="s">
        <v>950</v>
      </c>
      <c r="B3" s="134" t="str">
        <f>COVER!A15</f>
        <v xml:space="preserve">Cook </v>
      </c>
      <c r="E3" s="1887" t="s">
        <v>1974</v>
      </c>
      <c r="F3" s="1887" t="s">
        <v>1973</v>
      </c>
      <c r="G3" s="1959">
        <v>101000400</v>
      </c>
    </row>
    <row r="4" spans="1:7" ht="15" x14ac:dyDescent="0.25">
      <c r="A4" t="s">
        <v>1000</v>
      </c>
      <c r="B4" s="134" t="str">
        <f>COVER!A17</f>
        <v xml:space="preserve"> Burnham Elem SD 154-5</v>
      </c>
      <c r="E4" s="1885">
        <v>44119</v>
      </c>
      <c r="F4" s="1886">
        <v>44151</v>
      </c>
      <c r="G4" s="1959">
        <v>101000600</v>
      </c>
    </row>
    <row r="5" spans="1:7" ht="15" x14ac:dyDescent="0.25">
      <c r="A5" t="s">
        <v>699</v>
      </c>
      <c r="B5" s="134" t="str">
        <f>COVER!A38</f>
        <v>Stephen Geraci</v>
      </c>
      <c r="G5" s="1959">
        <v>101000800</v>
      </c>
    </row>
    <row r="6" spans="1:7" ht="15" x14ac:dyDescent="0.25">
      <c r="A6" t="s">
        <v>704</v>
      </c>
      <c r="B6" s="134" t="str">
        <f>COVER!P35</f>
        <v>Thornton Fractional</v>
      </c>
      <c r="G6" s="1959">
        <v>102100300</v>
      </c>
    </row>
    <row r="7" spans="1:7" ht="15" x14ac:dyDescent="0.25">
      <c r="A7" t="s">
        <v>700</v>
      </c>
      <c r="B7" s="134" t="str">
        <f>COVER!I38</f>
        <v>Scott Wheaton</v>
      </c>
      <c r="G7" s="1959">
        <v>102100400</v>
      </c>
    </row>
    <row r="8" spans="1:7" ht="15" x14ac:dyDescent="0.25">
      <c r="A8" t="s">
        <v>701</v>
      </c>
      <c r="B8" s="134">
        <f>COVER!T38</f>
        <v>0</v>
      </c>
      <c r="G8" s="1959">
        <v>102100600</v>
      </c>
    </row>
    <row r="9" spans="1:7" ht="15" x14ac:dyDescent="0.25">
      <c r="A9" s="3" t="s">
        <v>951</v>
      </c>
      <c r="B9" s="152" t="str">
        <f>AUDITCHECK!D23</f>
        <v>CASH</v>
      </c>
      <c r="G9" s="1959">
        <v>102100800</v>
      </c>
    </row>
    <row r="10" spans="1:7" ht="15" x14ac:dyDescent="0.25">
      <c r="A10" t="s">
        <v>970</v>
      </c>
      <c r="B10" s="134" t="str">
        <f>COVER!B5</f>
        <v>X</v>
      </c>
      <c r="G10" s="1959">
        <v>202100300</v>
      </c>
    </row>
    <row r="11" spans="1:7" ht="15" x14ac:dyDescent="0.25">
      <c r="A11" t="s">
        <v>971</v>
      </c>
      <c r="B11" s="134">
        <f>COVER!B6</f>
        <v>0</v>
      </c>
      <c r="G11" s="1959">
        <v>202100400</v>
      </c>
    </row>
    <row r="12" spans="1:7" ht="15" x14ac:dyDescent="0.25">
      <c r="A12" s="1" t="s">
        <v>1529</v>
      </c>
      <c r="B12" s="134" t="str">
        <f>IF(COVER!J29="x","Yes",IF(COVER!L29="X","No",0))</f>
        <v>No</v>
      </c>
      <c r="G12" s="1959">
        <v>202100600</v>
      </c>
    </row>
    <row r="13" spans="1:7" ht="15" x14ac:dyDescent="0.25">
      <c r="A13" s="1" t="s">
        <v>1530</v>
      </c>
      <c r="B13" s="134" t="str">
        <f>IF(COVER!J30="x","Yes",IF(COVER!L30="x","No",0))</f>
        <v>No</v>
      </c>
      <c r="G13" s="1959">
        <v>202100800</v>
      </c>
    </row>
    <row r="14" spans="1:7" ht="15" x14ac:dyDescent="0.25">
      <c r="A14" t="s">
        <v>473</v>
      </c>
      <c r="B14" s="134" t="str">
        <f>IF(COVER!J31="x","Yes",IF(COVER!L31="x","No",0))</f>
        <v>No</v>
      </c>
      <c r="G14" s="1959">
        <v>402100300</v>
      </c>
    </row>
    <row r="15" spans="1:7" ht="15" x14ac:dyDescent="0.25">
      <c r="A15" t="s">
        <v>573</v>
      </c>
      <c r="B15" s="134" t="str">
        <f>COVER!T23</f>
        <v>066-003685</v>
      </c>
      <c r="G15" s="1959">
        <v>402100400</v>
      </c>
    </row>
    <row r="16" spans="1:7" ht="15" x14ac:dyDescent="0.25">
      <c r="A16" t="s">
        <v>419</v>
      </c>
      <c r="B16" s="134" t="str">
        <f>COVER!T13</f>
        <v>John Kasperek Co., Inc.</v>
      </c>
      <c r="G16" s="1959">
        <v>402100600</v>
      </c>
    </row>
    <row r="17" spans="1:7" ht="15" x14ac:dyDescent="0.25">
      <c r="A17" t="s">
        <v>878</v>
      </c>
      <c r="B17" s="134" t="str">
        <f>COVER!T15</f>
        <v>John Kasperek Jr., CPA</v>
      </c>
      <c r="G17" s="1959">
        <v>402100800</v>
      </c>
    </row>
    <row r="18" spans="1:7" ht="15" x14ac:dyDescent="0.25">
      <c r="A18" t="s">
        <v>1142</v>
      </c>
      <c r="B18" s="134" t="str">
        <f>COVER!T17</f>
        <v>1471 Ring Road</v>
      </c>
      <c r="G18" s="1959">
        <v>102200300</v>
      </c>
    </row>
    <row r="19" spans="1:7" ht="15" x14ac:dyDescent="0.25">
      <c r="A19" t="s">
        <v>880</v>
      </c>
      <c r="B19" s="134" t="str">
        <f>COVER!T25</f>
        <v>jkasperek@kasperekcpa.com</v>
      </c>
      <c r="G19" s="1959">
        <v>102200400</v>
      </c>
    </row>
    <row r="20" spans="1:7" ht="15" x14ac:dyDescent="0.25">
      <c r="A20" t="s">
        <v>881</v>
      </c>
      <c r="B20" s="134" t="str">
        <f>COVER!T19</f>
        <v>Calumet City</v>
      </c>
      <c r="G20" s="1959">
        <v>102200600</v>
      </c>
    </row>
    <row r="21" spans="1:7" ht="15" x14ac:dyDescent="0.25">
      <c r="A21" t="s">
        <v>476</v>
      </c>
      <c r="B21" s="134" t="str">
        <f>COVER!X19</f>
        <v>IL</v>
      </c>
      <c r="G21" s="1959">
        <v>102200800</v>
      </c>
    </row>
    <row r="22" spans="1:7" ht="15" x14ac:dyDescent="0.25">
      <c r="A22" t="s">
        <v>882</v>
      </c>
      <c r="B22" s="134">
        <f>COVER!Z19</f>
        <v>60409</v>
      </c>
      <c r="G22" s="1959">
        <v>102300300</v>
      </c>
    </row>
    <row r="23" spans="1:7" ht="15" x14ac:dyDescent="0.25">
      <c r="A23" t="s">
        <v>1144</v>
      </c>
      <c r="B23" s="134" t="str">
        <f>COVER!T21</f>
        <v>708-862-2262</v>
      </c>
      <c r="G23" s="1959">
        <v>102300400</v>
      </c>
    </row>
    <row r="24" spans="1:7" ht="15" x14ac:dyDescent="0.25">
      <c r="A24" t="s">
        <v>1143</v>
      </c>
      <c r="B24" s="134">
        <f>COVER!Y21</f>
        <v>0</v>
      </c>
      <c r="G24" s="1959">
        <v>102300600</v>
      </c>
    </row>
    <row r="25" spans="1:7" ht="15" x14ac:dyDescent="0.25">
      <c r="A25" t="s">
        <v>756</v>
      </c>
      <c r="B25" s="134" t="str">
        <f>COVER!B34</f>
        <v>X</v>
      </c>
      <c r="G25" s="1959">
        <v>102300800</v>
      </c>
    </row>
    <row r="26" spans="1:7" ht="15" x14ac:dyDescent="0.25">
      <c r="A26" t="s">
        <v>1145</v>
      </c>
      <c r="B26" s="134" t="str">
        <f>COVER!L34</f>
        <v>X</v>
      </c>
      <c r="G26" s="1959">
        <v>802300300</v>
      </c>
    </row>
    <row r="27" spans="1:7" ht="15" x14ac:dyDescent="0.25">
      <c r="A27" t="s">
        <v>266</v>
      </c>
      <c r="B27" s="134">
        <f>COVER!U34</f>
        <v>0</v>
      </c>
      <c r="G27" s="1959">
        <v>802300400</v>
      </c>
    </row>
    <row r="28" spans="1:7" ht="15" x14ac:dyDescent="0.25">
      <c r="A28" t="s">
        <v>313</v>
      </c>
      <c r="B28" s="134" t="str">
        <f>IF('Aud Quest 2'!B9="x","Yes",IF('Aud Quest 2'!B9&lt;&gt;"x","0"))</f>
        <v>0</v>
      </c>
      <c r="G28" s="1959">
        <v>802300600</v>
      </c>
    </row>
    <row r="29" spans="1:7" ht="15" x14ac:dyDescent="0.25">
      <c r="A29" t="s">
        <v>314</v>
      </c>
      <c r="B29" s="134" t="str">
        <f>IF('Aud Quest 2'!B11="x","Yes",IF('Aud Quest 2'!B11&lt;&gt;"x","0"))</f>
        <v>0</v>
      </c>
      <c r="G29" s="1959">
        <v>802300800</v>
      </c>
    </row>
    <row r="30" spans="1:7" ht="15" x14ac:dyDescent="0.25">
      <c r="A30" t="s">
        <v>315</v>
      </c>
      <c r="B30" s="134" t="str">
        <f>IF('Aud Quest 2'!B13="x","Yes",IF('Aud Quest 2'!B13&lt;&gt;"x","0"))</f>
        <v>0</v>
      </c>
      <c r="G30" s="1959">
        <v>102400300</v>
      </c>
    </row>
    <row r="31" spans="1:7" ht="15" x14ac:dyDescent="0.25">
      <c r="A31" t="s">
        <v>654</v>
      </c>
      <c r="B31" s="134" t="str">
        <f>IF('Aud Quest 2'!B14="x","Yes",IF('Aud Quest 2'!B14&lt;&gt;"x","0"))</f>
        <v>0</v>
      </c>
      <c r="G31" s="1959">
        <v>102400400</v>
      </c>
    </row>
    <row r="32" spans="1:7" ht="15" x14ac:dyDescent="0.25">
      <c r="A32" t="s">
        <v>653</v>
      </c>
      <c r="B32" s="134" t="str">
        <f>IF('Aud Quest 2'!B15="x","Yes",IF('Aud Quest 2'!B15&lt;&gt;"x","0"))</f>
        <v>0</v>
      </c>
      <c r="G32" s="1959">
        <v>102400600</v>
      </c>
    </row>
    <row r="33" spans="1:7" ht="15" x14ac:dyDescent="0.25">
      <c r="A33" t="s">
        <v>655</v>
      </c>
      <c r="B33" s="134" t="str">
        <f>IF('Aud Quest 2'!B16="x","Yes",IF('Aud Quest 2'!B16&lt;&gt;"x","0"))</f>
        <v>0</v>
      </c>
      <c r="G33" s="1959">
        <v>102400800</v>
      </c>
    </row>
    <row r="34" spans="1:7" ht="15" x14ac:dyDescent="0.25">
      <c r="A34" t="s">
        <v>656</v>
      </c>
      <c r="B34" s="134" t="str">
        <f>IF('Aud Quest 2'!B18="x","Yes",IF('Aud Quest 2'!B18&lt;&gt;"x","0"))</f>
        <v>0</v>
      </c>
      <c r="G34" s="1959">
        <v>102510300</v>
      </c>
    </row>
    <row r="35" spans="1:7" ht="15" x14ac:dyDescent="0.25">
      <c r="A35" t="s">
        <v>657</v>
      </c>
      <c r="B35" s="134" t="str">
        <f>IF('Aud Quest 2'!B20="x","Yes",IF('Aud Quest 2'!B20&lt;&gt;"x","0"))</f>
        <v>0</v>
      </c>
      <c r="G35" s="1959">
        <v>102510400</v>
      </c>
    </row>
    <row r="36" spans="1:7" ht="15" x14ac:dyDescent="0.25">
      <c r="A36" t="s">
        <v>651</v>
      </c>
      <c r="B36" s="134" t="str">
        <f>IF('Aud Quest 2'!B22="x","Yes",IF('Aud Quest 2'!B22&lt;&gt;"x","0"))</f>
        <v>0</v>
      </c>
      <c r="G36" s="1959">
        <v>102510600</v>
      </c>
    </row>
    <row r="37" spans="1:7" ht="15" x14ac:dyDescent="0.25">
      <c r="A37" t="s">
        <v>755</v>
      </c>
      <c r="B37" s="134" t="str">
        <f>IF('Aud Quest 2'!B24="x","Yes",IF('Aud Quest 2'!B24&lt;&gt;"x","0"))</f>
        <v>0</v>
      </c>
      <c r="G37" s="1959">
        <v>102510800</v>
      </c>
    </row>
    <row r="38" spans="1:7" ht="15" x14ac:dyDescent="0.25">
      <c r="A38" t="s">
        <v>324</v>
      </c>
      <c r="B38" s="134" t="str">
        <f>IF('Aud Quest 2'!B25="x","Yes",IF('Aud Quest 2'!B25&lt;&gt;"x","0"))</f>
        <v>0</v>
      </c>
      <c r="G38" s="1959">
        <v>202510300</v>
      </c>
    </row>
    <row r="39" spans="1:7" ht="15" x14ac:dyDescent="0.25">
      <c r="A39" t="s">
        <v>325</v>
      </c>
      <c r="B39" s="134" t="str">
        <f>IF('Aud Quest 2'!B27="x","Yes",IF('Aud Quest 2'!B27&lt;&gt;"x","0"))</f>
        <v>0</v>
      </c>
      <c r="G39" s="1959">
        <v>202510400</v>
      </c>
    </row>
    <row r="40" spans="1:7" ht="15" x14ac:dyDescent="0.25">
      <c r="A40" t="s">
        <v>316</v>
      </c>
      <c r="B40" s="134" t="str">
        <f>IF('Aud Quest 2'!B29="x","Yes",IF('Aud Quest 2'!B29&lt;&gt;"x","0"))</f>
        <v>0</v>
      </c>
      <c r="G40" s="1959">
        <v>202510600</v>
      </c>
    </row>
    <row r="41" spans="1:7" ht="15" x14ac:dyDescent="0.25">
      <c r="A41" t="s">
        <v>317</v>
      </c>
      <c r="B41" s="134" t="str">
        <f>IF('Aud Quest 2'!B31="x","Yes",IF('Aud Quest 2'!B31&lt;&gt;"x","0"))</f>
        <v>0</v>
      </c>
      <c r="G41" s="1959">
        <v>202510800</v>
      </c>
    </row>
    <row r="42" spans="1:7" ht="15" x14ac:dyDescent="0.25">
      <c r="A42" t="s">
        <v>318</v>
      </c>
      <c r="B42" s="134" t="str">
        <f>IF('Aud Quest 2'!B37="x","Yes",IF('Aud Quest 2'!B37&lt;&gt;"x","0"))</f>
        <v>0</v>
      </c>
      <c r="G42" s="1959">
        <v>102520300</v>
      </c>
    </row>
    <row r="43" spans="1:7" ht="15" x14ac:dyDescent="0.25">
      <c r="A43" t="s">
        <v>319</v>
      </c>
      <c r="B43" s="134" t="str">
        <f>IF('Aud Quest 2'!B40="x","Yes",IF('Aud Quest 2'!B40&lt;&gt;"x","0"))</f>
        <v>0</v>
      </c>
      <c r="G43" s="1959">
        <v>102520400</v>
      </c>
    </row>
    <row r="44" spans="1:7" ht="15" x14ac:dyDescent="0.25">
      <c r="A44" s="1" t="s">
        <v>320</v>
      </c>
      <c r="B44" s="134" t="str">
        <f>IF('Aud Quest 2'!B42="x","Yes",IF('Aud Quest 2'!B42&lt;&gt;"x","0"))</f>
        <v>0</v>
      </c>
      <c r="G44" s="1959">
        <v>102520600</v>
      </c>
    </row>
    <row r="45" spans="1:7" ht="15" x14ac:dyDescent="0.25">
      <c r="A45" t="s">
        <v>321</v>
      </c>
      <c r="B45" s="134" t="str">
        <f>IF('Aud Quest 2'!B44="x","Yes",IF('Aud Quest 2'!B44&lt;&gt;"x","0"))</f>
        <v>0</v>
      </c>
      <c r="G45" s="1959">
        <v>102520800</v>
      </c>
    </row>
    <row r="46" spans="1:7" ht="15" x14ac:dyDescent="0.25">
      <c r="A46" t="s">
        <v>322</v>
      </c>
      <c r="B46" s="134" t="str">
        <f>IF('Aud Quest 2'!B49="x","Yes",IF('Aud Quest 2'!B49&lt;&gt;"x","0"))</f>
        <v>0</v>
      </c>
      <c r="G46" s="1959">
        <v>102540300</v>
      </c>
    </row>
    <row r="47" spans="1:7" ht="15" x14ac:dyDescent="0.25">
      <c r="A47" t="s">
        <v>323</v>
      </c>
      <c r="B47" s="134" t="str">
        <f>IF('Aud Quest 2'!B50="x","Yes",IF('Aud Quest 2'!B50&lt;&gt;"x","0"))</f>
        <v>0</v>
      </c>
      <c r="G47" s="1959">
        <v>102540400</v>
      </c>
    </row>
    <row r="48" spans="1:7" ht="15" x14ac:dyDescent="0.25">
      <c r="A48" t="s">
        <v>480</v>
      </c>
      <c r="B48" s="134" t="str">
        <f>IF('Aud Quest 2'!B51="x","Yes",IF('Aud Quest 2'!B51&lt;&gt;"x","0"))</f>
        <v>0</v>
      </c>
      <c r="G48" s="1959">
        <v>102540600</v>
      </c>
    </row>
    <row r="49" spans="1:7" ht="15" x14ac:dyDescent="0.25">
      <c r="A49" s="1" t="s">
        <v>1467</v>
      </c>
      <c r="B49" s="134" t="str">
        <f>IF('Aud Quest 2'!B53="x","Yes",IF('Aud Quest 2'!B53&lt;&gt;"x","0"))</f>
        <v>Yes</v>
      </c>
      <c r="G49" s="1959">
        <v>102540800</v>
      </c>
    </row>
    <row r="50" spans="1:7" ht="15" x14ac:dyDescent="0.25">
      <c r="A50" s="1" t="s">
        <v>1466</v>
      </c>
      <c r="B50" s="145">
        <f>'Aud Quest 2'!H53</f>
        <v>34700</v>
      </c>
      <c r="G50" s="1959">
        <v>202540300</v>
      </c>
    </row>
    <row r="51" spans="1:7" ht="15" x14ac:dyDescent="0.25">
      <c r="A51" s="1" t="s">
        <v>1468</v>
      </c>
      <c r="B51" s="134" t="str">
        <f>IF('Aud Quest 2'!B54="x","Yes",IF('Aud Quest 2'!B54&lt;&gt;"x","0"))</f>
        <v>Yes</v>
      </c>
      <c r="G51" s="1959">
        <v>202540400</v>
      </c>
    </row>
    <row r="52" spans="1:7" ht="15" x14ac:dyDescent="0.25">
      <c r="A52" t="s">
        <v>326</v>
      </c>
      <c r="B52" s="134">
        <f>('Aud Quest 2'!D56)</f>
        <v>0</v>
      </c>
      <c r="G52" s="1959">
        <v>202540600</v>
      </c>
    </row>
    <row r="53" spans="1:7" ht="15" x14ac:dyDescent="0.25">
      <c r="A53" s="1" t="s">
        <v>327</v>
      </c>
      <c r="B53" s="134">
        <f>IF('FP Info 3'!B44="X","Yes",0)</f>
        <v>0</v>
      </c>
      <c r="G53" s="1959">
        <v>202540800</v>
      </c>
    </row>
    <row r="54" spans="1:7" ht="15" x14ac:dyDescent="0.25">
      <c r="A54" t="s">
        <v>328</v>
      </c>
      <c r="B54" s="134">
        <f>IF('FP Info 3'!B45="X","Yes",0)</f>
        <v>0</v>
      </c>
      <c r="G54" s="1959">
        <v>902540300</v>
      </c>
    </row>
    <row r="55" spans="1:7" ht="15" x14ac:dyDescent="0.25">
      <c r="A55" t="s">
        <v>329</v>
      </c>
      <c r="B55" s="134">
        <f>IF('FP Info 3'!B46="X","Yes",0)</f>
        <v>0</v>
      </c>
      <c r="G55" s="1959">
        <v>902540400</v>
      </c>
    </row>
    <row r="56" spans="1:7" ht="15" x14ac:dyDescent="0.25">
      <c r="A56" t="s">
        <v>330</v>
      </c>
      <c r="B56" s="134">
        <f>IF('FP Info 3'!B47="X","Yes",0)</f>
        <v>0</v>
      </c>
      <c r="G56" s="1959">
        <v>902540600</v>
      </c>
    </row>
    <row r="57" spans="1:7" ht="15" x14ac:dyDescent="0.25">
      <c r="A57" t="s">
        <v>331</v>
      </c>
      <c r="B57" s="134">
        <f>IF('FP Info 3'!B48="X","Yes",0)</f>
        <v>0</v>
      </c>
      <c r="G57" s="1959">
        <v>902540800</v>
      </c>
    </row>
    <row r="58" spans="1:7" ht="15" x14ac:dyDescent="0.25">
      <c r="A58" t="s">
        <v>332</v>
      </c>
      <c r="B58" s="134">
        <f>IF('FP Info 3'!B49="X","Yes",0)</f>
        <v>0</v>
      </c>
      <c r="G58" s="1959">
        <v>102550300</v>
      </c>
    </row>
    <row r="59" spans="1:7" ht="15" x14ac:dyDescent="0.25">
      <c r="A59" t="s">
        <v>333</v>
      </c>
      <c r="B59" s="134">
        <f>IF('FP Info 3'!B50="X","Yes",0)</f>
        <v>0</v>
      </c>
      <c r="G59" s="1959">
        <v>102550400</v>
      </c>
    </row>
    <row r="60" spans="1:7" ht="15" x14ac:dyDescent="0.25">
      <c r="A60" t="s">
        <v>334</v>
      </c>
      <c r="B60" s="134">
        <f>IF('FP Info 3'!B51="X","Yes",0)</f>
        <v>0</v>
      </c>
      <c r="G60" s="1959">
        <v>102550600</v>
      </c>
    </row>
    <row r="61" spans="1:7" ht="15" x14ac:dyDescent="0.25">
      <c r="A61" t="s">
        <v>335</v>
      </c>
      <c r="B61" s="134">
        <f>('FP Info 3'!A53)</f>
        <v>0</v>
      </c>
      <c r="D61" s="2" t="str">
        <f>IF(ISBLANK(B62),"OK",IF(A62-B62=0,"OK","Error?"))</f>
        <v>OK</v>
      </c>
      <c r="G61" s="1959">
        <v>102550800</v>
      </c>
    </row>
    <row r="62" spans="1:7" ht="15" x14ac:dyDescent="0.25">
      <c r="A62" s="10">
        <v>1</v>
      </c>
      <c r="B62" s="1889"/>
      <c r="D62" s="2" t="str">
        <f>IF(ISBLANK(B62),"OK",IF(A62-B62=0,"OK","Error?"))</f>
        <v>OK</v>
      </c>
      <c r="G62" s="1959">
        <v>202550300</v>
      </c>
    </row>
    <row r="63" spans="1:7" ht="15" x14ac:dyDescent="0.25">
      <c r="A63" s="10">
        <v>2</v>
      </c>
      <c r="B63" s="1889"/>
      <c r="D63" s="2" t="str">
        <f t="shared" ref="D63:D126" si="0">IF(ISBLANK(B63),"OK",IF(A63-B63=0,"OK","Error?"))</f>
        <v>OK</v>
      </c>
      <c r="G63" s="1959">
        <v>202550400</v>
      </c>
    </row>
    <row r="64" spans="1:7" ht="15" x14ac:dyDescent="0.25">
      <c r="A64" s="10">
        <v>3</v>
      </c>
      <c r="B64" s="1889"/>
      <c r="D64" s="2" t="str">
        <f t="shared" si="0"/>
        <v>OK</v>
      </c>
      <c r="G64" s="1959">
        <v>202550600</v>
      </c>
    </row>
    <row r="65" spans="1:7" ht="15" x14ac:dyDescent="0.25">
      <c r="A65" s="5">
        <v>4</v>
      </c>
      <c r="B65" s="1889">
        <f>'Assets-Liab 5-6'!C6</f>
        <v>0</v>
      </c>
      <c r="D65" s="2" t="str">
        <f t="shared" si="0"/>
        <v>Error?</v>
      </c>
      <c r="G65" s="1959">
        <v>202550800</v>
      </c>
    </row>
    <row r="66" spans="1:7" ht="15" x14ac:dyDescent="0.25">
      <c r="A66" s="10">
        <v>5</v>
      </c>
      <c r="B66" s="1889"/>
      <c r="D66" s="2" t="str">
        <f t="shared" si="0"/>
        <v>OK</v>
      </c>
      <c r="G66" s="1959">
        <v>402550300</v>
      </c>
    </row>
    <row r="67" spans="1:7" ht="15" x14ac:dyDescent="0.25">
      <c r="A67" s="10">
        <v>6</v>
      </c>
      <c r="B67" s="1889"/>
      <c r="D67" s="2" t="str">
        <f t="shared" si="0"/>
        <v>OK</v>
      </c>
      <c r="G67" s="1959">
        <v>402550400</v>
      </c>
    </row>
    <row r="68" spans="1:7" ht="15" x14ac:dyDescent="0.25">
      <c r="A68" s="10">
        <v>7</v>
      </c>
      <c r="B68" s="1889"/>
      <c r="D68" s="2" t="str">
        <f t="shared" si="0"/>
        <v>OK</v>
      </c>
      <c r="G68" s="1959">
        <v>402550600</v>
      </c>
    </row>
    <row r="69" spans="1:7" ht="15" x14ac:dyDescent="0.25">
      <c r="A69" s="10">
        <v>8</v>
      </c>
      <c r="B69" s="1889"/>
      <c r="D69" s="2" t="str">
        <f t="shared" si="0"/>
        <v>OK</v>
      </c>
      <c r="G69" s="1959">
        <v>402550800</v>
      </c>
    </row>
    <row r="70" spans="1:7" ht="15" x14ac:dyDescent="0.25">
      <c r="A70" s="10">
        <v>9</v>
      </c>
      <c r="B70" s="1889"/>
      <c r="D70" s="2" t="str">
        <f t="shared" si="0"/>
        <v>OK</v>
      </c>
      <c r="G70" s="1959">
        <v>102560300</v>
      </c>
    </row>
    <row r="71" spans="1:7" ht="15" x14ac:dyDescent="0.25">
      <c r="A71" s="10">
        <v>10</v>
      </c>
      <c r="B71" s="1889"/>
      <c r="D71" s="2" t="str">
        <f t="shared" si="0"/>
        <v>OK</v>
      </c>
      <c r="G71" s="1959">
        <v>102560400</v>
      </c>
    </row>
    <row r="72" spans="1:7" ht="15" x14ac:dyDescent="0.25">
      <c r="A72" s="5">
        <v>11</v>
      </c>
      <c r="B72" s="1889">
        <f>'Assets-Liab 5-6'!C10</f>
        <v>0</v>
      </c>
      <c r="D72" s="2" t="str">
        <f t="shared" si="0"/>
        <v>Error?</v>
      </c>
      <c r="G72" s="1959">
        <v>102560600</v>
      </c>
    </row>
    <row r="73" spans="1:7" ht="15" x14ac:dyDescent="0.25">
      <c r="A73" s="5">
        <v>12</v>
      </c>
      <c r="B73" s="1889">
        <f>'Assets-Liab 5-6'!C5</f>
        <v>0</v>
      </c>
      <c r="D73" s="2" t="str">
        <f t="shared" si="0"/>
        <v>Error?</v>
      </c>
      <c r="G73" s="1959">
        <v>102560800</v>
      </c>
    </row>
    <row r="74" spans="1:7" ht="15" x14ac:dyDescent="0.25">
      <c r="A74" s="10">
        <v>13</v>
      </c>
      <c r="B74" s="1889"/>
      <c r="D74" s="2" t="str">
        <f t="shared" si="0"/>
        <v>OK</v>
      </c>
      <c r="G74" s="1959">
        <v>102570300</v>
      </c>
    </row>
    <row r="75" spans="1:7" ht="15" x14ac:dyDescent="0.25">
      <c r="A75" s="10">
        <v>14</v>
      </c>
      <c r="B75" s="1889"/>
      <c r="D75" s="2" t="str">
        <f t="shared" si="0"/>
        <v>OK</v>
      </c>
      <c r="G75" s="1959">
        <v>102570400</v>
      </c>
    </row>
    <row r="76" spans="1:7" ht="15" x14ac:dyDescent="0.25">
      <c r="A76" s="5">
        <v>15</v>
      </c>
      <c r="B76" s="1889">
        <f>'Assets-Liab 5-6'!C12</f>
        <v>0</v>
      </c>
      <c r="D76" s="2" t="str">
        <f t="shared" si="0"/>
        <v>Error?</v>
      </c>
      <c r="G76" s="1959">
        <v>102570600</v>
      </c>
    </row>
    <row r="77" spans="1:7" ht="15" x14ac:dyDescent="0.25">
      <c r="A77" s="5">
        <v>16</v>
      </c>
      <c r="B77" s="1889">
        <f>'Assets-Liab 5-6'!C13</f>
        <v>1457564</v>
      </c>
      <c r="C77" s="2" t="s">
        <v>569</v>
      </c>
      <c r="D77" s="2" t="str">
        <f t="shared" si="0"/>
        <v>Error?</v>
      </c>
      <c r="G77" s="1959">
        <v>102570800</v>
      </c>
    </row>
    <row r="78" spans="1:7" ht="15" x14ac:dyDescent="0.25">
      <c r="A78" s="10">
        <v>17</v>
      </c>
      <c r="B78" s="1889"/>
      <c r="D78" s="2" t="str">
        <f t="shared" si="0"/>
        <v>OK</v>
      </c>
      <c r="G78" s="1959">
        <v>102610300</v>
      </c>
    </row>
    <row r="79" spans="1:7" ht="15" x14ac:dyDescent="0.25">
      <c r="A79" s="10">
        <v>18</v>
      </c>
      <c r="B79" s="1889"/>
      <c r="D79" s="2" t="str">
        <f t="shared" si="0"/>
        <v>OK</v>
      </c>
      <c r="G79" s="1959">
        <v>102610400</v>
      </c>
    </row>
    <row r="80" spans="1:7" ht="15" x14ac:dyDescent="0.25">
      <c r="A80" s="10">
        <v>19</v>
      </c>
      <c r="B80" s="1889"/>
      <c r="D80" s="2" t="str">
        <f t="shared" si="0"/>
        <v>OK</v>
      </c>
      <c r="G80" s="1959">
        <v>102610600</v>
      </c>
    </row>
    <row r="81" spans="1:7" ht="15" x14ac:dyDescent="0.25">
      <c r="A81" s="10">
        <v>20</v>
      </c>
      <c r="B81" s="1889"/>
      <c r="D81" s="2" t="str">
        <f t="shared" si="0"/>
        <v>OK</v>
      </c>
      <c r="G81" s="1959">
        <v>102610800</v>
      </c>
    </row>
    <row r="82" spans="1:7" ht="15" x14ac:dyDescent="0.25">
      <c r="A82" s="10">
        <v>21</v>
      </c>
      <c r="B82" s="1889"/>
      <c r="D82" s="2" t="str">
        <f t="shared" si="0"/>
        <v>OK</v>
      </c>
      <c r="G82" s="1959">
        <v>102620300</v>
      </c>
    </row>
    <row r="83" spans="1:7" ht="15" x14ac:dyDescent="0.25">
      <c r="A83" s="10">
        <v>22</v>
      </c>
      <c r="B83" s="1889"/>
      <c r="D83" s="2" t="str">
        <f t="shared" si="0"/>
        <v>OK</v>
      </c>
      <c r="G83" s="1959">
        <v>102620400</v>
      </c>
    </row>
    <row r="84" spans="1:7" ht="15" x14ac:dyDescent="0.25">
      <c r="A84" s="10">
        <v>23</v>
      </c>
      <c r="B84" s="1889"/>
      <c r="D84" s="2" t="str">
        <f t="shared" si="0"/>
        <v>OK</v>
      </c>
      <c r="G84" s="1959">
        <v>102620600</v>
      </c>
    </row>
    <row r="85" spans="1:7" ht="15" x14ac:dyDescent="0.25">
      <c r="A85" s="10">
        <v>24</v>
      </c>
      <c r="B85" s="1889"/>
      <c r="D85" s="2" t="str">
        <f t="shared" si="0"/>
        <v>OK</v>
      </c>
      <c r="G85" s="1959">
        <v>102620800</v>
      </c>
    </row>
    <row r="86" spans="1:7" ht="15" x14ac:dyDescent="0.25">
      <c r="A86" s="12">
        <v>25</v>
      </c>
      <c r="B86" s="1889">
        <f>'Assets-Liab 5-6'!C31</f>
        <v>0</v>
      </c>
      <c r="D86" s="2" t="str">
        <f t="shared" si="0"/>
        <v>Error?</v>
      </c>
      <c r="G86" s="1959">
        <v>102630300</v>
      </c>
    </row>
    <row r="87" spans="1:7" ht="15" x14ac:dyDescent="0.25">
      <c r="A87" s="10">
        <v>26</v>
      </c>
      <c r="B87" s="1889"/>
      <c r="D87" s="2" t="str">
        <f t="shared" si="0"/>
        <v>OK</v>
      </c>
      <c r="G87" s="1959">
        <v>102630400</v>
      </c>
    </row>
    <row r="88" spans="1:7" ht="15" x14ac:dyDescent="0.25">
      <c r="A88" s="5">
        <v>27</v>
      </c>
      <c r="B88" s="1889">
        <f>'Assets-Liab 5-6'!C32</f>
        <v>0</v>
      </c>
      <c r="D88" s="2" t="str">
        <f t="shared" si="0"/>
        <v>Error?</v>
      </c>
      <c r="G88" s="1959">
        <v>102630600</v>
      </c>
    </row>
    <row r="89" spans="1:7" ht="15" x14ac:dyDescent="0.25">
      <c r="A89" s="10">
        <v>28</v>
      </c>
      <c r="B89" s="1889"/>
      <c r="D89" s="2" t="str">
        <f t="shared" si="0"/>
        <v>OK</v>
      </c>
      <c r="G89" s="1959">
        <v>102630800</v>
      </c>
    </row>
    <row r="90" spans="1:7" ht="15" x14ac:dyDescent="0.25">
      <c r="A90" s="10">
        <v>29</v>
      </c>
      <c r="B90" s="1889"/>
      <c r="D90" s="2" t="str">
        <f t="shared" si="0"/>
        <v>OK</v>
      </c>
      <c r="G90" s="1959">
        <v>102640300</v>
      </c>
    </row>
    <row r="91" spans="1:7" ht="15" x14ac:dyDescent="0.25">
      <c r="A91" s="5">
        <v>30</v>
      </c>
      <c r="B91" s="1889">
        <f>'Assets-Liab 5-6'!C34</f>
        <v>0</v>
      </c>
      <c r="C91" s="2" t="s">
        <v>569</v>
      </c>
      <c r="D91" s="2" t="str">
        <f t="shared" si="0"/>
        <v>Error?</v>
      </c>
      <c r="G91" s="1959">
        <v>102640400</v>
      </c>
    </row>
    <row r="92" spans="1:7" ht="15" x14ac:dyDescent="0.25">
      <c r="A92" s="5">
        <v>31</v>
      </c>
      <c r="B92" s="1889">
        <f>'Assets-Liab 5-6'!C39</f>
        <v>1445730</v>
      </c>
      <c r="D92" s="2" t="str">
        <f t="shared" si="0"/>
        <v>Error?</v>
      </c>
      <c r="G92" s="1959">
        <v>102640600</v>
      </c>
    </row>
    <row r="93" spans="1:7" ht="15" x14ac:dyDescent="0.25">
      <c r="A93" s="5">
        <v>32</v>
      </c>
      <c r="B93" s="1889">
        <f>'Assets-Liab 5-6'!C41</f>
        <v>1457564</v>
      </c>
      <c r="C93" s="2" t="s">
        <v>569</v>
      </c>
      <c r="D93" s="2" t="str">
        <f t="shared" si="0"/>
        <v>Error?</v>
      </c>
      <c r="G93" s="1959">
        <v>102640800</v>
      </c>
    </row>
    <row r="94" spans="1:7" ht="15" x14ac:dyDescent="0.25">
      <c r="A94" s="10">
        <v>33</v>
      </c>
      <c r="B94" s="1889"/>
      <c r="D94" s="2" t="str">
        <f t="shared" si="0"/>
        <v>OK</v>
      </c>
      <c r="G94" s="1959">
        <v>102660300</v>
      </c>
    </row>
    <row r="95" spans="1:7" ht="15" x14ac:dyDescent="0.25">
      <c r="A95" s="10">
        <v>34</v>
      </c>
      <c r="B95" s="1889"/>
      <c r="D95" s="2" t="str">
        <f t="shared" si="0"/>
        <v>OK</v>
      </c>
      <c r="G95" s="1959">
        <v>102660400</v>
      </c>
    </row>
    <row r="96" spans="1:7" ht="15" x14ac:dyDescent="0.25">
      <c r="A96" s="10">
        <v>35</v>
      </c>
      <c r="B96" s="1889"/>
      <c r="D96" s="2" t="str">
        <f t="shared" si="0"/>
        <v>OK</v>
      </c>
      <c r="G96" s="1959">
        <v>102660600</v>
      </c>
    </row>
    <row r="97" spans="1:7" ht="15" x14ac:dyDescent="0.25">
      <c r="A97" s="5">
        <v>36</v>
      </c>
      <c r="B97" s="1889">
        <f>'Assets-Liab 5-6'!D6</f>
        <v>0</v>
      </c>
      <c r="D97" s="2" t="str">
        <f t="shared" si="0"/>
        <v>Error?</v>
      </c>
      <c r="G97" s="1959">
        <v>102660800</v>
      </c>
    </row>
    <row r="98" spans="1:7" ht="15" x14ac:dyDescent="0.25">
      <c r="A98" s="10">
        <v>37</v>
      </c>
      <c r="B98" s="1889"/>
      <c r="D98" s="2" t="str">
        <f t="shared" si="0"/>
        <v>OK</v>
      </c>
      <c r="G98" s="1959">
        <v>102900300</v>
      </c>
    </row>
    <row r="99" spans="1:7" ht="15" x14ac:dyDescent="0.25">
      <c r="A99" s="10">
        <v>38</v>
      </c>
      <c r="B99" s="1889"/>
      <c r="D99" s="2" t="str">
        <f t="shared" si="0"/>
        <v>OK</v>
      </c>
      <c r="G99" s="1959">
        <v>102900400</v>
      </c>
    </row>
    <row r="100" spans="1:7" ht="15" x14ac:dyDescent="0.25">
      <c r="A100" s="10">
        <v>39</v>
      </c>
      <c r="B100" s="1889"/>
      <c r="D100" s="2" t="str">
        <f t="shared" si="0"/>
        <v>OK</v>
      </c>
      <c r="G100" s="1959">
        <v>102900600</v>
      </c>
    </row>
    <row r="101" spans="1:7" ht="15" x14ac:dyDescent="0.25">
      <c r="A101" s="10">
        <v>40</v>
      </c>
      <c r="B101" s="1889"/>
      <c r="D101" s="2" t="str">
        <f t="shared" si="0"/>
        <v>OK</v>
      </c>
      <c r="G101" s="1959">
        <v>102900800</v>
      </c>
    </row>
    <row r="102" spans="1:7" ht="15" x14ac:dyDescent="0.25">
      <c r="A102" s="10">
        <v>41</v>
      </c>
      <c r="B102" s="1889"/>
      <c r="D102" s="2" t="str">
        <f t="shared" si="0"/>
        <v>OK</v>
      </c>
      <c r="G102" s="1959">
        <v>202900300</v>
      </c>
    </row>
    <row r="103" spans="1:7" ht="15" x14ac:dyDescent="0.25">
      <c r="A103" s="10">
        <v>42</v>
      </c>
      <c r="B103" s="1889"/>
      <c r="D103" s="2" t="str">
        <f t="shared" si="0"/>
        <v>OK</v>
      </c>
      <c r="G103" s="1959">
        <v>202900400</v>
      </c>
    </row>
    <row r="104" spans="1:7" ht="15" x14ac:dyDescent="0.25">
      <c r="A104" s="5">
        <v>43</v>
      </c>
      <c r="B104" s="1889">
        <f>'Assets-Liab 5-6'!D10</f>
        <v>0</v>
      </c>
      <c r="D104" s="2" t="str">
        <f t="shared" si="0"/>
        <v>Error?</v>
      </c>
      <c r="G104" s="1959">
        <v>202900600</v>
      </c>
    </row>
    <row r="105" spans="1:7" ht="15" x14ac:dyDescent="0.25">
      <c r="A105" s="5">
        <v>44</v>
      </c>
      <c r="B105" s="1889">
        <f>'Assets-Liab 5-6'!D5</f>
        <v>0</v>
      </c>
      <c r="D105" s="2" t="str">
        <f t="shared" si="0"/>
        <v>Error?</v>
      </c>
      <c r="G105" s="1959">
        <v>202900800</v>
      </c>
    </row>
    <row r="106" spans="1:7" ht="15" x14ac:dyDescent="0.25">
      <c r="A106" s="10">
        <v>45</v>
      </c>
      <c r="B106" s="1889"/>
      <c r="D106" s="2" t="str">
        <f t="shared" si="0"/>
        <v>OK</v>
      </c>
      <c r="G106" s="1959">
        <v>402900300</v>
      </c>
    </row>
    <row r="107" spans="1:7" ht="15" x14ac:dyDescent="0.25">
      <c r="A107" s="10">
        <v>46</v>
      </c>
      <c r="B107" s="1889"/>
      <c r="D107" s="2" t="str">
        <f t="shared" si="0"/>
        <v>OK</v>
      </c>
      <c r="G107" s="1959">
        <v>402900400</v>
      </c>
    </row>
    <row r="108" spans="1:7" ht="15" x14ac:dyDescent="0.25">
      <c r="A108" s="5">
        <v>47</v>
      </c>
      <c r="B108" s="1889">
        <f>'Assets-Liab 5-6'!D12</f>
        <v>0</v>
      </c>
      <c r="D108" s="2" t="str">
        <f t="shared" si="0"/>
        <v>Error?</v>
      </c>
      <c r="G108" s="1959">
        <v>402900600</v>
      </c>
    </row>
    <row r="109" spans="1:7" ht="15" x14ac:dyDescent="0.25">
      <c r="A109" s="5">
        <v>48</v>
      </c>
      <c r="B109" s="1889">
        <f>'Assets-Liab 5-6'!D13</f>
        <v>184474</v>
      </c>
      <c r="C109" s="2" t="s">
        <v>569</v>
      </c>
      <c r="D109" s="2" t="str">
        <f t="shared" si="0"/>
        <v>Error?</v>
      </c>
      <c r="G109" s="1959">
        <v>402900800</v>
      </c>
    </row>
    <row r="110" spans="1:7" ht="15" x14ac:dyDescent="0.25">
      <c r="A110" s="10">
        <v>49</v>
      </c>
      <c r="B110" s="1889"/>
      <c r="D110" s="2" t="str">
        <f t="shared" si="0"/>
        <v>OK</v>
      </c>
      <c r="G110" s="1959">
        <v>602900300</v>
      </c>
    </row>
    <row r="111" spans="1:7" ht="15" x14ac:dyDescent="0.25">
      <c r="A111" s="10">
        <v>50</v>
      </c>
      <c r="B111" s="1889"/>
      <c r="D111" s="2" t="str">
        <f t="shared" si="0"/>
        <v>OK</v>
      </c>
      <c r="G111" s="1959">
        <v>602900400</v>
      </c>
    </row>
    <row r="112" spans="1:7" ht="15" x14ac:dyDescent="0.25">
      <c r="A112" s="10">
        <v>51</v>
      </c>
      <c r="B112" s="1889"/>
      <c r="D112" s="2" t="str">
        <f t="shared" si="0"/>
        <v>OK</v>
      </c>
      <c r="G112" s="1959">
        <v>602900600</v>
      </c>
    </row>
    <row r="113" spans="1:7" ht="15" x14ac:dyDescent="0.25">
      <c r="A113" s="10">
        <v>52</v>
      </c>
      <c r="B113" s="1889"/>
      <c r="D113" s="2" t="str">
        <f t="shared" si="0"/>
        <v>OK</v>
      </c>
      <c r="G113" s="1959">
        <v>602900800</v>
      </c>
    </row>
    <row r="114" spans="1:7" ht="15" x14ac:dyDescent="0.25">
      <c r="A114" s="10">
        <v>53</v>
      </c>
      <c r="B114" s="1889"/>
      <c r="D114" s="2" t="str">
        <f t="shared" si="0"/>
        <v>OK</v>
      </c>
      <c r="G114" s="1959">
        <v>902900300</v>
      </c>
    </row>
    <row r="115" spans="1:7" ht="15" x14ac:dyDescent="0.25">
      <c r="A115" s="10">
        <v>54</v>
      </c>
      <c r="B115" s="1889"/>
      <c r="D115" s="2" t="str">
        <f t="shared" si="0"/>
        <v>OK</v>
      </c>
      <c r="G115" s="1959">
        <v>902900400</v>
      </c>
    </row>
    <row r="116" spans="1:7" ht="15" x14ac:dyDescent="0.25">
      <c r="A116" s="10">
        <v>55</v>
      </c>
      <c r="B116" s="1889"/>
      <c r="D116" s="2" t="str">
        <f t="shared" si="0"/>
        <v>OK</v>
      </c>
      <c r="G116" s="1959">
        <v>902900600</v>
      </c>
    </row>
    <row r="117" spans="1:7" ht="15" x14ac:dyDescent="0.25">
      <c r="A117" s="5">
        <v>56</v>
      </c>
      <c r="B117" s="1889">
        <f>'Assets-Liab 5-6'!D31</f>
        <v>0</v>
      </c>
      <c r="D117" s="2" t="str">
        <f t="shared" si="0"/>
        <v>Error?</v>
      </c>
      <c r="G117" s="1959">
        <v>902900800</v>
      </c>
    </row>
    <row r="118" spans="1:7" ht="15" x14ac:dyDescent="0.25">
      <c r="A118" s="10">
        <v>57</v>
      </c>
      <c r="B118" s="1889"/>
      <c r="D118" s="2" t="str">
        <f t="shared" si="0"/>
        <v>OK</v>
      </c>
      <c r="G118" s="1959">
        <v>103000300</v>
      </c>
    </row>
    <row r="119" spans="1:7" ht="15" x14ac:dyDescent="0.25">
      <c r="A119" s="5">
        <v>58</v>
      </c>
      <c r="B119" s="1889">
        <f>'Assets-Liab 5-6'!D32</f>
        <v>0</v>
      </c>
      <c r="D119" s="2" t="str">
        <f t="shared" si="0"/>
        <v>Error?</v>
      </c>
      <c r="G119" s="1959">
        <v>103000400</v>
      </c>
    </row>
    <row r="120" spans="1:7" ht="15" x14ac:dyDescent="0.25">
      <c r="A120" s="10">
        <v>59</v>
      </c>
      <c r="B120" s="1889"/>
      <c r="D120" s="2" t="str">
        <f t="shared" si="0"/>
        <v>OK</v>
      </c>
      <c r="G120" s="1959">
        <v>103000600</v>
      </c>
    </row>
    <row r="121" spans="1:7" ht="15" x14ac:dyDescent="0.25">
      <c r="A121" s="10">
        <v>60</v>
      </c>
      <c r="B121" s="1889"/>
      <c r="D121" s="2" t="str">
        <f t="shared" si="0"/>
        <v>OK</v>
      </c>
      <c r="G121" s="1959">
        <v>103000800</v>
      </c>
    </row>
    <row r="122" spans="1:7" ht="15" x14ac:dyDescent="0.25">
      <c r="A122" s="5">
        <v>61</v>
      </c>
      <c r="B122" s="1889">
        <f>'Assets-Liab 5-6'!D34</f>
        <v>0</v>
      </c>
      <c r="C122" s="2" t="s">
        <v>569</v>
      </c>
      <c r="D122" s="2" t="str">
        <f t="shared" si="0"/>
        <v>Error?</v>
      </c>
      <c r="G122" s="1959">
        <v>203000300</v>
      </c>
    </row>
    <row r="123" spans="1:7" ht="15" x14ac:dyDescent="0.25">
      <c r="A123" s="5">
        <v>62</v>
      </c>
      <c r="B123" s="1889">
        <f>'Assets-Liab 5-6'!D39</f>
        <v>184474</v>
      </c>
      <c r="D123" s="2" t="str">
        <f t="shared" si="0"/>
        <v>Error?</v>
      </c>
      <c r="G123" s="1959">
        <v>203000400</v>
      </c>
    </row>
    <row r="124" spans="1:7" ht="15" x14ac:dyDescent="0.25">
      <c r="A124" s="5">
        <v>63</v>
      </c>
      <c r="B124" s="1889">
        <f>'Assets-Liab 5-6'!D41</f>
        <v>184474</v>
      </c>
      <c r="C124" s="2" t="s">
        <v>569</v>
      </c>
      <c r="D124" s="2" t="str">
        <f t="shared" si="0"/>
        <v>Error?</v>
      </c>
      <c r="G124" s="1959">
        <v>203000600</v>
      </c>
    </row>
    <row r="125" spans="1:7" ht="15" x14ac:dyDescent="0.25">
      <c r="A125" s="10">
        <v>64</v>
      </c>
      <c r="B125" s="1889"/>
      <c r="D125" s="2" t="str">
        <f t="shared" si="0"/>
        <v>OK</v>
      </c>
      <c r="G125" s="1959">
        <v>203000800</v>
      </c>
    </row>
    <row r="126" spans="1:7" ht="15" x14ac:dyDescent="0.25">
      <c r="A126" s="5">
        <v>65</v>
      </c>
      <c r="B126" s="1889">
        <f>'Assets-Liab 5-6'!E6</f>
        <v>0</v>
      </c>
      <c r="D126" s="2" t="str">
        <f t="shared" si="0"/>
        <v>Error?</v>
      </c>
      <c r="G126" s="1959">
        <v>403000300</v>
      </c>
    </row>
    <row r="127" spans="1:7" ht="15" x14ac:dyDescent="0.25">
      <c r="A127" s="10">
        <v>66</v>
      </c>
      <c r="B127" s="1889"/>
      <c r="D127" s="2" t="str">
        <f t="shared" ref="D127:D190" si="1">IF(ISBLANK(B127),"OK",IF(A127-B127=0,"OK","Error?"))</f>
        <v>OK</v>
      </c>
      <c r="G127" s="1959">
        <v>403000400</v>
      </c>
    </row>
    <row r="128" spans="1:7" ht="15" x14ac:dyDescent="0.25">
      <c r="A128" s="10">
        <v>67</v>
      </c>
      <c r="B128" s="1889"/>
      <c r="D128" s="2" t="str">
        <f t="shared" si="1"/>
        <v>OK</v>
      </c>
      <c r="G128" s="1959">
        <v>403000600</v>
      </c>
    </row>
    <row r="129" spans="1:7" ht="15" x14ac:dyDescent="0.25">
      <c r="A129" s="5">
        <v>68</v>
      </c>
      <c r="B129" s="1889">
        <f>'Assets-Liab 5-6'!E5</f>
        <v>0</v>
      </c>
      <c r="D129" s="2" t="str">
        <f t="shared" si="1"/>
        <v>Error?</v>
      </c>
      <c r="G129" s="1959">
        <v>403000800</v>
      </c>
    </row>
    <row r="130" spans="1:7" x14ac:dyDescent="0.2">
      <c r="A130" s="5">
        <v>69</v>
      </c>
      <c r="B130" s="1889">
        <f>'Assets-Liab 5-6'!E12</f>
        <v>0</v>
      </c>
      <c r="D130" s="2" t="str">
        <f t="shared" si="1"/>
        <v>Error?</v>
      </c>
    </row>
    <row r="131" spans="1:7" x14ac:dyDescent="0.2">
      <c r="A131" s="5">
        <v>70</v>
      </c>
      <c r="B131" s="1889">
        <f>'Assets-Liab 5-6'!E13</f>
        <v>233999</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2162</v>
      </c>
      <c r="C139" s="2" t="s">
        <v>569</v>
      </c>
      <c r="D139" s="2" t="str">
        <f t="shared" si="1"/>
        <v>Error?</v>
      </c>
    </row>
    <row r="140" spans="1:7" x14ac:dyDescent="0.2">
      <c r="A140" s="5">
        <v>79</v>
      </c>
      <c r="B140" s="1889">
        <f>'Assets-Liab 5-6'!E39</f>
        <v>0</v>
      </c>
      <c r="D140" s="2" t="str">
        <f t="shared" si="1"/>
        <v>Error?</v>
      </c>
    </row>
    <row r="141" spans="1:7" x14ac:dyDescent="0.2">
      <c r="A141" s="5">
        <v>80</v>
      </c>
      <c r="B141" s="1889">
        <f>'Assets-Liab 5-6'!E41</f>
        <v>233999</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50005</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0</v>
      </c>
      <c r="D170" s="2" t="str">
        <f t="shared" si="1"/>
        <v>Error?</v>
      </c>
    </row>
    <row r="171" spans="1:4" x14ac:dyDescent="0.2">
      <c r="A171" s="5">
        <v>110</v>
      </c>
      <c r="B171" s="1889">
        <f>'Assets-Liab 5-6'!F41</f>
        <v>50005</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34486</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0</v>
      </c>
      <c r="D189" s="2" t="str">
        <f t="shared" si="1"/>
        <v>Error?</v>
      </c>
    </row>
    <row r="190" spans="1:4" x14ac:dyDescent="0.2">
      <c r="A190" s="5">
        <v>129</v>
      </c>
      <c r="B190" s="1889">
        <f>'Assets-Liab 5-6'!G41</f>
        <v>34486</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615</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0</v>
      </c>
      <c r="D212" s="2" t="str">
        <f t="shared" si="2"/>
        <v>Error?</v>
      </c>
    </row>
    <row r="213" spans="1:4" x14ac:dyDescent="0.2">
      <c r="A213" s="12">
        <v>152</v>
      </c>
      <c r="B213" s="1889">
        <f>'Assets-Liab 5-6'!H41</f>
        <v>615</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61315</v>
      </c>
      <c r="D273" s="2" t="str">
        <f t="shared" si="3"/>
        <v>Error?</v>
      </c>
    </row>
    <row r="274" spans="1:4" x14ac:dyDescent="0.2">
      <c r="A274" s="5">
        <v>213</v>
      </c>
      <c r="B274" s="1889">
        <f>'Assets-Liab 5-6'!M17</f>
        <v>1465827</v>
      </c>
      <c r="D274" s="2" t="str">
        <f t="shared" si="3"/>
        <v>Error?</v>
      </c>
    </row>
    <row r="275" spans="1:4" x14ac:dyDescent="0.2">
      <c r="A275" s="5">
        <v>214</v>
      </c>
      <c r="B275" s="1889">
        <f>'Assets-Liab 5-6'!M18</f>
        <v>383147</v>
      </c>
      <c r="D275" s="2" t="str">
        <f t="shared" si="3"/>
        <v>Error?</v>
      </c>
    </row>
    <row r="276" spans="1:4" x14ac:dyDescent="0.2">
      <c r="A276" s="5">
        <v>215</v>
      </c>
      <c r="B276" s="1889">
        <f>'Assets-Liab 5-6'!M19</f>
        <v>202715</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2113004</v>
      </c>
      <c r="C279" s="2" t="s">
        <v>569</v>
      </c>
      <c r="D279" s="2" t="str">
        <f t="shared" si="3"/>
        <v>Error?</v>
      </c>
    </row>
    <row r="280" spans="1:4" x14ac:dyDescent="0.2">
      <c r="A280" s="5">
        <v>219</v>
      </c>
      <c r="B280" s="1889">
        <f>'Assets-Liab 5-6'!M40</f>
        <v>2113004</v>
      </c>
      <c r="D280" s="2" t="str">
        <f t="shared" si="3"/>
        <v>Error?</v>
      </c>
    </row>
    <row r="281" spans="1:4" x14ac:dyDescent="0.2">
      <c r="A281" s="5">
        <v>220</v>
      </c>
      <c r="B281" s="1889">
        <f>'Assets-Liab 5-6'!M41</f>
        <v>2113004</v>
      </c>
      <c r="C281" s="2" t="s">
        <v>569</v>
      </c>
      <c r="D281" s="2" t="str">
        <f t="shared" si="3"/>
        <v>Error?</v>
      </c>
    </row>
    <row r="282" spans="1:4" x14ac:dyDescent="0.2">
      <c r="A282" s="5">
        <v>221</v>
      </c>
      <c r="B282" s="1889">
        <f>'Assets-Liab 5-6'!N21</f>
        <v>231837</v>
      </c>
      <c r="D282" s="2" t="str">
        <f t="shared" si="3"/>
        <v>Error?</v>
      </c>
    </row>
    <row r="283" spans="1:4" x14ac:dyDescent="0.2">
      <c r="A283" s="5">
        <v>222</v>
      </c>
      <c r="B283" s="1889">
        <f>'Assets-Liab 5-6'!N22</f>
        <v>1357163</v>
      </c>
      <c r="D283" s="2" t="str">
        <f t="shared" si="3"/>
        <v>Error?</v>
      </c>
    </row>
    <row r="284" spans="1:4" x14ac:dyDescent="0.2">
      <c r="A284" s="5">
        <v>223</v>
      </c>
      <c r="B284" s="1889">
        <f>'Assets-Liab 5-6'!N23</f>
        <v>1589000</v>
      </c>
      <c r="C284" s="2" t="s">
        <v>569</v>
      </c>
      <c r="D284" s="2" t="str">
        <f t="shared" si="3"/>
        <v>Error?</v>
      </c>
    </row>
    <row r="285" spans="1:4" x14ac:dyDescent="0.2">
      <c r="A285" s="5">
        <v>224</v>
      </c>
      <c r="B285" s="1889">
        <f>'Assets-Liab 5-6'!N36</f>
        <v>1589000</v>
      </c>
      <c r="D285" s="2" t="str">
        <f t="shared" si="3"/>
        <v>Error?</v>
      </c>
    </row>
    <row r="286" spans="1:4" x14ac:dyDescent="0.2">
      <c r="A286" s="10">
        <v>225</v>
      </c>
      <c r="B286" s="1889"/>
      <c r="D286" s="2" t="str">
        <f t="shared" si="3"/>
        <v>OK</v>
      </c>
    </row>
    <row r="287" spans="1:4" x14ac:dyDescent="0.2">
      <c r="A287" s="5">
        <v>226</v>
      </c>
      <c r="B287" s="1889">
        <f>'Assets-Liab 5-6'!N37</f>
        <v>1589000</v>
      </c>
      <c r="C287" s="2" t="s">
        <v>569</v>
      </c>
      <c r="D287" s="2" t="str">
        <f t="shared" si="3"/>
        <v>Error?</v>
      </c>
    </row>
    <row r="288" spans="1:4" x14ac:dyDescent="0.2">
      <c r="A288" s="5">
        <v>227</v>
      </c>
      <c r="B288" s="1889">
        <f>'Assets-Liab 5-6'!N41</f>
        <v>1589000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794397</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6660</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909972</v>
      </c>
      <c r="C720" s="2" t="s">
        <v>569</v>
      </c>
      <c r="D720" s="2" t="str">
        <f t="shared" si="10"/>
        <v>Error?</v>
      </c>
    </row>
    <row r="721" spans="1:4" x14ac:dyDescent="0.2">
      <c r="A721" s="5">
        <v>660</v>
      </c>
      <c r="B721" s="1889">
        <f>'Expenditures 15-22'!C36</f>
        <v>0</v>
      </c>
      <c r="D721" s="2" t="str">
        <f t="shared" si="10"/>
        <v>Error?</v>
      </c>
    </row>
    <row r="722" spans="1:4" x14ac:dyDescent="0.2">
      <c r="A722" s="5">
        <v>661</v>
      </c>
      <c r="B722" s="1889">
        <f>'Expenditures 15-22'!C37</f>
        <v>16871</v>
      </c>
      <c r="D722" s="2" t="str">
        <f t="shared" si="10"/>
        <v>Error?</v>
      </c>
    </row>
    <row r="723" spans="1:4" x14ac:dyDescent="0.2">
      <c r="A723" s="5">
        <v>662</v>
      </c>
      <c r="B723" s="1889">
        <f>'Expenditures 15-22'!C38</f>
        <v>0</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27250</v>
      </c>
      <c r="D725" s="2" t="str">
        <f t="shared" si="10"/>
        <v>Error?</v>
      </c>
    </row>
    <row r="726" spans="1:4" x14ac:dyDescent="0.2">
      <c r="A726" s="5">
        <v>665</v>
      </c>
      <c r="B726" s="1889">
        <f>'Expenditures 15-22'!C41</f>
        <v>14896</v>
      </c>
      <c r="D726" s="2" t="str">
        <f t="shared" si="10"/>
        <v>Error?</v>
      </c>
    </row>
    <row r="727" spans="1:4" x14ac:dyDescent="0.2">
      <c r="A727" s="5">
        <v>666</v>
      </c>
      <c r="B727" s="1889">
        <f>'Expenditures 15-22'!C42</f>
        <v>59017</v>
      </c>
      <c r="C727" s="2" t="s">
        <v>569</v>
      </c>
      <c r="D727" s="2" t="str">
        <f t="shared" si="10"/>
        <v>Error?</v>
      </c>
    </row>
    <row r="728" spans="1:4" x14ac:dyDescent="0.2">
      <c r="A728" s="5">
        <v>667</v>
      </c>
      <c r="B728" s="1889">
        <f>'Expenditures 15-22'!C44</f>
        <v>0</v>
      </c>
      <c r="D728" s="2" t="str">
        <f t="shared" si="10"/>
        <v>Error?</v>
      </c>
    </row>
    <row r="729" spans="1:4" x14ac:dyDescent="0.2">
      <c r="A729" s="5">
        <v>668</v>
      </c>
      <c r="B729" s="1889">
        <f>'Expenditures 15-22'!C45</f>
        <v>0</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0</v>
      </c>
      <c r="C731" s="2" t="s">
        <v>569</v>
      </c>
      <c r="D731" s="2" t="str">
        <f t="shared" si="10"/>
        <v>Error?</v>
      </c>
    </row>
    <row r="732" spans="1:4" x14ac:dyDescent="0.2">
      <c r="A732" s="5">
        <v>671</v>
      </c>
      <c r="B732" s="1889">
        <f>'Expenditures 15-22'!C49</f>
        <v>4300</v>
      </c>
      <c r="D732" s="2" t="str">
        <f t="shared" si="10"/>
        <v>Error?</v>
      </c>
    </row>
    <row r="733" spans="1:4" x14ac:dyDescent="0.2">
      <c r="A733" s="5">
        <v>672</v>
      </c>
      <c r="B733" s="1889">
        <f>'Expenditures 15-22'!C50</f>
        <v>88585</v>
      </c>
      <c r="D733" s="2" t="str">
        <f t="shared" si="10"/>
        <v>Error?</v>
      </c>
    </row>
    <row r="734" spans="1:4" x14ac:dyDescent="0.2">
      <c r="A734" s="5">
        <v>673</v>
      </c>
      <c r="B734" s="1889">
        <f>'Expenditures 15-22'!C53</f>
        <v>119035</v>
      </c>
      <c r="C734" s="2" t="s">
        <v>569</v>
      </c>
      <c r="D734" s="2" t="str">
        <f t="shared" si="10"/>
        <v>Error?</v>
      </c>
    </row>
    <row r="735" spans="1:4" x14ac:dyDescent="0.2">
      <c r="A735" s="5">
        <v>674</v>
      </c>
      <c r="B735" s="1889">
        <f>'Expenditures 15-22'!C55</f>
        <v>123438</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123438</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13943</v>
      </c>
      <c r="D739" s="2" t="str">
        <f t="shared" si="10"/>
        <v>Error?</v>
      </c>
    </row>
    <row r="740" spans="1:4" x14ac:dyDescent="0.2">
      <c r="A740" s="5">
        <v>679</v>
      </c>
      <c r="B740" s="1889">
        <f>'Expenditures 15-22'!C61</f>
        <v>5684</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0</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19627</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321117</v>
      </c>
      <c r="C755" s="2" t="s">
        <v>569</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1231089</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184422</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110</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203284</v>
      </c>
      <c r="C778" s="2" t="s">
        <v>569</v>
      </c>
      <c r="D778" s="2" t="str">
        <f t="shared" si="11"/>
        <v>Error?</v>
      </c>
    </row>
    <row r="779" spans="1:4" x14ac:dyDescent="0.2">
      <c r="A779" s="5">
        <v>718</v>
      </c>
      <c r="B779" s="1889">
        <f>'Expenditures 15-22'!D36</f>
        <v>0</v>
      </c>
      <c r="D779" s="2" t="str">
        <f t="shared" si="11"/>
        <v>Error?</v>
      </c>
    </row>
    <row r="780" spans="1:4" x14ac:dyDescent="0.2">
      <c r="A780" s="5">
        <v>719</v>
      </c>
      <c r="B780" s="1889">
        <f>'Expenditures 15-22'!D37</f>
        <v>0</v>
      </c>
      <c r="D780" s="2" t="str">
        <f t="shared" si="11"/>
        <v>Error?</v>
      </c>
    </row>
    <row r="781" spans="1:4" x14ac:dyDescent="0.2">
      <c r="A781" s="5">
        <v>720</v>
      </c>
      <c r="B781" s="1889">
        <f>'Expenditures 15-22'!D38</f>
        <v>0</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0</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0</v>
      </c>
      <c r="C785" s="2" t="s">
        <v>569</v>
      </c>
      <c r="D785" s="2" t="str">
        <f t="shared" si="11"/>
        <v>Error?</v>
      </c>
    </row>
    <row r="786" spans="1:4" x14ac:dyDescent="0.2">
      <c r="A786" s="5">
        <v>725</v>
      </c>
      <c r="B786" s="1889">
        <f>'Expenditures 15-22'!D44</f>
        <v>0</v>
      </c>
      <c r="D786" s="2" t="str">
        <f t="shared" si="11"/>
        <v>Error?</v>
      </c>
    </row>
    <row r="787" spans="1:4" x14ac:dyDescent="0.2">
      <c r="A787" s="5">
        <v>726</v>
      </c>
      <c r="B787" s="1889">
        <f>'Expenditures 15-22'!D45</f>
        <v>0</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0</v>
      </c>
      <c r="C789" s="2" t="s">
        <v>569</v>
      </c>
      <c r="D789" s="2" t="str">
        <f t="shared" si="11"/>
        <v>Error?</v>
      </c>
    </row>
    <row r="790" spans="1:4" x14ac:dyDescent="0.2">
      <c r="A790" s="5">
        <v>729</v>
      </c>
      <c r="B790" s="1889">
        <f>'Expenditures 15-22'!D49</f>
        <v>24094</v>
      </c>
      <c r="D790" s="2" t="str">
        <f t="shared" si="11"/>
        <v>Error?</v>
      </c>
    </row>
    <row r="791" spans="1:4" x14ac:dyDescent="0.2">
      <c r="A791" s="5">
        <v>730</v>
      </c>
      <c r="B791" s="1889">
        <f>'Expenditures 15-22'!D50</f>
        <v>4027</v>
      </c>
      <c r="D791" s="2" t="str">
        <f t="shared" si="11"/>
        <v>Error?</v>
      </c>
    </row>
    <row r="792" spans="1:4" x14ac:dyDescent="0.2">
      <c r="A792" s="5">
        <v>731</v>
      </c>
      <c r="B792" s="1889">
        <f>'Expenditures 15-22'!D53</f>
        <v>28168</v>
      </c>
      <c r="C792" s="2" t="s">
        <v>569</v>
      </c>
      <c r="D792" s="2" t="str">
        <f t="shared" si="11"/>
        <v>Error?</v>
      </c>
    </row>
    <row r="793" spans="1:4" x14ac:dyDescent="0.2">
      <c r="A793" s="5">
        <v>732</v>
      </c>
      <c r="B793" s="1889">
        <f>'Expenditures 15-22'!D55</f>
        <v>19389</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19389</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1799</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0</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1799</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49356</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252640</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63670</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9272</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73092</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2250</v>
      </c>
      <c r="D839" s="2" t="str">
        <f t="shared" si="12"/>
        <v>Error?</v>
      </c>
    </row>
    <row r="840" spans="1:4" x14ac:dyDescent="0.2">
      <c r="A840" s="5">
        <v>779</v>
      </c>
      <c r="B840" s="1889">
        <f>'Expenditures 15-22'!E39</f>
        <v>2219</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4469</v>
      </c>
      <c r="C843" s="2" t="s">
        <v>569</v>
      </c>
      <c r="D843" s="2" t="str">
        <f t="shared" si="12"/>
        <v>Error?</v>
      </c>
    </row>
    <row r="844" spans="1:4" x14ac:dyDescent="0.2">
      <c r="A844" s="5">
        <v>783</v>
      </c>
      <c r="B844" s="1889">
        <f>'Expenditures 15-22'!E44</f>
        <v>14240</v>
      </c>
      <c r="D844" s="2" t="str">
        <f t="shared" si="12"/>
        <v>Error?</v>
      </c>
    </row>
    <row r="845" spans="1:4" x14ac:dyDescent="0.2">
      <c r="A845" s="5">
        <v>784</v>
      </c>
      <c r="B845" s="1889">
        <f>'Expenditures 15-22'!E45</f>
        <v>750</v>
      </c>
      <c r="D845" s="2" t="str">
        <f t="shared" si="12"/>
        <v>Error?</v>
      </c>
    </row>
    <row r="846" spans="1:4" x14ac:dyDescent="0.2">
      <c r="A846" s="5">
        <v>785</v>
      </c>
      <c r="B846" s="1889">
        <f>'Expenditures 15-22'!E46</f>
        <v>9775</v>
      </c>
      <c r="D846" s="2" t="str">
        <f t="shared" si="12"/>
        <v>Error?</v>
      </c>
    </row>
    <row r="847" spans="1:4" x14ac:dyDescent="0.2">
      <c r="A847" s="5">
        <v>786</v>
      </c>
      <c r="B847" s="1889">
        <f>'Expenditures 15-22'!E47</f>
        <v>24765</v>
      </c>
      <c r="C847" s="2" t="s">
        <v>569</v>
      </c>
      <c r="D847" s="2" t="str">
        <f t="shared" si="12"/>
        <v>Error?</v>
      </c>
    </row>
    <row r="848" spans="1:4" x14ac:dyDescent="0.2">
      <c r="A848" s="5">
        <v>787</v>
      </c>
      <c r="B848" s="1889">
        <f>'Expenditures 15-22'!E49</f>
        <v>47247</v>
      </c>
      <c r="D848" s="2" t="str">
        <f t="shared" si="12"/>
        <v>Error?</v>
      </c>
    </row>
    <row r="849" spans="1:4" x14ac:dyDescent="0.2">
      <c r="A849" s="5">
        <v>788</v>
      </c>
      <c r="B849" s="1889">
        <f>'Expenditures 15-22'!E50</f>
        <v>468</v>
      </c>
      <c r="D849" s="2" t="str">
        <f t="shared" si="12"/>
        <v>Error?</v>
      </c>
    </row>
    <row r="850" spans="1:4" x14ac:dyDescent="0.2">
      <c r="A850" s="5">
        <v>789</v>
      </c>
      <c r="B850" s="1889">
        <f>'Expenditures 15-22'!E53</f>
        <v>47715</v>
      </c>
      <c r="C850" s="2" t="s">
        <v>569</v>
      </c>
      <c r="D850" s="2" t="str">
        <f t="shared" si="12"/>
        <v>Error?</v>
      </c>
    </row>
    <row r="851" spans="1:4" x14ac:dyDescent="0.2">
      <c r="A851" s="5">
        <v>790</v>
      </c>
      <c r="B851" s="1889">
        <f>'Expenditures 15-22'!E55</f>
        <v>8438</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8438</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0</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1558</v>
      </c>
      <c r="D857" s="2" t="str">
        <f t="shared" si="12"/>
        <v>Error?</v>
      </c>
    </row>
    <row r="858" spans="1:4" x14ac:dyDescent="0.2">
      <c r="A858" s="5">
        <v>797</v>
      </c>
      <c r="B858" s="1889">
        <f>'Expenditures 15-22'!E63</f>
        <v>89989</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91547</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176934</v>
      </c>
      <c r="C871" s="2" t="s">
        <v>569</v>
      </c>
      <c r="D871" s="2" t="str">
        <f t="shared" si="12"/>
        <v>Error?</v>
      </c>
    </row>
    <row r="872" spans="1:4" x14ac:dyDescent="0.2">
      <c r="A872" s="5">
        <v>811</v>
      </c>
      <c r="B872" s="1889">
        <f>'Expenditures 15-22'!E75</f>
        <v>3690</v>
      </c>
      <c r="D872" s="2" t="str">
        <f t="shared" si="12"/>
        <v>Error?</v>
      </c>
    </row>
    <row r="873" spans="1:4" x14ac:dyDescent="0.2">
      <c r="A873" s="5">
        <v>812</v>
      </c>
      <c r="B873" s="1889">
        <f>'Expenditures 15-22'!E114</f>
        <v>253716</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51891</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0</v>
      </c>
      <c r="D891" s="2" t="str">
        <f t="shared" si="12"/>
        <v>Error?</v>
      </c>
    </row>
    <row r="892" spans="1:4" x14ac:dyDescent="0.2">
      <c r="A892" s="5">
        <v>831</v>
      </c>
      <c r="B892" s="1889">
        <f>'Expenditures 15-22'!F14</f>
        <v>0</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55088</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0</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0</v>
      </c>
      <c r="C901" s="2" t="s">
        <v>569</v>
      </c>
      <c r="D901" s="2" t="str">
        <f t="shared" si="13"/>
        <v>Error?</v>
      </c>
    </row>
    <row r="902" spans="1:4" x14ac:dyDescent="0.2">
      <c r="A902" s="5">
        <v>841</v>
      </c>
      <c r="B902" s="1889">
        <f>'Expenditures 15-22'!F44</f>
        <v>0</v>
      </c>
      <c r="D902" s="2" t="str">
        <f t="shared" si="13"/>
        <v>Error?</v>
      </c>
    </row>
    <row r="903" spans="1:4" x14ac:dyDescent="0.2">
      <c r="A903" s="5">
        <v>842</v>
      </c>
      <c r="B903" s="1889">
        <f>'Expenditures 15-22'!F45</f>
        <v>5505</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5505</v>
      </c>
      <c r="C905" s="2" t="s">
        <v>569</v>
      </c>
      <c r="D905" s="2" t="str">
        <f t="shared" si="13"/>
        <v>Error?</v>
      </c>
    </row>
    <row r="906" spans="1:4" x14ac:dyDescent="0.2">
      <c r="A906" s="5">
        <v>845</v>
      </c>
      <c r="B906" s="1889">
        <f>'Expenditures 15-22'!F49</f>
        <v>0</v>
      </c>
      <c r="D906" s="2" t="str">
        <f t="shared" si="13"/>
        <v>Error?</v>
      </c>
    </row>
    <row r="907" spans="1:4" x14ac:dyDescent="0.2">
      <c r="A907" s="5">
        <v>846</v>
      </c>
      <c r="B907" s="1889">
        <f>'Expenditures 15-22'!F50</f>
        <v>0</v>
      </c>
      <c r="D907" s="2" t="str">
        <f t="shared" si="13"/>
        <v>Error?</v>
      </c>
    </row>
    <row r="908" spans="1:4" x14ac:dyDescent="0.2">
      <c r="A908" s="5">
        <v>847</v>
      </c>
      <c r="B908" s="1889">
        <f>'Expenditures 15-22'!F53</f>
        <v>0</v>
      </c>
      <c r="C908" s="2" t="s">
        <v>569</v>
      </c>
      <c r="D908" s="2" t="str">
        <f t="shared" si="13"/>
        <v>Error?</v>
      </c>
    </row>
    <row r="909" spans="1:4" x14ac:dyDescent="0.2">
      <c r="A909" s="5">
        <v>848</v>
      </c>
      <c r="B909" s="1889">
        <f>'Expenditures 15-22'!F55</f>
        <v>0</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0</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0</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0</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0</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5505</v>
      </c>
      <c r="C929" s="2" t="s">
        <v>569</v>
      </c>
      <c r="D929" s="2" t="str">
        <f t="shared" si="13"/>
        <v>Error?</v>
      </c>
    </row>
    <row r="930" spans="1:4" x14ac:dyDescent="0.2">
      <c r="A930" s="5">
        <v>869</v>
      </c>
      <c r="B930" s="1889">
        <f>'Expenditures 15-22'!F75</f>
        <v>0</v>
      </c>
      <c r="D930" s="2" t="str">
        <f t="shared" si="13"/>
        <v>Error?</v>
      </c>
    </row>
    <row r="931" spans="1:4" x14ac:dyDescent="0.2">
      <c r="A931" s="5">
        <v>870</v>
      </c>
      <c r="B931" s="1889">
        <f>'Expenditures 15-22'!F114</f>
        <v>60593</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855</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f>'Expenditures 15-22'!G49</f>
        <v>2248</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2248</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2248</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3103</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0</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0</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15-22'!H49</f>
        <v>23251</v>
      </c>
      <c r="D1022" s="2" t="str">
        <f t="shared" si="14"/>
        <v>Error?</v>
      </c>
    </row>
    <row r="1023" spans="1:4" x14ac:dyDescent="0.2">
      <c r="A1023" s="5">
        <v>962</v>
      </c>
      <c r="B1023" s="1889">
        <f>'Expenditures 15-22'!H50</f>
        <v>0</v>
      </c>
      <c r="D1023" s="2" t="str">
        <f t="shared" ref="D1023:D1086" si="15">IF(ISBLANK(B1023),"OK",IF(A1023-B1023=0,"OK","Error?"))</f>
        <v>Error?</v>
      </c>
    </row>
    <row r="1024" spans="1:4" x14ac:dyDescent="0.2">
      <c r="A1024" s="5">
        <v>963</v>
      </c>
      <c r="B1024" s="1889">
        <f>'Expenditures 15-22'!H53</f>
        <v>23251</v>
      </c>
      <c r="C1024" s="2" t="s">
        <v>569</v>
      </c>
      <c r="D1024" s="2" t="str">
        <f t="shared" si="15"/>
        <v>Error?</v>
      </c>
    </row>
    <row r="1025" spans="1:4" x14ac:dyDescent="0.2">
      <c r="A1025" s="5">
        <v>964</v>
      </c>
      <c r="B1025" s="1889">
        <f>'Expenditures 15-22'!H55</f>
        <v>412</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412</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0</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23663</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344688</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368351</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2000</v>
      </c>
      <c r="E1056" s="4" t="s">
        <v>1999</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1094380</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0</v>
      </c>
      <c r="C1105" s="2" t="s">
        <v>569</v>
      </c>
      <c r="D1105" s="2" t="str">
        <f t="shared" si="16"/>
        <v>Error?</v>
      </c>
    </row>
    <row r="1106" spans="1:4" x14ac:dyDescent="0.2">
      <c r="A1106" s="5">
        <v>1045</v>
      </c>
      <c r="B1106" s="1889">
        <f>'Expenditures 15-22'!K14</f>
        <v>16042</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1242291</v>
      </c>
      <c r="C1108" s="2" t="s">
        <v>569</v>
      </c>
      <c r="D1108" s="2" t="str">
        <f t="shared" si="16"/>
        <v>Error?</v>
      </c>
    </row>
    <row r="1109" spans="1:4" x14ac:dyDescent="0.2">
      <c r="A1109" s="5">
        <v>1048</v>
      </c>
      <c r="B1109" s="1889">
        <f>'Expenditures 15-22'!K36</f>
        <v>0</v>
      </c>
      <c r="C1109" s="2" t="s">
        <v>569</v>
      </c>
      <c r="D1109" s="2" t="str">
        <f t="shared" si="16"/>
        <v>Error?</v>
      </c>
    </row>
    <row r="1110" spans="1:4" x14ac:dyDescent="0.2">
      <c r="A1110" s="5">
        <v>1049</v>
      </c>
      <c r="B1110" s="1889">
        <f>'Expenditures 15-22'!K37</f>
        <v>16871</v>
      </c>
      <c r="C1110" s="2" t="s">
        <v>569</v>
      </c>
      <c r="D1110" s="2" t="str">
        <f t="shared" si="16"/>
        <v>Error?</v>
      </c>
    </row>
    <row r="1111" spans="1:4" x14ac:dyDescent="0.2">
      <c r="A1111" s="5">
        <v>1050</v>
      </c>
      <c r="B1111" s="1889">
        <f>'Expenditures 15-22'!K38</f>
        <v>2250</v>
      </c>
      <c r="C1111" s="2" t="s">
        <v>569</v>
      </c>
      <c r="D1111" s="2" t="str">
        <f t="shared" si="16"/>
        <v>Error?</v>
      </c>
    </row>
    <row r="1112" spans="1:4" x14ac:dyDescent="0.2">
      <c r="A1112" s="5">
        <v>1051</v>
      </c>
      <c r="B1112" s="1889">
        <f>'Expenditures 15-22'!K39</f>
        <v>2219</v>
      </c>
      <c r="C1112" s="2" t="s">
        <v>569</v>
      </c>
      <c r="D1112" s="2" t="str">
        <f t="shared" si="16"/>
        <v>Error?</v>
      </c>
    </row>
    <row r="1113" spans="1:4" x14ac:dyDescent="0.2">
      <c r="A1113" s="5">
        <v>1052</v>
      </c>
      <c r="B1113" s="1889">
        <f>'Expenditures 15-22'!K40</f>
        <v>27250</v>
      </c>
      <c r="C1113" s="2" t="s">
        <v>569</v>
      </c>
      <c r="D1113" s="2" t="str">
        <f t="shared" si="16"/>
        <v>Error?</v>
      </c>
    </row>
    <row r="1114" spans="1:4" x14ac:dyDescent="0.2">
      <c r="A1114" s="5">
        <v>1053</v>
      </c>
      <c r="B1114" s="1889">
        <f>'Expenditures 15-22'!K41</f>
        <v>14896</v>
      </c>
      <c r="C1114" s="2" t="s">
        <v>569</v>
      </c>
      <c r="D1114" s="2" t="str">
        <f t="shared" si="16"/>
        <v>Error?</v>
      </c>
    </row>
    <row r="1115" spans="1:4" x14ac:dyDescent="0.2">
      <c r="A1115" s="5">
        <v>1054</v>
      </c>
      <c r="B1115" s="1889">
        <f>'Expenditures 15-22'!K42</f>
        <v>63486</v>
      </c>
      <c r="C1115" s="2" t="s">
        <v>569</v>
      </c>
      <c r="D1115" s="2" t="str">
        <f t="shared" si="16"/>
        <v>Error?</v>
      </c>
    </row>
    <row r="1116" spans="1:4" x14ac:dyDescent="0.2">
      <c r="A1116" s="5">
        <v>1055</v>
      </c>
      <c r="B1116" s="1889">
        <f>'Expenditures 15-22'!K44</f>
        <v>14240</v>
      </c>
      <c r="C1116" s="2" t="s">
        <v>569</v>
      </c>
      <c r="D1116" s="2" t="str">
        <f t="shared" si="16"/>
        <v>Error?</v>
      </c>
    </row>
    <row r="1117" spans="1:4" x14ac:dyDescent="0.2">
      <c r="A1117" s="5">
        <v>1056</v>
      </c>
      <c r="B1117" s="1889">
        <f>'Expenditures 15-22'!K45</f>
        <v>6255</v>
      </c>
      <c r="C1117" s="2" t="s">
        <v>569</v>
      </c>
      <c r="D1117" s="2" t="str">
        <f t="shared" si="16"/>
        <v>Error?</v>
      </c>
    </row>
    <row r="1118" spans="1:4" x14ac:dyDescent="0.2">
      <c r="A1118" s="5">
        <v>1057</v>
      </c>
      <c r="B1118" s="1889">
        <f>'Expenditures 15-22'!K46</f>
        <v>9775</v>
      </c>
      <c r="C1118" s="2" t="s">
        <v>569</v>
      </c>
      <c r="D1118" s="2" t="str">
        <f t="shared" si="16"/>
        <v>Error?</v>
      </c>
    </row>
    <row r="1119" spans="1:4" x14ac:dyDescent="0.2">
      <c r="A1119" s="5">
        <v>1058</v>
      </c>
      <c r="B1119" s="1889">
        <f>'Expenditures 15-22'!K47</f>
        <v>30270</v>
      </c>
      <c r="C1119" s="2" t="s">
        <v>569</v>
      </c>
      <c r="D1119" s="2" t="str">
        <f t="shared" si="16"/>
        <v>Error?</v>
      </c>
    </row>
    <row r="1120" spans="1:4" x14ac:dyDescent="0.2">
      <c r="A1120" s="5">
        <v>1059</v>
      </c>
      <c r="B1120" s="1889">
        <f>'Expenditures 15-22'!K49</f>
        <v>101140</v>
      </c>
      <c r="C1120" s="2" t="s">
        <v>569</v>
      </c>
      <c r="D1120" s="2" t="str">
        <f t="shared" si="16"/>
        <v>Error?</v>
      </c>
    </row>
    <row r="1121" spans="1:4" x14ac:dyDescent="0.2">
      <c r="A1121" s="5">
        <v>1060</v>
      </c>
      <c r="B1121" s="1889">
        <f>'Expenditures 15-22'!K50</f>
        <v>93080</v>
      </c>
      <c r="C1121" s="2" t="s">
        <v>569</v>
      </c>
      <c r="D1121" s="2" t="str">
        <f t="shared" si="16"/>
        <v>Error?</v>
      </c>
    </row>
    <row r="1122" spans="1:4" x14ac:dyDescent="0.2">
      <c r="A1122" s="5">
        <v>1061</v>
      </c>
      <c r="B1122" s="1889">
        <f>'Expenditures 15-22'!K53</f>
        <v>220417</v>
      </c>
      <c r="C1122" s="2" t="s">
        <v>569</v>
      </c>
      <c r="D1122" s="2" t="str">
        <f t="shared" si="16"/>
        <v>Error?</v>
      </c>
    </row>
    <row r="1123" spans="1:4" x14ac:dyDescent="0.2">
      <c r="A1123" s="5">
        <v>1062</v>
      </c>
      <c r="B1123" s="1889">
        <f>'Expenditures 15-22'!K55</f>
        <v>151677</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151677</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15742</v>
      </c>
      <c r="C1127" s="2" t="s">
        <v>569</v>
      </c>
      <c r="D1127" s="2" t="str">
        <f t="shared" si="16"/>
        <v>Error?</v>
      </c>
    </row>
    <row r="1128" spans="1:4" x14ac:dyDescent="0.2">
      <c r="A1128" s="5">
        <v>1067</v>
      </c>
      <c r="B1128" s="1889">
        <f>'Expenditures 15-22'!K61</f>
        <v>5684</v>
      </c>
      <c r="C1128" s="2" t="s">
        <v>569</v>
      </c>
      <c r="D1128" s="2" t="str">
        <f t="shared" si="16"/>
        <v>Error?</v>
      </c>
    </row>
    <row r="1129" spans="1:4" x14ac:dyDescent="0.2">
      <c r="A1129" s="5">
        <v>1068</v>
      </c>
      <c r="B1129" s="1889">
        <f>'Expenditures 15-22'!K62</f>
        <v>1558</v>
      </c>
      <c r="C1129" s="2" t="s">
        <v>569</v>
      </c>
      <c r="D1129" s="2" t="str">
        <f t="shared" si="16"/>
        <v>Error?</v>
      </c>
    </row>
    <row r="1130" spans="1:4" x14ac:dyDescent="0.2">
      <c r="A1130" s="5">
        <v>1069</v>
      </c>
      <c r="B1130" s="1889">
        <f>'Expenditures 15-22'!K63</f>
        <v>89989</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112973</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0</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578823</v>
      </c>
      <c r="C1143" s="2" t="s">
        <v>569</v>
      </c>
      <c r="D1143" s="2" t="str">
        <f t="shared" si="16"/>
        <v>Error?</v>
      </c>
    </row>
    <row r="1144" spans="1:4" x14ac:dyDescent="0.2">
      <c r="A1144" s="5">
        <v>1083</v>
      </c>
      <c r="B1144" s="1889">
        <f>'Expenditures 15-22'!K75</f>
        <v>3690</v>
      </c>
      <c r="C1144" s="2" t="s">
        <v>569</v>
      </c>
      <c r="D1144" s="2" t="str">
        <f t="shared" si="16"/>
        <v>Error?</v>
      </c>
    </row>
    <row r="1145" spans="1:4" x14ac:dyDescent="0.2">
      <c r="A1145" s="5">
        <v>1084</v>
      </c>
      <c r="B1145" s="1889">
        <f>'Expenditures 15-22'!K102</f>
        <v>344688</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2169492</v>
      </c>
      <c r="C1152" s="2" t="s">
        <v>569</v>
      </c>
      <c r="D1152" s="2" t="str">
        <f t="shared" si="17"/>
        <v>Error?</v>
      </c>
    </row>
    <row r="1153" spans="1:4" x14ac:dyDescent="0.2">
      <c r="A1153" s="5">
        <v>1092</v>
      </c>
      <c r="B1153" s="1889">
        <f>'Expenditures 15-22'!K115</f>
        <v>8977</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84218</v>
      </c>
      <c r="D1221" s="2" t="str">
        <f t="shared" si="18"/>
        <v>Error?</v>
      </c>
    </row>
    <row r="1222" spans="1:4" x14ac:dyDescent="0.2">
      <c r="A1222" s="10">
        <v>1161</v>
      </c>
      <c r="B1222" s="1889"/>
      <c r="D1222" s="2" t="str">
        <f t="shared" si="18"/>
        <v>OK</v>
      </c>
    </row>
    <row r="1223" spans="1:4" x14ac:dyDescent="0.2">
      <c r="A1223" s="5">
        <v>1162</v>
      </c>
      <c r="B1223" s="1889">
        <f>'Expenditures 15-22'!C127</f>
        <v>84218</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84218</v>
      </c>
      <c r="C1225" s="2" t="s">
        <v>569</v>
      </c>
      <c r="D1225" s="2" t="str">
        <f t="shared" si="18"/>
        <v>Error?</v>
      </c>
    </row>
    <row r="1226" spans="1:4" x14ac:dyDescent="0.2">
      <c r="A1226" s="5">
        <v>1165</v>
      </c>
      <c r="B1226" s="1889">
        <f>'Expenditures 15-22'!C151</f>
        <v>84218</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8595</v>
      </c>
      <c r="D1229" s="2" t="str">
        <f t="shared" si="18"/>
        <v>Error?</v>
      </c>
    </row>
    <row r="1230" spans="1:4" x14ac:dyDescent="0.2">
      <c r="A1230" s="10">
        <v>1169</v>
      </c>
      <c r="B1230" s="1889"/>
      <c r="D1230" s="2" t="str">
        <f t="shared" si="18"/>
        <v>OK</v>
      </c>
    </row>
    <row r="1231" spans="1:4" x14ac:dyDescent="0.2">
      <c r="A1231" s="5">
        <v>1170</v>
      </c>
      <c r="B1231" s="1889">
        <f>'Expenditures 15-22'!D127</f>
        <v>8595</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8595</v>
      </c>
      <c r="C1233" s="2" t="s">
        <v>569</v>
      </c>
      <c r="D1233" s="2" t="str">
        <f t="shared" si="18"/>
        <v>Error?</v>
      </c>
    </row>
    <row r="1234" spans="1:4" x14ac:dyDescent="0.2">
      <c r="A1234" s="5">
        <v>1173</v>
      </c>
      <c r="B1234" s="1889">
        <f>'Expenditures 15-22'!D151</f>
        <v>8595</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4200</v>
      </c>
      <c r="D1236" s="2" t="str">
        <f t="shared" si="18"/>
        <v>Error?</v>
      </c>
    </row>
    <row r="1237" spans="1:4" x14ac:dyDescent="0.2">
      <c r="A1237" s="5">
        <v>1176</v>
      </c>
      <c r="B1237" s="1889">
        <f>'Expenditures 15-22'!E124</f>
        <v>54791</v>
      </c>
      <c r="D1237" s="2" t="str">
        <f t="shared" si="18"/>
        <v>Error?</v>
      </c>
    </row>
    <row r="1238" spans="1:4" x14ac:dyDescent="0.2">
      <c r="A1238" s="10">
        <v>1177</v>
      </c>
      <c r="B1238" s="1889"/>
      <c r="D1238" s="2" t="str">
        <f t="shared" si="18"/>
        <v>OK</v>
      </c>
    </row>
    <row r="1239" spans="1:4" x14ac:dyDescent="0.2">
      <c r="A1239" s="5">
        <v>1178</v>
      </c>
      <c r="B1239" s="1889">
        <f>'Expenditures 15-22'!E127</f>
        <v>58991</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58991</v>
      </c>
      <c r="C1241" s="2" t="s">
        <v>569</v>
      </c>
      <c r="D1241" s="2" t="str">
        <f t="shared" si="18"/>
        <v>Error?</v>
      </c>
    </row>
    <row r="1242" spans="1:4" x14ac:dyDescent="0.2">
      <c r="A1242" s="5">
        <v>1181</v>
      </c>
      <c r="B1242" s="1889">
        <f>'Expenditures 15-22'!E151</f>
        <v>58991</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17573</v>
      </c>
      <c r="D1245" s="2" t="str">
        <f t="shared" si="18"/>
        <v>Error?</v>
      </c>
    </row>
    <row r="1246" spans="1:4" x14ac:dyDescent="0.2">
      <c r="A1246" s="10">
        <v>1185</v>
      </c>
      <c r="B1246" s="1889"/>
      <c r="D1246" s="2" t="str">
        <f t="shared" si="18"/>
        <v>OK</v>
      </c>
    </row>
    <row r="1247" spans="1:4" x14ac:dyDescent="0.2">
      <c r="A1247" s="5">
        <v>1186</v>
      </c>
      <c r="B1247" s="1889">
        <f>'Expenditures 15-22'!F127</f>
        <v>17573</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17573</v>
      </c>
      <c r="C1249" s="2" t="s">
        <v>569</v>
      </c>
      <c r="D1249" s="2" t="str">
        <f t="shared" si="18"/>
        <v>Error?</v>
      </c>
    </row>
    <row r="1250" spans="1:4" x14ac:dyDescent="0.2">
      <c r="A1250" s="5">
        <v>1189</v>
      </c>
      <c r="B1250" s="1889">
        <f>'Expenditures 15-22'!F151</f>
        <v>17573</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0</v>
      </c>
      <c r="C1258" s="2" t="s">
        <v>569</v>
      </c>
      <c r="D1258" s="2" t="str">
        <f t="shared" si="18"/>
        <v>Error?</v>
      </c>
    </row>
    <row r="1259" spans="1:4" x14ac:dyDescent="0.2">
      <c r="A1259" s="5">
        <v>1198</v>
      </c>
      <c r="B1259" s="1889">
        <f>'Expenditures 15-22'!G151</f>
        <v>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0</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4200</v>
      </c>
      <c r="C1275" s="2" t="s">
        <v>569</v>
      </c>
      <c r="D1275" s="2" t="str">
        <f t="shared" si="18"/>
        <v>Error?</v>
      </c>
    </row>
    <row r="1276" spans="1:4" x14ac:dyDescent="0.2">
      <c r="A1276" s="5">
        <v>1215</v>
      </c>
      <c r="B1276" s="1889">
        <f>'Expenditures 15-22'!K124</f>
        <v>165177</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169377</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169377</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169377</v>
      </c>
      <c r="C1288" s="2" t="s">
        <v>569</v>
      </c>
      <c r="D1288" s="2" t="str">
        <f t="shared" si="19"/>
        <v>Error?</v>
      </c>
    </row>
    <row r="1289" spans="1:4" x14ac:dyDescent="0.2">
      <c r="A1289" s="5">
        <v>1228</v>
      </c>
      <c r="B1289" s="1889">
        <f>'Expenditures 15-22'!K152</f>
        <v>61025</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58515</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199910</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258425</v>
      </c>
      <c r="C1317" s="2" t="s">
        <v>569</v>
      </c>
      <c r="D1317" s="2" t="str">
        <f t="shared" si="19"/>
        <v>Error?</v>
      </c>
    </row>
    <row r="1318" spans="1:4" x14ac:dyDescent="0.2">
      <c r="A1318" s="5">
        <v>1257</v>
      </c>
      <c r="B1318" s="1889">
        <f>'Expenditures 15-22'!H174</f>
        <v>258425</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58515</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199910</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258425</v>
      </c>
      <c r="C1331" s="2" t="s">
        <v>569</v>
      </c>
      <c r="D1331" s="2" t="str">
        <f t="shared" si="19"/>
        <v>Error?</v>
      </c>
    </row>
    <row r="1332" spans="1:4" x14ac:dyDescent="0.2">
      <c r="A1332" s="5">
        <v>1271</v>
      </c>
      <c r="B1332" s="1889">
        <f>'Expenditures 15-22'!K174</f>
        <v>258425</v>
      </c>
      <c r="C1332" s="2" t="s">
        <v>569</v>
      </c>
      <c r="D1332" s="2" t="str">
        <f t="shared" si="19"/>
        <v>Error?</v>
      </c>
    </row>
    <row r="1333" spans="1:4" x14ac:dyDescent="0.2">
      <c r="A1333" s="5">
        <v>1272</v>
      </c>
      <c r="B1333" s="1889">
        <f>'Expenditures 15-22'!K175</f>
        <v>177832</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0</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0</v>
      </c>
      <c r="C1339" s="2" t="s">
        <v>569</v>
      </c>
      <c r="D1339" s="2" t="str">
        <f t="shared" si="19"/>
        <v>Error?</v>
      </c>
    </row>
    <row r="1340" spans="1:4" x14ac:dyDescent="0.2">
      <c r="A1340" s="5">
        <v>1279</v>
      </c>
      <c r="B1340" s="1889">
        <f>'Expenditures 15-22'!C210</f>
        <v>0</v>
      </c>
      <c r="C1340" s="2" t="s">
        <v>569</v>
      </c>
      <c r="D1340" s="2" t="str">
        <f t="shared" si="19"/>
        <v>Error?</v>
      </c>
    </row>
    <row r="1341" spans="1:4" x14ac:dyDescent="0.2">
      <c r="A1341" s="5">
        <v>1280</v>
      </c>
      <c r="B1341" s="1889">
        <f>'Expenditures 15-22'!D182</f>
        <v>0</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0</v>
      </c>
      <c r="C1345" s="2" t="s">
        <v>569</v>
      </c>
      <c r="D1345" s="2" t="str">
        <f t="shared" si="20"/>
        <v>Error?</v>
      </c>
    </row>
    <row r="1346" spans="1:4" x14ac:dyDescent="0.2">
      <c r="A1346" s="5">
        <v>1285</v>
      </c>
      <c r="B1346" s="1889">
        <f>'Expenditures 15-22'!D210</f>
        <v>0</v>
      </c>
      <c r="C1346" s="2" t="s">
        <v>569</v>
      </c>
      <c r="D1346" s="2" t="str">
        <f t="shared" si="20"/>
        <v>Error?</v>
      </c>
    </row>
    <row r="1347" spans="1:4" x14ac:dyDescent="0.2">
      <c r="A1347" s="5">
        <v>1286</v>
      </c>
      <c r="B1347" s="1889">
        <f>'Expenditures 15-22'!E182</f>
        <v>122853</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122853</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122853</v>
      </c>
      <c r="C1353" s="2" t="s">
        <v>569</v>
      </c>
      <c r="D1353" s="2" t="str">
        <f t="shared" si="20"/>
        <v>Error?</v>
      </c>
    </row>
    <row r="1354" spans="1:4" x14ac:dyDescent="0.2">
      <c r="A1354" s="5">
        <v>1293</v>
      </c>
      <c r="B1354" s="1889">
        <f>'Expenditures 15-22'!F182</f>
        <v>0</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0</v>
      </c>
      <c r="C1358" s="2" t="s">
        <v>569</v>
      </c>
      <c r="D1358" s="2" t="str">
        <f t="shared" si="20"/>
        <v>Error?</v>
      </c>
    </row>
    <row r="1359" spans="1:4" x14ac:dyDescent="0.2">
      <c r="A1359" s="5">
        <v>1298</v>
      </c>
      <c r="B1359" s="1889">
        <f>'Expenditures 15-22'!F210</f>
        <v>0</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122853</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122853</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122853</v>
      </c>
      <c r="C1388" s="2" t="s">
        <v>569</v>
      </c>
      <c r="D1388" s="2" t="str">
        <f t="shared" si="20"/>
        <v>Error?</v>
      </c>
    </row>
    <row r="1389" spans="1:4" x14ac:dyDescent="0.2">
      <c r="A1389" s="5">
        <v>1328</v>
      </c>
      <c r="B1389" s="1889">
        <f>'Expenditures 15-22'!K211</f>
        <v>46562</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390</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34220</v>
      </c>
      <c r="C1410" s="2" t="s">
        <v>569</v>
      </c>
      <c r="D1410" s="2" t="str">
        <f t="shared" si="21"/>
        <v>Error?</v>
      </c>
    </row>
    <row r="1411" spans="1:4" x14ac:dyDescent="0.2">
      <c r="A1411" s="5">
        <v>1350</v>
      </c>
      <c r="B1411" s="1889">
        <f>'Expenditures 15-22'!D232</f>
        <v>0</v>
      </c>
      <c r="D1411" s="2" t="str">
        <f t="shared" si="21"/>
        <v>Error?</v>
      </c>
    </row>
    <row r="1412" spans="1:4" x14ac:dyDescent="0.2">
      <c r="A1412" s="5">
        <v>1351</v>
      </c>
      <c r="B1412" s="1889">
        <f>'Expenditures 15-22'!D233</f>
        <v>245</v>
      </c>
      <c r="D1412" s="2" t="str">
        <f t="shared" si="21"/>
        <v>Error?</v>
      </c>
    </row>
    <row r="1413" spans="1:4" x14ac:dyDescent="0.2">
      <c r="A1413" s="5">
        <v>1352</v>
      </c>
      <c r="B1413" s="1889">
        <f>'Expenditures 15-22'!D234</f>
        <v>0</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398</v>
      </c>
      <c r="D1415" s="2" t="str">
        <f t="shared" si="21"/>
        <v>Error?</v>
      </c>
    </row>
    <row r="1416" spans="1:4" x14ac:dyDescent="0.2">
      <c r="A1416" s="5">
        <v>1355</v>
      </c>
      <c r="B1416" s="1889">
        <f>'Expenditures 15-22'!D237</f>
        <v>2427</v>
      </c>
      <c r="D1416" s="2" t="str">
        <f t="shared" si="21"/>
        <v>Error?</v>
      </c>
    </row>
    <row r="1417" spans="1:4" x14ac:dyDescent="0.2">
      <c r="A1417" s="5">
        <v>1356</v>
      </c>
      <c r="B1417" s="1889">
        <f>'Expenditures 15-22'!D238</f>
        <v>3070</v>
      </c>
      <c r="C1417" s="2" t="s">
        <v>569</v>
      </c>
      <c r="D1417" s="2" t="str">
        <f t="shared" si="21"/>
        <v>Error?</v>
      </c>
    </row>
    <row r="1418" spans="1:4" x14ac:dyDescent="0.2">
      <c r="A1418" s="5">
        <v>1357</v>
      </c>
      <c r="B1418" s="1889">
        <f>'Expenditures 15-22'!D240</f>
        <v>0</v>
      </c>
      <c r="D1418" s="2" t="str">
        <f t="shared" si="21"/>
        <v>Error?</v>
      </c>
    </row>
    <row r="1419" spans="1:4" x14ac:dyDescent="0.2">
      <c r="A1419" s="5">
        <v>1358</v>
      </c>
      <c r="B1419" s="1889">
        <f>'Expenditures 15-22'!D241</f>
        <v>0</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0</v>
      </c>
      <c r="C1421" s="2" t="s">
        <v>569</v>
      </c>
      <c r="D1421" s="2" t="str">
        <f t="shared" si="21"/>
        <v>Error?</v>
      </c>
    </row>
    <row r="1422" spans="1:4" x14ac:dyDescent="0.2">
      <c r="A1422" s="5">
        <v>1361</v>
      </c>
      <c r="B1422" s="1889">
        <f>'Expenditures 15-22'!D245</f>
        <v>0</v>
      </c>
      <c r="D1422" s="2" t="str">
        <f t="shared" si="21"/>
        <v>Error?</v>
      </c>
    </row>
    <row r="1423" spans="1:4" x14ac:dyDescent="0.2">
      <c r="A1423" s="5">
        <v>1362</v>
      </c>
      <c r="B1423" s="1889">
        <f>'Expenditures 15-22'!D246</f>
        <v>10237</v>
      </c>
      <c r="D1423" s="2" t="str">
        <f t="shared" si="21"/>
        <v>Error?</v>
      </c>
    </row>
    <row r="1424" spans="1:4" x14ac:dyDescent="0.2">
      <c r="A1424" s="5">
        <v>1363</v>
      </c>
      <c r="B1424" s="1889">
        <f>'Expenditures 15-22'!D257</f>
        <v>10283</v>
      </c>
      <c r="C1424" s="2" t="s">
        <v>569</v>
      </c>
      <c r="D1424" s="2" t="str">
        <f t="shared" si="21"/>
        <v>Error?</v>
      </c>
    </row>
    <row r="1425" spans="1:4" x14ac:dyDescent="0.2">
      <c r="A1425" s="5">
        <v>1364</v>
      </c>
      <c r="B1425" s="1889">
        <f>'Expenditures 15-22'!D259</f>
        <v>8777</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8777</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195</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14729</v>
      </c>
      <c r="D1431" s="2" t="str">
        <f t="shared" si="21"/>
        <v>Error?</v>
      </c>
    </row>
    <row r="1432" spans="1:4" x14ac:dyDescent="0.2">
      <c r="A1432" s="5">
        <v>1371</v>
      </c>
      <c r="B1432" s="1889">
        <f>'Expenditures 15-22'!D267</f>
        <v>0</v>
      </c>
      <c r="D1432" s="2" t="str">
        <f t="shared" si="21"/>
        <v>Error?</v>
      </c>
    </row>
    <row r="1433" spans="1:4" x14ac:dyDescent="0.2">
      <c r="A1433" s="5">
        <v>1372</v>
      </c>
      <c r="B1433" s="1889">
        <f>'Expenditures 15-22'!D268</f>
        <v>0</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14924</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37054</v>
      </c>
      <c r="C1446" s="2" t="s">
        <v>569</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71274</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390</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34220</v>
      </c>
      <c r="C1474" s="2" t="s">
        <v>569</v>
      </c>
      <c r="D1474" s="2" t="str">
        <f t="shared" si="22"/>
        <v>Error?</v>
      </c>
    </row>
    <row r="1475" spans="1:4" x14ac:dyDescent="0.2">
      <c r="A1475" s="5">
        <v>1414</v>
      </c>
      <c r="B1475" s="1889">
        <f>'Expenditures 15-22'!K232</f>
        <v>0</v>
      </c>
      <c r="C1475" s="2" t="s">
        <v>569</v>
      </c>
      <c r="D1475" s="2" t="str">
        <f t="shared" si="22"/>
        <v>Error?</v>
      </c>
    </row>
    <row r="1476" spans="1:4" x14ac:dyDescent="0.2">
      <c r="A1476" s="5">
        <v>1415</v>
      </c>
      <c r="B1476" s="1889">
        <f>'Expenditures 15-22'!K233</f>
        <v>245</v>
      </c>
      <c r="C1476" s="2" t="s">
        <v>569</v>
      </c>
      <c r="D1476" s="2" t="str">
        <f t="shared" si="22"/>
        <v>Error?</v>
      </c>
    </row>
    <row r="1477" spans="1:4" x14ac:dyDescent="0.2">
      <c r="A1477" s="5">
        <v>1416</v>
      </c>
      <c r="B1477" s="1889">
        <f>'Expenditures 15-22'!K234</f>
        <v>0</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398</v>
      </c>
      <c r="C1479" s="2" t="s">
        <v>569</v>
      </c>
      <c r="D1479" s="2" t="str">
        <f t="shared" si="22"/>
        <v>Error?</v>
      </c>
    </row>
    <row r="1480" spans="1:4" x14ac:dyDescent="0.2">
      <c r="A1480" s="5">
        <v>1419</v>
      </c>
      <c r="B1480" s="1889">
        <f>'Expenditures 15-22'!K237</f>
        <v>2427</v>
      </c>
      <c r="C1480" s="2" t="s">
        <v>569</v>
      </c>
      <c r="D1480" s="2" t="str">
        <f t="shared" si="22"/>
        <v>Error?</v>
      </c>
    </row>
    <row r="1481" spans="1:4" x14ac:dyDescent="0.2">
      <c r="A1481" s="5">
        <v>1420</v>
      </c>
      <c r="B1481" s="1889">
        <f>'Expenditures 15-22'!K238</f>
        <v>3070</v>
      </c>
      <c r="C1481" s="2" t="s">
        <v>569</v>
      </c>
      <c r="D1481" s="2" t="str">
        <f t="shared" si="22"/>
        <v>Error?</v>
      </c>
    </row>
    <row r="1482" spans="1:4" x14ac:dyDescent="0.2">
      <c r="A1482" s="5">
        <v>1421</v>
      </c>
      <c r="B1482" s="1889">
        <f>'Expenditures 15-22'!K240</f>
        <v>0</v>
      </c>
      <c r="C1482" s="2" t="s">
        <v>569</v>
      </c>
      <c r="D1482" s="2" t="str">
        <f t="shared" si="22"/>
        <v>Error?</v>
      </c>
    </row>
    <row r="1483" spans="1:4" x14ac:dyDescent="0.2">
      <c r="A1483" s="5">
        <v>1422</v>
      </c>
      <c r="B1483" s="1889">
        <f>'Expenditures 15-22'!K241</f>
        <v>0</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0</v>
      </c>
      <c r="C1485" s="2" t="s">
        <v>569</v>
      </c>
      <c r="D1485" s="2" t="str">
        <f t="shared" si="22"/>
        <v>Error?</v>
      </c>
    </row>
    <row r="1486" spans="1:4" x14ac:dyDescent="0.2">
      <c r="A1486" s="5">
        <v>1425</v>
      </c>
      <c r="B1486" s="1889">
        <f>'Expenditures 15-22'!K245</f>
        <v>0</v>
      </c>
      <c r="C1486" s="2" t="s">
        <v>569</v>
      </c>
      <c r="D1486" s="2" t="str">
        <f t="shared" si="22"/>
        <v>Error?</v>
      </c>
    </row>
    <row r="1487" spans="1:4" x14ac:dyDescent="0.2">
      <c r="A1487" s="5">
        <v>1426</v>
      </c>
      <c r="B1487" s="1889">
        <f>'Expenditures 15-22'!K246</f>
        <v>10237</v>
      </c>
      <c r="C1487" s="2" t="s">
        <v>569</v>
      </c>
      <c r="D1487" s="2" t="str">
        <f t="shared" si="22"/>
        <v>Error?</v>
      </c>
    </row>
    <row r="1488" spans="1:4" x14ac:dyDescent="0.2">
      <c r="A1488" s="5">
        <v>1427</v>
      </c>
      <c r="B1488" s="1889">
        <f>'Expenditures 15-22'!K257</f>
        <v>10283</v>
      </c>
      <c r="C1488" s="2" t="s">
        <v>569</v>
      </c>
      <c r="D1488" s="2" t="str">
        <f t="shared" si="22"/>
        <v>Error?</v>
      </c>
    </row>
    <row r="1489" spans="1:4" x14ac:dyDescent="0.2">
      <c r="A1489" s="5">
        <v>1428</v>
      </c>
      <c r="B1489" s="1889">
        <f>'Expenditures 15-22'!K259</f>
        <v>8777</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8777</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195</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14729</v>
      </c>
      <c r="C1495" s="2" t="s">
        <v>569</v>
      </c>
      <c r="D1495" s="2" t="str">
        <f t="shared" si="22"/>
        <v>Error?</v>
      </c>
    </row>
    <row r="1496" spans="1:4" x14ac:dyDescent="0.2">
      <c r="A1496" s="5">
        <v>1435</v>
      </c>
      <c r="B1496" s="1889">
        <f>'Expenditures 15-22'!K267</f>
        <v>0</v>
      </c>
      <c r="C1496" s="2" t="s">
        <v>569</v>
      </c>
      <c r="D1496" s="2" t="str">
        <f t="shared" si="22"/>
        <v>Error?</v>
      </c>
    </row>
    <row r="1497" spans="1:4" x14ac:dyDescent="0.2">
      <c r="A1497" s="5">
        <v>1436</v>
      </c>
      <c r="B1497" s="1889">
        <f>'Expenditures 15-22'!K268</f>
        <v>0</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14924</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37054</v>
      </c>
      <c r="C1510" s="2" t="s">
        <v>569</v>
      </c>
      <c r="D1510" s="2" t="str">
        <f t="shared" si="22"/>
        <v>Error?</v>
      </c>
    </row>
    <row r="1511" spans="1:4" x14ac:dyDescent="0.2">
      <c r="A1511" s="5">
        <v>1450</v>
      </c>
      <c r="B1511" s="1889">
        <f>'Expenditures 15-22'!K280</f>
        <v>0</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71274</v>
      </c>
      <c r="C1517" s="2" t="s">
        <v>569</v>
      </c>
      <c r="D1517" s="2" t="str">
        <f t="shared" si="22"/>
        <v>Error?</v>
      </c>
    </row>
    <row r="1518" spans="1:4" x14ac:dyDescent="0.2">
      <c r="A1518" s="5">
        <v>1457</v>
      </c>
      <c r="B1518" s="1889">
        <f>'Expenditures 15-22'!K296</f>
        <v>17104</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507955</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507955</v>
      </c>
      <c r="C1547" s="2" t="s">
        <v>569</v>
      </c>
      <c r="D1547" s="2" t="str">
        <f t="shared" si="23"/>
        <v>Error?</v>
      </c>
    </row>
    <row r="1548" spans="1:4" x14ac:dyDescent="0.2">
      <c r="A1548" s="5">
        <v>1487</v>
      </c>
      <c r="B1548" s="1889">
        <f>'Expenditures 15-22'!G312</f>
        <v>507955</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507955</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507955</v>
      </c>
      <c r="C1559" s="2" t="s">
        <v>569</v>
      </c>
      <c r="D1559" s="2" t="str">
        <f t="shared" si="23"/>
        <v>Error?</v>
      </c>
    </row>
    <row r="1560" spans="1:4" x14ac:dyDescent="0.2">
      <c r="A1560" s="5">
        <v>1499</v>
      </c>
      <c r="B1560" s="1889">
        <f>'Expenditures 15-22'!K312</f>
        <v>507955</v>
      </c>
      <c r="C1560" s="2" t="s">
        <v>569</v>
      </c>
      <c r="D1560" s="2" t="str">
        <f t="shared" si="23"/>
        <v>Error?</v>
      </c>
    </row>
    <row r="1561" spans="1:4" x14ac:dyDescent="0.2">
      <c r="A1561" s="5">
        <v>1500</v>
      </c>
      <c r="B1561" s="1889">
        <f>'Expenditures 15-22'!K313</f>
        <v>-500861</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1448587</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1457564</v>
      </c>
      <c r="C1630" s="2" t="s">
        <v>569</v>
      </c>
      <c r="D1630" s="2" t="str">
        <f t="shared" si="24"/>
        <v>Error?</v>
      </c>
    </row>
    <row r="1631" spans="1:4" x14ac:dyDescent="0.2">
      <c r="A1631" s="5">
        <v>1570</v>
      </c>
      <c r="B1631" s="1889">
        <f>'Acct Summary 7-8'!D79</f>
        <v>70913</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184474</v>
      </c>
      <c r="C1644" s="2" t="s">
        <v>569</v>
      </c>
      <c r="D1644" s="2" t="str">
        <f t="shared" si="24"/>
        <v>Error?</v>
      </c>
    </row>
    <row r="1645" spans="1:4" x14ac:dyDescent="0.2">
      <c r="A1645" s="5">
        <v>1584</v>
      </c>
      <c r="B1645" s="1889">
        <f>'Acct Summary 7-8'!E79</f>
        <v>54005</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231837</v>
      </c>
      <c r="C1658" s="2" t="s">
        <v>569</v>
      </c>
      <c r="D1658" s="2" t="str">
        <f t="shared" si="24"/>
        <v>Error?</v>
      </c>
    </row>
    <row r="1659" spans="1:4" x14ac:dyDescent="0.2">
      <c r="A1659" s="5">
        <v>1598</v>
      </c>
      <c r="B1659" s="1889">
        <f>'Acct Summary 7-8'!F79</f>
        <v>3443</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50005</v>
      </c>
      <c r="C1672" s="2" t="s">
        <v>569</v>
      </c>
      <c r="D1672" s="2" t="str">
        <f t="shared" si="25"/>
        <v>Error?</v>
      </c>
    </row>
    <row r="1673" spans="1:4" x14ac:dyDescent="0.2">
      <c r="A1673" s="5">
        <v>1612</v>
      </c>
      <c r="B1673" s="1889">
        <f>'Acct Summary 7-8'!G79</f>
        <v>17382</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34486</v>
      </c>
      <c r="C1686" s="2" t="s">
        <v>569</v>
      </c>
      <c r="D1686" s="2" t="str">
        <f t="shared" si="25"/>
        <v>Error?</v>
      </c>
    </row>
    <row r="1687" spans="1:4" x14ac:dyDescent="0.2">
      <c r="A1687" s="5">
        <v>1626</v>
      </c>
      <c r="B1687" s="1889">
        <f>'Acct Summary 7-8'!H79</f>
        <v>501476</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615</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457409</v>
      </c>
      <c r="C1744" s="2" t="s">
        <v>569</v>
      </c>
      <c r="D1744" s="2" t="str">
        <f t="shared" si="26"/>
        <v>Error?</v>
      </c>
    </row>
    <row r="1745" spans="1:5" x14ac:dyDescent="0.2">
      <c r="A1745" s="5">
        <v>1684</v>
      </c>
      <c r="B1745" s="1889">
        <f>'Tax Sched 23'!B5</f>
        <v>52219</v>
      </c>
      <c r="C1745" s="2" t="s">
        <v>569</v>
      </c>
      <c r="D1745" s="2" t="str">
        <f t="shared" si="26"/>
        <v>Error?</v>
      </c>
    </row>
    <row r="1746" spans="1:5" x14ac:dyDescent="0.2">
      <c r="A1746" s="5">
        <v>1685</v>
      </c>
      <c r="B1746" s="1889">
        <f>'Tax Sched 23'!B6</f>
        <v>330706</v>
      </c>
      <c r="C1746" s="2" t="s">
        <v>569</v>
      </c>
      <c r="D1746" s="2" t="str">
        <f t="shared" si="26"/>
        <v>Error?</v>
      </c>
    </row>
    <row r="1747" spans="1:5" x14ac:dyDescent="0.2">
      <c r="A1747" s="5">
        <v>1686</v>
      </c>
      <c r="B1747" s="1889">
        <f>'Tax Sched 23'!B7</f>
        <v>26160</v>
      </c>
      <c r="C1747" s="2" t="s">
        <v>569</v>
      </c>
      <c r="D1747" s="2" t="str">
        <f t="shared" si="26"/>
        <v>Error?</v>
      </c>
    </row>
    <row r="1748" spans="1:5" x14ac:dyDescent="0.2">
      <c r="A1748" s="5">
        <v>1687</v>
      </c>
      <c r="B1748" s="1889">
        <f>'Tax Sched 23'!B8</f>
        <v>1756</v>
      </c>
      <c r="C1748" s="2" t="s">
        <v>569</v>
      </c>
      <c r="D1748" s="2" t="str">
        <f t="shared" si="26"/>
        <v>Error?</v>
      </c>
    </row>
    <row r="1749" spans="1:5" x14ac:dyDescent="0.2">
      <c r="A1749" s="5">
        <v>1688</v>
      </c>
      <c r="B1749" s="1889">
        <f>'Tax Sched 23'!B10</f>
        <v>6135</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35311</v>
      </c>
      <c r="C1752" s="2" t="s">
        <v>569</v>
      </c>
      <c r="D1752" s="2" t="str">
        <f t="shared" si="26"/>
        <v>Error?</v>
      </c>
    </row>
    <row r="1753" spans="1:5" x14ac:dyDescent="0.2">
      <c r="A1753" s="5">
        <v>1692</v>
      </c>
      <c r="B1753" s="1889">
        <f>'Tax Sched 23'!B12</f>
        <v>0</v>
      </c>
      <c r="C1753" s="2" t="s">
        <v>569</v>
      </c>
      <c r="D1753" s="2" t="str">
        <f t="shared" si="26"/>
        <v>Error?</v>
      </c>
    </row>
    <row r="1754" spans="1:5" x14ac:dyDescent="0.2">
      <c r="A1754" s="5">
        <v>1693</v>
      </c>
      <c r="B1754" s="1889">
        <f>'Tax Sched 23'!B14</f>
        <v>48508</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991724</v>
      </c>
      <c r="C1759" s="2" t="s">
        <v>569</v>
      </c>
      <c r="D1759" s="2" t="str">
        <f t="shared" si="26"/>
        <v>Error?</v>
      </c>
    </row>
    <row r="1760" spans="1:5" x14ac:dyDescent="0.2">
      <c r="A1760" s="5">
        <v>1699</v>
      </c>
      <c r="B1760" s="1889">
        <f>'Tax Sched 23'!D4</f>
        <v>274425</v>
      </c>
      <c r="C1760" s="2" t="s">
        <v>569</v>
      </c>
      <c r="D1760" s="2" t="str">
        <f t="shared" si="26"/>
        <v>Error?</v>
      </c>
    </row>
    <row r="1761" spans="1:7" x14ac:dyDescent="0.2">
      <c r="A1761" s="5">
        <v>1700</v>
      </c>
      <c r="B1761" s="1889">
        <f>'Tax Sched 23'!D5</f>
        <v>31329</v>
      </c>
      <c r="C1761" s="2" t="s">
        <v>569</v>
      </c>
      <c r="D1761" s="2" t="str">
        <f t="shared" si="26"/>
        <v>Error?</v>
      </c>
    </row>
    <row r="1762" spans="1:7" s="8" customFormat="1" x14ac:dyDescent="0.2">
      <c r="A1762" s="5">
        <v>1701</v>
      </c>
      <c r="B1762" s="1889">
        <f>'Tax Sched 23'!D6</f>
        <v>228016</v>
      </c>
      <c r="C1762" s="2" t="s">
        <v>569</v>
      </c>
      <c r="D1762" s="2" t="str">
        <f t="shared" si="26"/>
        <v>Error?</v>
      </c>
      <c r="E1762" s="9"/>
      <c r="G1762"/>
    </row>
    <row r="1763" spans="1:7" x14ac:dyDescent="0.2">
      <c r="A1763" s="5">
        <v>1702</v>
      </c>
      <c r="B1763" s="1889">
        <f>'Tax Sched 23'!D7</f>
        <v>15697</v>
      </c>
      <c r="C1763" s="2" t="s">
        <v>569</v>
      </c>
      <c r="D1763" s="2" t="str">
        <f t="shared" si="26"/>
        <v>Error?</v>
      </c>
    </row>
    <row r="1764" spans="1:7" x14ac:dyDescent="0.2">
      <c r="A1764" s="5">
        <v>1703</v>
      </c>
      <c r="B1764" s="1889">
        <f>'Tax Sched 23'!D8</f>
        <v>1058</v>
      </c>
      <c r="C1764" s="2" t="s">
        <v>569</v>
      </c>
      <c r="D1764" s="2" t="str">
        <f t="shared" si="26"/>
        <v>Error?</v>
      </c>
    </row>
    <row r="1765" spans="1:7" x14ac:dyDescent="0.2">
      <c r="A1765" s="5">
        <v>1704</v>
      </c>
      <c r="B1765" s="1889">
        <f>'Tax Sched 23'!D10</f>
        <v>3675</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21176</v>
      </c>
      <c r="C1768" s="2" t="s">
        <v>569</v>
      </c>
      <c r="D1768" s="2" t="str">
        <f t="shared" si="26"/>
        <v>Error?</v>
      </c>
    </row>
    <row r="1769" spans="1:7" x14ac:dyDescent="0.2">
      <c r="A1769" s="5">
        <v>1708</v>
      </c>
      <c r="B1769" s="1889">
        <f>'Tax Sched 23'!D12</f>
        <v>0</v>
      </c>
      <c r="C1769" s="2" t="s">
        <v>569</v>
      </c>
      <c r="D1769" s="2" t="str">
        <f t="shared" si="26"/>
        <v>Error?</v>
      </c>
    </row>
    <row r="1770" spans="1:7" x14ac:dyDescent="0.2">
      <c r="A1770" s="5">
        <v>1709</v>
      </c>
      <c r="B1770" s="1889">
        <f>'Tax Sched 23'!D14</f>
        <v>29086</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624581</v>
      </c>
      <c r="C1775" s="2" t="s">
        <v>569</v>
      </c>
      <c r="D1775" s="2" t="str">
        <f t="shared" si="26"/>
        <v>Error?</v>
      </c>
    </row>
    <row r="1776" spans="1:7" x14ac:dyDescent="0.2">
      <c r="A1776" s="5">
        <v>1715</v>
      </c>
      <c r="B1776" s="1889">
        <f>'Tax Sched 23'!C4</f>
        <v>182984</v>
      </c>
      <c r="D1776" s="2" t="str">
        <f t="shared" si="26"/>
        <v>Error?</v>
      </c>
    </row>
    <row r="1777" spans="1:4" x14ac:dyDescent="0.2">
      <c r="A1777" s="5">
        <v>1716</v>
      </c>
      <c r="B1777" s="1889">
        <f>'Tax Sched 23'!C5</f>
        <v>20890</v>
      </c>
      <c r="D1777" s="2" t="str">
        <f t="shared" si="26"/>
        <v>Error?</v>
      </c>
    </row>
    <row r="1778" spans="1:4" x14ac:dyDescent="0.2">
      <c r="A1778" s="5">
        <v>1717</v>
      </c>
      <c r="B1778" s="1889">
        <f>'Tax Sched 23'!C6</f>
        <v>102690</v>
      </c>
      <c r="D1778" s="2" t="str">
        <f t="shared" si="26"/>
        <v>Error?</v>
      </c>
    </row>
    <row r="1779" spans="1:4" x14ac:dyDescent="0.2">
      <c r="A1779" s="5">
        <v>1718</v>
      </c>
      <c r="B1779" s="1889">
        <f>'Tax Sched 23'!C7</f>
        <v>10463</v>
      </c>
      <c r="D1779" s="2" t="str">
        <f t="shared" si="26"/>
        <v>Error?</v>
      </c>
    </row>
    <row r="1780" spans="1:4" x14ac:dyDescent="0.2">
      <c r="A1780" s="5">
        <v>1719</v>
      </c>
      <c r="B1780" s="1889">
        <f>'Tax Sched 23'!C8</f>
        <v>698</v>
      </c>
      <c r="D1780" s="2" t="str">
        <f t="shared" si="26"/>
        <v>Error?</v>
      </c>
    </row>
    <row r="1781" spans="1:4" x14ac:dyDescent="0.2">
      <c r="A1781" s="5">
        <v>1720</v>
      </c>
      <c r="B1781" s="1889">
        <f>'Tax Sched 23'!C10</f>
        <v>2460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14135</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19422</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367143</v>
      </c>
      <c r="C1791" s="2" t="s">
        <v>569</v>
      </c>
      <c r="D1791" s="2" t="str">
        <f t="shared" ref="D1791:D1854" si="27">IF(ISBLANK(B1791),"OK",IF(A1791-B1791=0,"OK","Error?"))</f>
        <v>Error?</v>
      </c>
    </row>
    <row r="1792" spans="1:4" x14ac:dyDescent="0.2">
      <c r="A1792" s="5">
        <v>1731</v>
      </c>
      <c r="B1792" s="1889">
        <f>'Tax Sched 23'!F4</f>
        <v>339556</v>
      </c>
      <c r="C1792" s="2" t="s">
        <v>569</v>
      </c>
      <c r="D1792" s="2" t="str">
        <f t="shared" si="27"/>
        <v>Error?</v>
      </c>
    </row>
    <row r="1793" spans="1:4" x14ac:dyDescent="0.2">
      <c r="A1793" s="5">
        <v>1732</v>
      </c>
      <c r="B1793" s="1889">
        <f>'Tax Sched 23'!F5</f>
        <v>38727</v>
      </c>
      <c r="C1793" s="2" t="s">
        <v>569</v>
      </c>
      <c r="D1793" s="2" t="str">
        <f t="shared" si="27"/>
        <v>Error?</v>
      </c>
    </row>
    <row r="1794" spans="1:4" x14ac:dyDescent="0.2">
      <c r="A1794" s="5">
        <v>1733</v>
      </c>
      <c r="B1794" s="1889">
        <f>'Tax Sched 23'!F6</f>
        <v>190485</v>
      </c>
      <c r="C1794" s="2" t="s">
        <v>569</v>
      </c>
      <c r="D1794" s="2" t="str">
        <f t="shared" si="27"/>
        <v>Error?</v>
      </c>
    </row>
    <row r="1795" spans="1:4" x14ac:dyDescent="0.2">
      <c r="A1795" s="5">
        <v>1734</v>
      </c>
      <c r="B1795" s="1889">
        <f>'Tax Sched 23'!F7</f>
        <v>19424</v>
      </c>
      <c r="C1795" s="2" t="s">
        <v>569</v>
      </c>
      <c r="D1795" s="2" t="str">
        <f t="shared" si="27"/>
        <v>Error?</v>
      </c>
    </row>
    <row r="1796" spans="1:4" x14ac:dyDescent="0.2">
      <c r="A1796" s="5">
        <v>1735</v>
      </c>
      <c r="B1796" s="1889">
        <f>'Tax Sched 23'!F8</f>
        <v>1322</v>
      </c>
      <c r="C1796" s="2" t="s">
        <v>569</v>
      </c>
      <c r="D1796" s="2" t="str">
        <f t="shared" si="27"/>
        <v>Error?</v>
      </c>
    </row>
    <row r="1797" spans="1:4" x14ac:dyDescent="0.2">
      <c r="A1797" s="5">
        <v>1736</v>
      </c>
      <c r="B1797" s="1889">
        <f>'Tax Sched 23'!F10</f>
        <v>4518</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26188</v>
      </c>
      <c r="C1800" s="2" t="s">
        <v>569</v>
      </c>
      <c r="D1800" s="2" t="str">
        <f t="shared" si="27"/>
        <v>Error?</v>
      </c>
    </row>
    <row r="1801" spans="1:4" x14ac:dyDescent="0.2">
      <c r="A1801" s="5">
        <v>1740</v>
      </c>
      <c r="B1801" s="1889">
        <f>'Tax Sched 23'!F12</f>
        <v>0</v>
      </c>
      <c r="C1801" s="2" t="s">
        <v>569</v>
      </c>
      <c r="D1801" s="2" t="str">
        <f t="shared" si="27"/>
        <v>Error?</v>
      </c>
    </row>
    <row r="1802" spans="1:4" x14ac:dyDescent="0.2">
      <c r="A1802" s="5">
        <v>1741</v>
      </c>
      <c r="B1802" s="1889">
        <f>'Tax Sched 23'!F14</f>
        <v>35995</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681053</v>
      </c>
      <c r="C1807" s="2" t="s">
        <v>569</v>
      </c>
      <c r="D1807" s="2" t="str">
        <f t="shared" si="27"/>
        <v>Error?</v>
      </c>
    </row>
    <row r="1808" spans="1:4" x14ac:dyDescent="0.2">
      <c r="A1808" s="5">
        <v>1747</v>
      </c>
      <c r="B1808" s="1889">
        <f>'Tax Sched 23'!E4</f>
        <v>522540</v>
      </c>
      <c r="D1808" s="2" t="str">
        <f t="shared" si="27"/>
        <v>Error?</v>
      </c>
    </row>
    <row r="1809" spans="1:4" x14ac:dyDescent="0.2">
      <c r="A1809" s="5">
        <v>1748</v>
      </c>
      <c r="B1809" s="1889">
        <f>'Tax Sched 23'!E5</f>
        <v>59617</v>
      </c>
      <c r="D1809" s="2" t="str">
        <f t="shared" si="27"/>
        <v>Error?</v>
      </c>
    </row>
    <row r="1810" spans="1:4" x14ac:dyDescent="0.2">
      <c r="A1810" s="5">
        <v>1749</v>
      </c>
      <c r="B1810" s="1889">
        <f>'Tax Sched 23'!E6</f>
        <v>293175</v>
      </c>
      <c r="D1810" s="2" t="str">
        <f t="shared" si="27"/>
        <v>Error?</v>
      </c>
    </row>
    <row r="1811" spans="1:4" x14ac:dyDescent="0.2">
      <c r="A1811" s="5">
        <v>1750</v>
      </c>
      <c r="B1811" s="1889">
        <f>'Tax Sched 23'!E7</f>
        <v>29887</v>
      </c>
      <c r="D1811" s="2" t="str">
        <f t="shared" si="27"/>
        <v>Error?</v>
      </c>
    </row>
    <row r="1812" spans="1:4" x14ac:dyDescent="0.2">
      <c r="A1812" s="5">
        <v>1751</v>
      </c>
      <c r="B1812" s="1889">
        <f>'Tax Sched 23'!E8</f>
        <v>2020</v>
      </c>
      <c r="D1812" s="2" t="str">
        <f t="shared" si="27"/>
        <v>Error?</v>
      </c>
    </row>
    <row r="1813" spans="1:4" x14ac:dyDescent="0.2">
      <c r="A1813" s="5">
        <v>1752</v>
      </c>
      <c r="B1813" s="1889">
        <f>'Tax Sched 23'!E10</f>
        <v>6978</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40323</v>
      </c>
      <c r="D1816" s="2" t="str">
        <f t="shared" si="27"/>
        <v>Error?</v>
      </c>
    </row>
    <row r="1817" spans="1:4" x14ac:dyDescent="0.2">
      <c r="A1817" s="5">
        <v>1756</v>
      </c>
      <c r="B1817" s="1889">
        <f>'Tax Sched 23'!E12</f>
        <v>0</v>
      </c>
      <c r="D1817" s="2" t="str">
        <f t="shared" si="27"/>
        <v>Error?</v>
      </c>
    </row>
    <row r="1818" spans="1:4" x14ac:dyDescent="0.2">
      <c r="A1818" s="5">
        <v>1757</v>
      </c>
      <c r="B1818" s="1889">
        <f>'Tax Sched 23'!E14</f>
        <v>55417</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1048196</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1788910</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48508</v>
      </c>
      <c r="D1972" s="2" t="str">
        <f t="shared" si="29"/>
        <v>Error?</v>
      </c>
    </row>
    <row r="1973" spans="1:5" x14ac:dyDescent="0.2">
      <c r="A1973" s="5">
        <v>1912</v>
      </c>
      <c r="B1973" s="1889">
        <f>'Rest Tax Levies-Tort Im 25'!H6</f>
        <v>1352</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49860</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49860</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61315</v>
      </c>
      <c r="D2008" s="2" t="str">
        <f t="shared" si="30"/>
        <v>Error?</v>
      </c>
    </row>
    <row r="2009" spans="1:4" x14ac:dyDescent="0.2">
      <c r="A2009" s="5">
        <v>1948</v>
      </c>
      <c r="B2009" s="1889">
        <f>'Cap Outlay Deprec 26'!C8</f>
        <v>793647</v>
      </c>
      <c r="D2009" s="2" t="str">
        <f t="shared" si="30"/>
        <v>Error?</v>
      </c>
    </row>
    <row r="2010" spans="1:4" x14ac:dyDescent="0.2">
      <c r="A2010" s="5">
        <v>1949</v>
      </c>
      <c r="B2010" s="1889">
        <f>'Cap Outlay Deprec 26'!C10</f>
        <v>383147</v>
      </c>
      <c r="D2010" s="2" t="str">
        <f t="shared" si="30"/>
        <v>Error?</v>
      </c>
    </row>
    <row r="2011" spans="1:4" x14ac:dyDescent="0.2">
      <c r="A2011" s="5">
        <v>1950</v>
      </c>
      <c r="B2011" s="1889">
        <f>'Cap Outlay Deprec 26'!C12</f>
        <v>202688</v>
      </c>
      <c r="D2011" s="2" t="str">
        <f t="shared" si="30"/>
        <v>Error?</v>
      </c>
    </row>
    <row r="2012" spans="1:4" x14ac:dyDescent="0.2">
      <c r="A2012" s="5">
        <v>1951</v>
      </c>
      <c r="B2012" s="1889">
        <f>'Cap Outlay Deprec 26'!C13</f>
        <v>0</v>
      </c>
      <c r="D2012" s="2" t="str">
        <f t="shared" si="30"/>
        <v>Error?</v>
      </c>
    </row>
    <row r="2013" spans="1:4" x14ac:dyDescent="0.2">
      <c r="A2013" s="5">
        <v>1952</v>
      </c>
      <c r="B2013" s="1889">
        <f>'Cap Outlay Deprec 26'!C16</f>
        <v>1605022</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672180</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3103</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675283</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3076</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167301</v>
      </c>
      <c r="C2025" s="2" t="s">
        <v>569</v>
      </c>
      <c r="D2025" s="2" t="str">
        <f t="shared" si="30"/>
        <v>Error?</v>
      </c>
    </row>
    <row r="2026" spans="1:4" x14ac:dyDescent="0.2">
      <c r="A2026" s="5">
        <v>1965</v>
      </c>
      <c r="B2026" s="1889">
        <f>'Cap Outlay Deprec 26'!F5</f>
        <v>61315</v>
      </c>
      <c r="C2026" s="2" t="s">
        <v>569</v>
      </c>
      <c r="D2026" s="2" t="str">
        <f t="shared" si="30"/>
        <v>Error?</v>
      </c>
    </row>
    <row r="2027" spans="1:4" x14ac:dyDescent="0.2">
      <c r="A2027" s="5">
        <v>1966</v>
      </c>
      <c r="B2027" s="1889">
        <f>'Cap Outlay Deprec 26'!F8</f>
        <v>1465827</v>
      </c>
      <c r="C2027" s="2" t="s">
        <v>569</v>
      </c>
      <c r="D2027" s="2" t="str">
        <f t="shared" si="30"/>
        <v>Error?</v>
      </c>
    </row>
    <row r="2028" spans="1:4" x14ac:dyDescent="0.2">
      <c r="A2028" s="5">
        <v>1967</v>
      </c>
      <c r="B2028" s="1889">
        <f>'Cap Outlay Deprec 26'!F10</f>
        <v>383147</v>
      </c>
      <c r="C2028" s="2" t="s">
        <v>569</v>
      </c>
      <c r="D2028" s="2" t="str">
        <f t="shared" si="30"/>
        <v>Error?</v>
      </c>
    </row>
    <row r="2029" spans="1:4" x14ac:dyDescent="0.2">
      <c r="A2029" s="5">
        <v>1968</v>
      </c>
      <c r="B2029" s="1889">
        <f>'Cap Outlay Deprec 26'!F12</f>
        <v>202715</v>
      </c>
      <c r="C2029" s="2" t="s">
        <v>569</v>
      </c>
      <c r="D2029" s="2" t="str">
        <f t="shared" si="30"/>
        <v>Error?</v>
      </c>
    </row>
    <row r="2030" spans="1:4" x14ac:dyDescent="0.2">
      <c r="A2030" s="5">
        <v>1969</v>
      </c>
      <c r="B2030" s="1889">
        <f>'Cap Outlay Deprec 26'!F13</f>
        <v>0</v>
      </c>
      <c r="C2030" s="2" t="s">
        <v>569</v>
      </c>
      <c r="D2030" s="2" t="str">
        <f t="shared" si="30"/>
        <v>Error?</v>
      </c>
    </row>
    <row r="2031" spans="1:4" x14ac:dyDescent="0.2">
      <c r="A2031" s="5">
        <v>1970</v>
      </c>
      <c r="B2031" s="1889">
        <f>'Cap Outlay Deprec 26'!F16</f>
        <v>2113004</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454512</v>
      </c>
      <c r="D2033" s="2" t="str">
        <f t="shared" si="30"/>
        <v>Error?</v>
      </c>
    </row>
    <row r="2034" spans="1:4" x14ac:dyDescent="0.2">
      <c r="A2034" s="5">
        <v>1973</v>
      </c>
      <c r="B2034" s="1889">
        <f>'Cap Outlay Deprec 26'!H10</f>
        <v>78368</v>
      </c>
      <c r="D2034" s="2" t="str">
        <f t="shared" si="30"/>
        <v>Error?</v>
      </c>
    </row>
    <row r="2035" spans="1:4" x14ac:dyDescent="0.2">
      <c r="A2035" s="5">
        <v>1974</v>
      </c>
      <c r="B2035" s="1889">
        <f>'Cap Outlay Deprec 26'!H12</f>
        <v>94469</v>
      </c>
      <c r="D2035" s="2" t="str">
        <f t="shared" si="30"/>
        <v>Error?</v>
      </c>
    </row>
    <row r="2036" spans="1:4" x14ac:dyDescent="0.2">
      <c r="A2036" s="5">
        <v>1975</v>
      </c>
      <c r="B2036" s="1889">
        <f>'Cap Outlay Deprec 26'!H13</f>
        <v>0</v>
      </c>
      <c r="D2036" s="2" t="str">
        <f t="shared" si="30"/>
        <v>Error?</v>
      </c>
    </row>
    <row r="2037" spans="1:4" x14ac:dyDescent="0.2">
      <c r="A2037" s="5">
        <v>1976</v>
      </c>
      <c r="B2037" s="1889">
        <f>'Cap Outlay Deprec 26'!H16</f>
        <v>627349</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8992</v>
      </c>
      <c r="D2039" s="2" t="str">
        <f t="shared" si="30"/>
        <v>Error?</v>
      </c>
    </row>
    <row r="2040" spans="1:4" x14ac:dyDescent="0.2">
      <c r="A2040" s="5">
        <v>1979</v>
      </c>
      <c r="B2040" s="1889">
        <f>'Cap Outlay Deprec 26'!I10</f>
        <v>19157</v>
      </c>
      <c r="D2040" s="2" t="str">
        <f t="shared" si="30"/>
        <v>Error?</v>
      </c>
    </row>
    <row r="2041" spans="1:4" x14ac:dyDescent="0.2">
      <c r="A2041" s="5">
        <v>1980</v>
      </c>
      <c r="B2041" s="1889">
        <f>'Cap Outlay Deprec 26'!I12</f>
        <v>19961</v>
      </c>
      <c r="D2041" s="2" t="str">
        <f t="shared" si="30"/>
        <v>Error?</v>
      </c>
    </row>
    <row r="2042" spans="1:4" x14ac:dyDescent="0.2">
      <c r="A2042" s="5">
        <v>1981</v>
      </c>
      <c r="B2042" s="1889">
        <f>'Cap Outlay Deprec 26'!I13</f>
        <v>0</v>
      </c>
      <c r="D2042" s="2" t="str">
        <f t="shared" si="30"/>
        <v>Error?</v>
      </c>
    </row>
    <row r="2043" spans="1:4" x14ac:dyDescent="0.2">
      <c r="A2043" s="5">
        <v>1982</v>
      </c>
      <c r="B2043" s="1889">
        <f>'Cap Outlay Deprec 26'!I16</f>
        <v>48110</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3076</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3076</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463504</v>
      </c>
      <c r="C2051" s="2" t="s">
        <v>569</v>
      </c>
      <c r="D2051" s="2" t="str">
        <f t="shared" si="31"/>
        <v>Error?</v>
      </c>
    </row>
    <row r="2052" spans="1:4" x14ac:dyDescent="0.2">
      <c r="A2052" s="5">
        <v>1991</v>
      </c>
      <c r="B2052" s="1889">
        <f>'Cap Outlay Deprec 26'!K10</f>
        <v>97525</v>
      </c>
      <c r="C2052" s="2" t="s">
        <v>569</v>
      </c>
      <c r="D2052" s="2" t="str">
        <f t="shared" si="31"/>
        <v>Error?</v>
      </c>
    </row>
    <row r="2053" spans="1:4" x14ac:dyDescent="0.2">
      <c r="A2053" s="5">
        <v>1992</v>
      </c>
      <c r="B2053" s="1889">
        <f>'Cap Outlay Deprec 26'!K12</f>
        <v>111354</v>
      </c>
      <c r="C2053" s="2" t="s">
        <v>569</v>
      </c>
      <c r="D2053" s="2" t="str">
        <f t="shared" si="31"/>
        <v>Error?</v>
      </c>
    </row>
    <row r="2054" spans="1:4" x14ac:dyDescent="0.2">
      <c r="A2054" s="5">
        <v>1993</v>
      </c>
      <c r="B2054" s="1889">
        <f>'Cap Outlay Deprec 26'!K13</f>
        <v>0</v>
      </c>
      <c r="C2054" s="2" t="s">
        <v>569</v>
      </c>
      <c r="D2054" s="2" t="str">
        <f t="shared" si="31"/>
        <v>Error?</v>
      </c>
    </row>
    <row r="2055" spans="1:4" x14ac:dyDescent="0.2">
      <c r="A2055" s="5">
        <v>1994</v>
      </c>
      <c r="B2055" s="1889">
        <f>'Cap Outlay Deprec 26'!K16</f>
        <v>672383</v>
      </c>
      <c r="C2055" s="2" t="s">
        <v>569</v>
      </c>
      <c r="D2055" s="2" t="str">
        <f t="shared" si="31"/>
        <v>Error?</v>
      </c>
    </row>
    <row r="2056" spans="1:4" x14ac:dyDescent="0.2">
      <c r="A2056" s="5">
        <v>1995</v>
      </c>
      <c r="B2056" s="1889">
        <f>'Cap Outlay Deprec 26'!L5</f>
        <v>61315</v>
      </c>
      <c r="C2056" s="2" t="s">
        <v>569</v>
      </c>
      <c r="D2056" s="2" t="str">
        <f t="shared" si="31"/>
        <v>Error?</v>
      </c>
    </row>
    <row r="2057" spans="1:4" x14ac:dyDescent="0.2">
      <c r="A2057" s="5">
        <v>1996</v>
      </c>
      <c r="B2057" s="1889">
        <f>'Cap Outlay Deprec 26'!L8</f>
        <v>1002323</v>
      </c>
      <c r="C2057" s="2" t="s">
        <v>569</v>
      </c>
      <c r="D2057" s="2" t="str">
        <f t="shared" si="31"/>
        <v>Error?</v>
      </c>
    </row>
    <row r="2058" spans="1:4" x14ac:dyDescent="0.2">
      <c r="A2058" s="5">
        <v>1997</v>
      </c>
      <c r="B2058" s="1889">
        <f>'Cap Outlay Deprec 26'!L10</f>
        <v>285622</v>
      </c>
      <c r="C2058" s="2" t="s">
        <v>569</v>
      </c>
      <c r="D2058" s="2" t="str">
        <f t="shared" si="31"/>
        <v>Error?</v>
      </c>
    </row>
    <row r="2059" spans="1:4" x14ac:dyDescent="0.2">
      <c r="A2059" s="5">
        <v>1998</v>
      </c>
      <c r="B2059" s="1889">
        <f>'Cap Outlay Deprec 26'!L12</f>
        <v>91361</v>
      </c>
      <c r="C2059" s="2" t="s">
        <v>569</v>
      </c>
      <c r="D2059" s="2" t="str">
        <f t="shared" si="31"/>
        <v>Error?</v>
      </c>
    </row>
    <row r="2060" spans="1:4" x14ac:dyDescent="0.2">
      <c r="A2060" s="5">
        <v>1999</v>
      </c>
      <c r="B2060" s="1889">
        <f>'Cap Outlay Deprec 26'!L13</f>
        <v>0</v>
      </c>
      <c r="C2060" s="2" t="s">
        <v>569</v>
      </c>
      <c r="D2060" s="2" t="str">
        <f t="shared" si="31"/>
        <v>Error?</v>
      </c>
    </row>
    <row r="2061" spans="1:4" x14ac:dyDescent="0.2">
      <c r="A2061" s="5">
        <v>2000</v>
      </c>
      <c r="B2061" s="1889">
        <f>'Cap Outlay Deprec 26'!L16</f>
        <v>1440621</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344688</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344688</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11834</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50005</v>
      </c>
      <c r="D2475" s="2" t="str">
        <f t="shared" si="37"/>
        <v>Error?</v>
      </c>
    </row>
    <row r="2476" spans="1:4" x14ac:dyDescent="0.2">
      <c r="A2476" s="10">
        <v>2415</v>
      </c>
      <c r="B2476" s="1889"/>
      <c r="D2476" s="2" t="str">
        <f t="shared" si="37"/>
        <v>OK</v>
      </c>
    </row>
    <row r="2477" spans="1:4" x14ac:dyDescent="0.2">
      <c r="A2477" s="5">
        <v>2416</v>
      </c>
      <c r="B2477" s="1889">
        <f>'Assets-Liab 5-6'!G38</f>
        <v>34486</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231837</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615</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603349</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1302945</v>
      </c>
      <c r="C2553" s="2" t="s">
        <v>569</v>
      </c>
      <c r="D2553" s="2" t="str">
        <f t="shared" si="38"/>
        <v>Error?</v>
      </c>
    </row>
    <row r="2554" spans="1:4" x14ac:dyDescent="0.2">
      <c r="A2554" s="5">
        <v>2493</v>
      </c>
      <c r="B2554" s="1889">
        <f>'Acct Summary 7-8'!C7</f>
        <v>272175</v>
      </c>
      <c r="C2554" s="2" t="s">
        <v>569</v>
      </c>
      <c r="D2554" s="2" t="str">
        <f t="shared" si="38"/>
        <v>Error?</v>
      </c>
    </row>
    <row r="2555" spans="1:4" x14ac:dyDescent="0.2">
      <c r="A2555" s="5">
        <v>2494</v>
      </c>
      <c r="B2555" s="1889">
        <f>'Acct Summary 7-8'!C8</f>
        <v>2178469</v>
      </c>
      <c r="C2555" s="2" t="s">
        <v>569</v>
      </c>
      <c r="D2555" s="2" t="str">
        <f t="shared" si="38"/>
        <v>Error?</v>
      </c>
    </row>
    <row r="2556" spans="1:4" x14ac:dyDescent="0.2">
      <c r="A2556" s="5">
        <v>2495</v>
      </c>
      <c r="B2556" s="1889">
        <f>'Acct Summary 7-8'!C12</f>
        <v>1242291</v>
      </c>
      <c r="C2556" s="2" t="s">
        <v>569</v>
      </c>
      <c r="D2556" s="2" t="str">
        <f t="shared" si="38"/>
        <v>Error?</v>
      </c>
    </row>
    <row r="2557" spans="1:4" x14ac:dyDescent="0.2">
      <c r="A2557" s="5">
        <v>2496</v>
      </c>
      <c r="B2557" s="1889">
        <f>'Acct Summary 7-8'!C13</f>
        <v>578823</v>
      </c>
      <c r="C2557" s="2" t="s">
        <v>569</v>
      </c>
      <c r="D2557" s="2" t="str">
        <f t="shared" si="38"/>
        <v>Error?</v>
      </c>
    </row>
    <row r="2558" spans="1:4" x14ac:dyDescent="0.2">
      <c r="A2558" s="5">
        <v>2497</v>
      </c>
      <c r="B2558" s="1889">
        <f>'Acct Summary 7-8'!C14</f>
        <v>3690</v>
      </c>
      <c r="C2558" s="2" t="s">
        <v>569</v>
      </c>
      <c r="D2558" s="2" t="str">
        <f t="shared" si="38"/>
        <v>Error?</v>
      </c>
    </row>
    <row r="2559" spans="1:4" x14ac:dyDescent="0.2">
      <c r="A2559" s="5">
        <v>2498</v>
      </c>
      <c r="B2559" s="1889">
        <f>'Acct Summary 7-8'!C15</f>
        <v>344688</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2169492</v>
      </c>
      <c r="C2561" s="2" t="s">
        <v>569</v>
      </c>
      <c r="D2561" s="2" t="str">
        <f t="shared" si="39"/>
        <v>Error?</v>
      </c>
    </row>
    <row r="2562" spans="1:4" x14ac:dyDescent="0.2">
      <c r="A2562" s="5">
        <v>2501</v>
      </c>
      <c r="B2562" s="1889">
        <f>'Acct Summary 7-8'!C20</f>
        <v>8977</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56402</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174000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230402</v>
      </c>
      <c r="C2568" s="2" t="s">
        <v>569</v>
      </c>
      <c r="D2568" s="2" t="str">
        <f t="shared" si="39"/>
        <v>Error?</v>
      </c>
    </row>
    <row r="2569" spans="1:4" x14ac:dyDescent="0.2">
      <c r="A2569" s="5">
        <v>2508</v>
      </c>
      <c r="B2569" s="1889">
        <f>'Acct Summary 7-8'!D13</f>
        <v>169377</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169377</v>
      </c>
      <c r="C2573" s="2" t="s">
        <v>569</v>
      </c>
      <c r="D2573" s="2" t="str">
        <f t="shared" si="39"/>
        <v>Error?</v>
      </c>
    </row>
    <row r="2574" spans="1:4" x14ac:dyDescent="0.2">
      <c r="A2574" s="5">
        <v>2513</v>
      </c>
      <c r="B2574" s="1889">
        <f>'Acct Summary 7-8'!D20</f>
        <v>61025</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26877</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142538</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169415</v>
      </c>
      <c r="C2595" s="2" t="s">
        <v>569</v>
      </c>
      <c r="D2595" s="2" t="str">
        <f t="shared" si="39"/>
        <v>Error?</v>
      </c>
    </row>
    <row r="2596" spans="1:4" x14ac:dyDescent="0.2">
      <c r="A2596" s="5">
        <v>2535</v>
      </c>
      <c r="B2596" s="1889">
        <f>'Acct Summary 7-8'!F13</f>
        <v>122853</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122853</v>
      </c>
      <c r="C2600" s="2" t="s">
        <v>569</v>
      </c>
      <c r="D2600" s="2" t="str">
        <f t="shared" si="39"/>
        <v>Error?</v>
      </c>
    </row>
    <row r="2601" spans="1:4" x14ac:dyDescent="0.2">
      <c r="A2601" s="5">
        <v>2540</v>
      </c>
      <c r="B2601" s="1889">
        <f>'Acct Summary 7-8'!F20</f>
        <v>46562</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38378</v>
      </c>
      <c r="C2603" s="2" t="s">
        <v>569</v>
      </c>
      <c r="D2603" s="2" t="str">
        <f t="shared" si="39"/>
        <v>Error?</v>
      </c>
    </row>
    <row r="2604" spans="1:4" x14ac:dyDescent="0.2">
      <c r="A2604" s="5">
        <v>2543</v>
      </c>
      <c r="B2604" s="1889">
        <f>'Acct Summary 7-8'!G6</f>
        <v>50000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88378</v>
      </c>
      <c r="C2606" s="2" t="s">
        <v>569</v>
      </c>
      <c r="D2606" s="2" t="str">
        <f t="shared" si="39"/>
        <v>Error?</v>
      </c>
    </row>
    <row r="2607" spans="1:4" x14ac:dyDescent="0.2">
      <c r="A2607" s="5">
        <v>2546</v>
      </c>
      <c r="B2607" s="1889">
        <f>'Acct Summary 7-8'!G12</f>
        <v>34220</v>
      </c>
      <c r="C2607" s="2" t="s">
        <v>569</v>
      </c>
      <c r="D2607" s="2" t="str">
        <f t="shared" si="39"/>
        <v>Error?</v>
      </c>
    </row>
    <row r="2608" spans="1:4" x14ac:dyDescent="0.2">
      <c r="A2608" s="5">
        <v>2547</v>
      </c>
      <c r="B2608" s="1889">
        <f>'Acct Summary 7-8'!G13</f>
        <v>37054</v>
      </c>
      <c r="C2608" s="2" t="s">
        <v>569</v>
      </c>
      <c r="D2608" s="2" t="str">
        <f t="shared" si="39"/>
        <v>Error?</v>
      </c>
    </row>
    <row r="2609" spans="1:4" x14ac:dyDescent="0.2">
      <c r="A2609" s="5">
        <v>2548</v>
      </c>
      <c r="B2609" s="1889">
        <f>'Acct Summary 7-8'!G14</f>
        <v>0</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71274</v>
      </c>
      <c r="C2612" s="2" t="s">
        <v>569</v>
      </c>
      <c r="D2612" s="2" t="str">
        <f t="shared" si="39"/>
        <v>Error?</v>
      </c>
    </row>
    <row r="2613" spans="1:4" x14ac:dyDescent="0.2">
      <c r="A2613" s="5">
        <v>2552</v>
      </c>
      <c r="B2613" s="1889">
        <f>'Acct Summary 7-8'!G20</f>
        <v>17104</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334903</v>
      </c>
      <c r="C2630" s="2" t="s">
        <v>569</v>
      </c>
      <c r="D2630" s="2" t="str">
        <f t="shared" si="40"/>
        <v>Error?</v>
      </c>
    </row>
    <row r="2631" spans="1:4" x14ac:dyDescent="0.2">
      <c r="A2631" s="5">
        <v>2570</v>
      </c>
      <c r="B2631" s="1889">
        <f>'Acct Summary 7-8'!E6</f>
        <v>75000</v>
      </c>
      <c r="C2631" s="2" t="s">
        <v>569</v>
      </c>
      <c r="D2631" s="2" t="str">
        <f t="shared" si="40"/>
        <v>Error?</v>
      </c>
    </row>
    <row r="2632" spans="1:4" x14ac:dyDescent="0.2">
      <c r="A2632" s="5">
        <v>2571</v>
      </c>
      <c r="B2632" s="1889">
        <f>'Acct Summary 7-8'!E8</f>
        <v>436257</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258425</v>
      </c>
      <c r="C2634" s="2" t="s">
        <v>569</v>
      </c>
      <c r="D2634" s="2" t="str">
        <f t="shared" si="40"/>
        <v>Error?</v>
      </c>
    </row>
    <row r="2635" spans="1:4" x14ac:dyDescent="0.2">
      <c r="A2635" s="5">
        <v>2574</v>
      </c>
      <c r="B2635" s="1889">
        <f>'Acct Summary 7-8'!E17</f>
        <v>258425</v>
      </c>
      <c r="C2635" s="2" t="s">
        <v>569</v>
      </c>
      <c r="D2635" s="2" t="str">
        <f t="shared" si="40"/>
        <v>Error?</v>
      </c>
    </row>
    <row r="2636" spans="1:4" x14ac:dyDescent="0.2">
      <c r="A2636" s="5">
        <v>2575</v>
      </c>
      <c r="B2636" s="1889">
        <f>'Acct Summary 7-8'!E20</f>
        <v>177832</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594</v>
      </c>
      <c r="C2655" s="2" t="s">
        <v>569</v>
      </c>
      <c r="D2655" s="2" t="str">
        <f t="shared" si="40"/>
        <v>Error?</v>
      </c>
    </row>
    <row r="2656" spans="1:4" x14ac:dyDescent="0.2">
      <c r="A2656" s="5">
        <v>2595</v>
      </c>
      <c r="B2656" s="1889">
        <f>'Acct Summary 7-8'!H6</f>
        <v>6500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7094</v>
      </c>
      <c r="C2658" s="2" t="s">
        <v>569</v>
      </c>
      <c r="D2658" s="2" t="str">
        <f t="shared" si="40"/>
        <v>Error?</v>
      </c>
    </row>
    <row r="2659" spans="1:4" x14ac:dyDescent="0.2">
      <c r="A2659" s="5">
        <v>2598</v>
      </c>
      <c r="B2659" s="1889">
        <f>'Acct Summary 7-8'!H13</f>
        <v>507955</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507955</v>
      </c>
      <c r="C2661" s="2" t="s">
        <v>569</v>
      </c>
      <c r="D2661" s="2" t="str">
        <f t="shared" si="40"/>
        <v>Error?</v>
      </c>
    </row>
    <row r="2662" spans="1:4" x14ac:dyDescent="0.2">
      <c r="A2662" s="5">
        <v>2601</v>
      </c>
      <c r="B2662" s="1889">
        <f>'Acct Summary 7-8'!H20</f>
        <v>-500861</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26150</v>
      </c>
      <c r="D2718" s="2" t="str">
        <f t="shared" si="41"/>
        <v>Error?</v>
      </c>
    </row>
    <row r="2719" spans="1:4" x14ac:dyDescent="0.2">
      <c r="A2719" s="5">
        <v>2658</v>
      </c>
      <c r="B2719" s="1889">
        <f>'Expenditures 15-22'!D51</f>
        <v>47</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26197</v>
      </c>
      <c r="C2724" s="2" t="s">
        <v>569</v>
      </c>
      <c r="D2724" s="2" t="str">
        <f t="shared" si="41"/>
        <v>Error?</v>
      </c>
    </row>
    <row r="2725" spans="1:4" x14ac:dyDescent="0.2">
      <c r="A2725" s="5">
        <v>2664</v>
      </c>
      <c r="B2725" s="1889">
        <f>'Expenditures 15-22'!D247</f>
        <v>46</v>
      </c>
      <c r="D2725" s="2" t="str">
        <f t="shared" si="41"/>
        <v>Error?</v>
      </c>
    </row>
    <row r="2726" spans="1:4" x14ac:dyDescent="0.2">
      <c r="A2726" s="5">
        <v>2665</v>
      </c>
      <c r="B2726" s="1889">
        <f>'Expenditures 15-22'!K247</f>
        <v>46</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2000</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0</v>
      </c>
      <c r="C2789" s="2" t="s">
        <v>569</v>
      </c>
      <c r="D2789" s="2" t="str">
        <f t="shared" si="42"/>
        <v>Error?</v>
      </c>
    </row>
    <row r="2790" spans="1:4" x14ac:dyDescent="0.2">
      <c r="A2790" s="5">
        <v>2729</v>
      </c>
      <c r="B2790" s="1889">
        <f>'Expenditures 15-22'!E102</f>
        <v>0</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3489</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207839</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9785</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207839</v>
      </c>
      <c r="D2912" s="2" t="str">
        <f t="shared" si="44"/>
        <v>Error?</v>
      </c>
    </row>
    <row r="2913" spans="1:4" x14ac:dyDescent="0.2">
      <c r="A2913" s="5">
        <v>2852</v>
      </c>
      <c r="B2913" s="1889">
        <f>'Assets-Liab 5-6'!I41</f>
        <v>207839</v>
      </c>
      <c r="C2913" s="2" t="s">
        <v>569</v>
      </c>
      <c r="D2913" s="2" t="str">
        <f t="shared" si="44"/>
        <v>Error?</v>
      </c>
    </row>
    <row r="2914" spans="1:4" x14ac:dyDescent="0.2">
      <c r="A2914" s="5">
        <v>2853</v>
      </c>
      <c r="B2914" s="1889">
        <f>'Assets-Liab 5-6'!L33</f>
        <v>9785</v>
      </c>
      <c r="D2914" s="2" t="str">
        <f t="shared" si="44"/>
        <v>Error?</v>
      </c>
    </row>
    <row r="2915" spans="1:4" x14ac:dyDescent="0.2">
      <c r="A2915" s="10">
        <v>2854</v>
      </c>
      <c r="B2915" s="1889"/>
      <c r="D2915" s="2" t="str">
        <f t="shared" si="44"/>
        <v>OK</v>
      </c>
    </row>
    <row r="2916" spans="1:4" x14ac:dyDescent="0.2">
      <c r="A2916" s="5">
        <v>2855</v>
      </c>
      <c r="B2916" s="1889">
        <f>'Assets-Liab 5-6'!L34</f>
        <v>9785</v>
      </c>
      <c r="C2916" s="2" t="s">
        <v>569</v>
      </c>
      <c r="D2916" s="2" t="str">
        <f t="shared" si="44"/>
        <v>Error?</v>
      </c>
    </row>
    <row r="2917" spans="1:4" x14ac:dyDescent="0.2">
      <c r="A2917" s="5">
        <v>2856</v>
      </c>
      <c r="B2917" s="1889">
        <f>'Assets-Liab 5-6'!L41</f>
        <v>9785</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t="e">
        <f>'Expenditures 15-22'!#REF!</f>
        <v>#REF!</v>
      </c>
      <c r="D2953" s="2" t="e">
        <f t="shared" si="45"/>
        <v>#REF!</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338256</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6432</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338256</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6432</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2000</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0</v>
      </c>
      <c r="D3055" s="2" t="str">
        <f t="shared" si="46"/>
        <v>Error?</v>
      </c>
    </row>
    <row r="3056" spans="1:4" x14ac:dyDescent="0.2">
      <c r="A3056" s="5">
        <v>2995</v>
      </c>
      <c r="B3056" s="1889">
        <f>'Expenditures 15-22'!D10</f>
        <v>0</v>
      </c>
      <c r="D3056" s="2" t="str">
        <f t="shared" si="46"/>
        <v>Error?</v>
      </c>
    </row>
    <row r="3057" spans="1:4" x14ac:dyDescent="0.2">
      <c r="A3057" s="5">
        <v>2996</v>
      </c>
      <c r="B3057" s="1889">
        <f>'Expenditures 15-22'!E10</f>
        <v>0</v>
      </c>
      <c r="D3057" s="2" t="str">
        <f t="shared" si="46"/>
        <v>Error?</v>
      </c>
    </row>
    <row r="3058" spans="1:4" x14ac:dyDescent="0.2">
      <c r="A3058" s="5">
        <v>2997</v>
      </c>
      <c r="B3058" s="1889">
        <f>'Expenditures 15-22'!F10</f>
        <v>0</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0</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0</v>
      </c>
      <c r="D3064" s="2" t="str">
        <f t="shared" si="46"/>
        <v>Error?</v>
      </c>
    </row>
    <row r="3065" spans="1:4" x14ac:dyDescent="0.2">
      <c r="A3065" s="5">
        <v>3004</v>
      </c>
      <c r="B3065" s="1889">
        <f>'Expenditures 15-22'!K219</f>
        <v>0</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10046</v>
      </c>
      <c r="C3225" s="2" t="s">
        <v>569</v>
      </c>
      <c r="D3225" s="2" t="str">
        <f t="shared" si="49"/>
        <v>Error?</v>
      </c>
    </row>
    <row r="3226" spans="1:4" x14ac:dyDescent="0.2">
      <c r="A3226" s="5">
        <v>3165</v>
      </c>
      <c r="B3226" s="1889">
        <f>'Acct Summary 7-8'!I8</f>
        <v>10046</v>
      </c>
      <c r="C3226" s="2" t="s">
        <v>569</v>
      </c>
      <c r="D3226" s="2" t="str">
        <f t="shared" si="49"/>
        <v>Error?</v>
      </c>
    </row>
    <row r="3227" spans="1:4" x14ac:dyDescent="0.2">
      <c r="A3227" s="5">
        <v>3166</v>
      </c>
      <c r="B3227" s="1889">
        <f>'Acct Summary 7-8'!I20</f>
        <v>10046</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0</v>
      </c>
      <c r="C3232" s="2" t="s">
        <v>569</v>
      </c>
      <c r="D3232" s="2" t="str">
        <f t="shared" si="49"/>
        <v>Error?</v>
      </c>
    </row>
    <row r="3233" spans="1:4" x14ac:dyDescent="0.2">
      <c r="A3233" s="5">
        <v>3172</v>
      </c>
      <c r="B3233" s="1889">
        <f>'Acct Summary 7-8'!C78</f>
        <v>8977</v>
      </c>
      <c r="C3233" s="2" t="s">
        <v>569</v>
      </c>
      <c r="D3233" s="2" t="str">
        <f t="shared" si="49"/>
        <v>Error?</v>
      </c>
    </row>
    <row r="3234" spans="1:4" x14ac:dyDescent="0.2">
      <c r="A3234" s="5">
        <v>3173</v>
      </c>
      <c r="B3234" s="1889">
        <f>'Acct Summary 7-8'!D43</f>
        <v>52536</v>
      </c>
      <c r="D3234" s="2" t="str">
        <f t="shared" si="49"/>
        <v>Error?</v>
      </c>
    </row>
    <row r="3235" spans="1:4" x14ac:dyDescent="0.2">
      <c r="A3235" s="5">
        <v>3174</v>
      </c>
      <c r="B3235" s="1889">
        <f>'Acct Summary 7-8'!D44</f>
        <v>52536</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52536</v>
      </c>
      <c r="C3238" s="2" t="s">
        <v>569</v>
      </c>
      <c r="D3238" s="2" t="str">
        <f t="shared" si="49"/>
        <v>Error?</v>
      </c>
    </row>
    <row r="3239" spans="1:4" x14ac:dyDescent="0.2">
      <c r="A3239" s="5">
        <v>3178</v>
      </c>
      <c r="B3239" s="1889">
        <f>'Acct Summary 7-8'!D78</f>
        <v>113561</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46562</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17104</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177832</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-500861</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0</v>
      </c>
      <c r="C3318" s="2" t="s">
        <v>569</v>
      </c>
      <c r="D3318" s="2" t="str">
        <f t="shared" si="50"/>
        <v>Error?</v>
      </c>
    </row>
    <row r="3319" spans="1:4" x14ac:dyDescent="0.2">
      <c r="A3319" s="5">
        <v>3258</v>
      </c>
      <c r="B3319" s="1889">
        <f>'Acct Summary 7-8'!I77</f>
        <v>0</v>
      </c>
      <c r="C3319" s="2" t="s">
        <v>569</v>
      </c>
      <c r="D3319" s="2" t="str">
        <f t="shared" si="50"/>
        <v>Error?</v>
      </c>
    </row>
    <row r="3320" spans="1:4" x14ac:dyDescent="0.2">
      <c r="A3320" s="5">
        <v>3259</v>
      </c>
      <c r="B3320" s="1889">
        <f>'Acct Summary 7-8'!I78</f>
        <v>10046</v>
      </c>
      <c r="C3320" s="2" t="s">
        <v>569</v>
      </c>
      <c r="D3320" s="2" t="str">
        <f t="shared" si="50"/>
        <v>Error?</v>
      </c>
    </row>
    <row r="3321" spans="1:4" x14ac:dyDescent="0.2">
      <c r="A3321" s="5">
        <v>3260</v>
      </c>
      <c r="B3321" s="1889">
        <f>'Acct Summary 7-8'!I79</f>
        <v>197793</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207839</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43073</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3923</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0</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46996</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30215</v>
      </c>
      <c r="D3387" s="2" t="str">
        <f t="shared" si="51"/>
        <v>Error?</v>
      </c>
    </row>
    <row r="3388" spans="1:4" x14ac:dyDescent="0.2">
      <c r="A3388" s="5">
        <v>3327</v>
      </c>
      <c r="B3388" s="1889">
        <f>'Expenditures 15-22'!D217</f>
        <v>625</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30215</v>
      </c>
      <c r="C3390" s="2" t="s">
        <v>569</v>
      </c>
      <c r="D3390" s="2" t="str">
        <f t="shared" si="51"/>
        <v>Error?</v>
      </c>
    </row>
    <row r="3391" spans="1:4" x14ac:dyDescent="0.2">
      <c r="A3391" s="5">
        <v>3330</v>
      </c>
      <c r="B3391" s="1889">
        <f>'Expenditures 15-22'!K217</f>
        <v>625</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1457564</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184474</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233999</v>
      </c>
      <c r="D3417" s="2" t="str">
        <f t="shared" si="52"/>
        <v>Error?</v>
      </c>
    </row>
    <row r="3418" spans="1:4" x14ac:dyDescent="0.2">
      <c r="A3418" s="10">
        <v>3357</v>
      </c>
      <c r="B3418" s="1889"/>
      <c r="D3418" s="2" t="str">
        <f t="shared" si="52"/>
        <v>OK</v>
      </c>
    </row>
    <row r="3419" spans="1:4" x14ac:dyDescent="0.2">
      <c r="A3419" s="5">
        <v>3358</v>
      </c>
      <c r="B3419" s="1889">
        <f>'Assets-Liab 5-6'!F4</f>
        <v>50005</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34486</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615</v>
      </c>
      <c r="D3425" s="2" t="str">
        <f t="shared" si="52"/>
        <v>Error?</v>
      </c>
    </row>
    <row r="3426" spans="1:4" x14ac:dyDescent="0.2">
      <c r="A3426" s="10">
        <v>3365</v>
      </c>
      <c r="B3426" s="1889"/>
      <c r="D3426" s="2" t="str">
        <f t="shared" si="52"/>
        <v>OK</v>
      </c>
    </row>
    <row r="3427" spans="1:4" x14ac:dyDescent="0.2">
      <c r="A3427" s="5">
        <v>3366</v>
      </c>
      <c r="B3427" s="1889">
        <f>'Assets-Liab 5-6'!I4</f>
        <v>207839</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9785</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33520</v>
      </c>
      <c r="C3446" s="2" t="s">
        <v>569</v>
      </c>
      <c r="D3446" s="2" t="str">
        <f t="shared" si="52"/>
        <v>Error?</v>
      </c>
    </row>
    <row r="3447" spans="1:4" x14ac:dyDescent="0.2">
      <c r="A3447" s="5">
        <v>3386</v>
      </c>
      <c r="B3447" s="1889">
        <f>'Tax Sched 23'!D16</f>
        <v>20119</v>
      </c>
      <c r="C3447" s="2" t="s">
        <v>569</v>
      </c>
      <c r="D3447" s="2" t="str">
        <f t="shared" si="52"/>
        <v>Error?</v>
      </c>
    </row>
    <row r="3448" spans="1:4" x14ac:dyDescent="0.2">
      <c r="A3448" s="5">
        <v>3387</v>
      </c>
      <c r="B3448" s="1889">
        <f>'Tax Sched 23'!C16</f>
        <v>13401</v>
      </c>
      <c r="D3448" s="2" t="str">
        <f t="shared" si="52"/>
        <v>Error?</v>
      </c>
    </row>
    <row r="3449" spans="1:4" x14ac:dyDescent="0.2">
      <c r="A3449" s="5">
        <v>3388</v>
      </c>
      <c r="B3449" s="1889">
        <f>'Tax Sched 23'!F16</f>
        <v>24838</v>
      </c>
      <c r="C3449" s="2" t="s">
        <v>569</v>
      </c>
      <c r="D3449" s="2" t="str">
        <f t="shared" si="52"/>
        <v>Error?</v>
      </c>
    </row>
    <row r="3450" spans="1:4" x14ac:dyDescent="0.2">
      <c r="A3450" s="5">
        <v>3389</v>
      </c>
      <c r="B3450" s="1889">
        <f>'Tax Sched 23'!E16</f>
        <v>38239</v>
      </c>
      <c r="D3450" s="2" t="str">
        <f t="shared" si="52"/>
        <v>Error?</v>
      </c>
    </row>
    <row r="3451" spans="1:4" x14ac:dyDescent="0.2">
      <c r="A3451" s="5">
        <v>3390</v>
      </c>
      <c r="B3451" s="1889">
        <f>'Cap Outlay Deprec 26'!C15</f>
        <v>164225</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164225</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2000</v>
      </c>
      <c r="E3521" s="4" t="s">
        <v>134</v>
      </c>
    </row>
    <row r="3522" spans="1:5" x14ac:dyDescent="0.2">
      <c r="A3522" s="10">
        <v>3461</v>
      </c>
      <c r="B3522" s="1889"/>
      <c r="D3522" s="4" t="s">
        <v>2000</v>
      </c>
      <c r="E3522" s="4" t="s">
        <v>134</v>
      </c>
    </row>
    <row r="3523" spans="1:5" x14ac:dyDescent="0.2">
      <c r="A3523" s="10">
        <v>3462</v>
      </c>
      <c r="B3523" s="1889"/>
      <c r="D3523" s="4" t="s">
        <v>2000</v>
      </c>
      <c r="E3523" s="4" t="s">
        <v>134</v>
      </c>
    </row>
    <row r="3524" spans="1:5" x14ac:dyDescent="0.2">
      <c r="A3524" s="10">
        <v>3463</v>
      </c>
      <c r="B3524" s="1889"/>
      <c r="D3524" s="4" t="s">
        <v>2000</v>
      </c>
      <c r="E3524" s="4" t="s">
        <v>134</v>
      </c>
    </row>
    <row r="3525" spans="1:5" x14ac:dyDescent="0.2">
      <c r="A3525" s="10">
        <v>3464</v>
      </c>
      <c r="B3525" s="1889"/>
      <c r="D3525" s="4" t="s">
        <v>2000</v>
      </c>
      <c r="E3525" s="4" t="s">
        <v>134</v>
      </c>
    </row>
    <row r="3526" spans="1:5" x14ac:dyDescent="0.2">
      <c r="A3526" s="10">
        <v>3465</v>
      </c>
      <c r="B3526" s="1889"/>
      <c r="D3526" s="4" t="s">
        <v>2000</v>
      </c>
      <c r="E3526" s="4" t="s">
        <v>134</v>
      </c>
    </row>
    <row r="3527" spans="1:5" x14ac:dyDescent="0.2">
      <c r="A3527" s="10">
        <v>3466</v>
      </c>
      <c r="B3527" s="1889"/>
      <c r="D3527" s="4" t="s">
        <v>2000</v>
      </c>
      <c r="E3527" s="4" t="s">
        <v>134</v>
      </c>
    </row>
    <row r="3528" spans="1:5" x14ac:dyDescent="0.2">
      <c r="A3528" s="10">
        <v>3467</v>
      </c>
      <c r="B3528" s="1889"/>
      <c r="D3528" s="4" t="s">
        <v>2000</v>
      </c>
      <c r="E3528" s="4" t="s">
        <v>134</v>
      </c>
    </row>
    <row r="3529" spans="1:5" x14ac:dyDescent="0.2">
      <c r="A3529" s="10">
        <v>3468</v>
      </c>
      <c r="B3529" s="1889"/>
      <c r="D3529" s="4" t="s">
        <v>2000</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0</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0</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0</v>
      </c>
      <c r="D3567" s="2" t="str">
        <f t="shared" si="54"/>
        <v>Error?</v>
      </c>
    </row>
    <row r="3568" spans="1:4" x14ac:dyDescent="0.2">
      <c r="A3568" s="5">
        <v>3507</v>
      </c>
      <c r="B3568" s="1889">
        <f>'Assets-Liab 5-6'!K41</f>
        <v>0</v>
      </c>
      <c r="C3568" s="2" t="s">
        <v>569</v>
      </c>
      <c r="D3568" s="2" t="str">
        <f t="shared" si="54"/>
        <v>Error?</v>
      </c>
    </row>
    <row r="3569" spans="1:4" x14ac:dyDescent="0.2">
      <c r="A3569" s="5">
        <v>3508</v>
      </c>
      <c r="B3569" s="1889">
        <f>'Acct Summary 7-8'!K4</f>
        <v>0</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0</v>
      </c>
      <c r="C3571" s="2" t="s">
        <v>569</v>
      </c>
      <c r="D3571" s="2" t="str">
        <f t="shared" si="54"/>
        <v>Error?</v>
      </c>
    </row>
    <row r="3572" spans="1:4" x14ac:dyDescent="0.2">
      <c r="A3572" s="5">
        <v>3511</v>
      </c>
      <c r="B3572" s="1889">
        <f>'Acct Summary 7-8'!K13</f>
        <v>0</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0</v>
      </c>
      <c r="C3575" s="2" t="s">
        <v>569</v>
      </c>
      <c r="D3575" s="2" t="str">
        <f t="shared" si="54"/>
        <v>Error?</v>
      </c>
    </row>
    <row r="3576" spans="1:4" x14ac:dyDescent="0.2">
      <c r="A3576" s="5">
        <v>3515</v>
      </c>
      <c r="B3576" s="1889">
        <f>'Acct Summary 7-8'!K20</f>
        <v>0</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0</v>
      </c>
      <c r="C3588" s="2" t="s">
        <v>569</v>
      </c>
      <c r="D3588" s="2" t="str">
        <f t="shared" si="55"/>
        <v>Error?</v>
      </c>
    </row>
    <row r="3589" spans="1:4" x14ac:dyDescent="0.2">
      <c r="A3589" s="5">
        <v>3528</v>
      </c>
      <c r="B3589" s="1889">
        <f>'Acct Summary 7-8'!K79</f>
        <v>0</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0</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569</v>
      </c>
      <c r="D3635" s="2" t="str">
        <f t="shared" si="55"/>
        <v>Error?</v>
      </c>
    </row>
    <row r="3636" spans="1:4" x14ac:dyDescent="0.2">
      <c r="A3636" s="5">
        <v>3575</v>
      </c>
      <c r="B3636" s="1889">
        <f>'Expenditures 15-22'!E367</f>
        <v>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0</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0</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0</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0</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0</v>
      </c>
      <c r="C3725" s="2" t="s">
        <v>569</v>
      </c>
      <c r="D3725" s="2" t="str">
        <f t="shared" si="57"/>
        <v>Error?</v>
      </c>
    </row>
    <row r="3726" spans="1:4" x14ac:dyDescent="0.2">
      <c r="A3726" s="5">
        <v>3665</v>
      </c>
      <c r="B3726" s="1889">
        <f>'Tax Sched 23'!D13</f>
        <v>0</v>
      </c>
      <c r="C3726" s="2" t="s">
        <v>569</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0</v>
      </c>
      <c r="C3728" s="2" t="s">
        <v>569</v>
      </c>
      <c r="D3728" s="2" t="str">
        <f t="shared" si="57"/>
        <v>Error?</v>
      </c>
    </row>
    <row r="3729" spans="1:4" x14ac:dyDescent="0.2">
      <c r="A3729" s="5">
        <v>3668</v>
      </c>
      <c r="B3729" s="1889">
        <f>'Tax Sched 23'!E13</f>
        <v>0</v>
      </c>
      <c r="D3729" s="2" t="str">
        <f t="shared" si="57"/>
        <v>Error?</v>
      </c>
    </row>
    <row r="3730" spans="1:4" x14ac:dyDescent="0.2">
      <c r="A3730" s="5">
        <v>3669</v>
      </c>
      <c r="B3730" s="1889">
        <f>'ICR Computation 30'!E10</f>
        <v>89989</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106977</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2285446</v>
      </c>
      <c r="C4122" s="2" t="s">
        <v>569</v>
      </c>
      <c r="D4122" s="2" t="str">
        <f t="shared" si="63"/>
        <v>Error?</v>
      </c>
    </row>
    <row r="4123" spans="1:4" x14ac:dyDescent="0.2">
      <c r="A4123" s="5">
        <v>4062</v>
      </c>
      <c r="B4123" s="1889">
        <f>'Acct Summary 7-8'!D10</f>
        <v>230402</v>
      </c>
      <c r="C4123" s="2" t="s">
        <v>569</v>
      </c>
      <c r="D4123" s="2" t="str">
        <f t="shared" si="63"/>
        <v>Error?</v>
      </c>
    </row>
    <row r="4124" spans="1:4" x14ac:dyDescent="0.2">
      <c r="A4124" s="5">
        <v>4063</v>
      </c>
      <c r="B4124" s="1889">
        <f>'Acct Summary 7-8'!E10</f>
        <v>436257</v>
      </c>
      <c r="C4124" s="2" t="s">
        <v>569</v>
      </c>
      <c r="D4124" s="2" t="str">
        <f t="shared" si="63"/>
        <v>Error?</v>
      </c>
    </row>
    <row r="4125" spans="1:4" x14ac:dyDescent="0.2">
      <c r="A4125" s="5">
        <v>4064</v>
      </c>
      <c r="B4125" s="1889">
        <f>'Acct Summary 7-8'!F10</f>
        <v>169415</v>
      </c>
      <c r="C4125" s="2" t="s">
        <v>569</v>
      </c>
      <c r="D4125" s="2" t="str">
        <f t="shared" si="63"/>
        <v>Error?</v>
      </c>
    </row>
    <row r="4126" spans="1:4" x14ac:dyDescent="0.2">
      <c r="A4126" s="5">
        <v>4065</v>
      </c>
      <c r="B4126" s="1889">
        <f>'Acct Summary 7-8'!G10</f>
        <v>88378</v>
      </c>
      <c r="C4126" s="2" t="s">
        <v>569</v>
      </c>
      <c r="D4126" s="2" t="str">
        <f t="shared" si="63"/>
        <v>Error?</v>
      </c>
    </row>
    <row r="4127" spans="1:4" x14ac:dyDescent="0.2">
      <c r="A4127" s="5">
        <v>4066</v>
      </c>
      <c r="B4127" s="1889">
        <f>'Acct Summary 7-8'!H10</f>
        <v>7094</v>
      </c>
      <c r="C4127" s="2" t="s">
        <v>569</v>
      </c>
      <c r="D4127" s="2" t="str">
        <f t="shared" si="63"/>
        <v>Error?</v>
      </c>
    </row>
    <row r="4128" spans="1:4" x14ac:dyDescent="0.2">
      <c r="A4128" s="5">
        <v>4067</v>
      </c>
      <c r="B4128" s="1889">
        <f>'Acct Summary 7-8'!I10</f>
        <v>10046</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0</v>
      </c>
      <c r="C4130" s="2" t="s">
        <v>569</v>
      </c>
      <c r="D4130" s="2" t="str">
        <f t="shared" si="63"/>
        <v>Error?</v>
      </c>
    </row>
    <row r="4131" spans="1:4" x14ac:dyDescent="0.2">
      <c r="A4131" s="5">
        <v>4070</v>
      </c>
      <c r="B4131" s="1889">
        <f>'Acct Summary 7-8'!C18</f>
        <v>106977</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2276469</v>
      </c>
      <c r="C4136" s="2" t="s">
        <v>569</v>
      </c>
      <c r="D4136" s="2" t="str">
        <f t="shared" si="63"/>
        <v>Error?</v>
      </c>
    </row>
    <row r="4137" spans="1:4" x14ac:dyDescent="0.2">
      <c r="A4137" s="5">
        <v>4076</v>
      </c>
      <c r="B4137" s="1889">
        <f>'Acct Summary 7-8'!D19</f>
        <v>169377</v>
      </c>
      <c r="C4137" s="2" t="s">
        <v>569</v>
      </c>
      <c r="D4137" s="2" t="str">
        <f t="shared" si="63"/>
        <v>Error?</v>
      </c>
    </row>
    <row r="4138" spans="1:4" x14ac:dyDescent="0.2">
      <c r="A4138" s="5">
        <v>4077</v>
      </c>
      <c r="B4138" s="1889">
        <f>'Acct Summary 7-8'!E19</f>
        <v>258425</v>
      </c>
      <c r="C4138" s="2" t="s">
        <v>569</v>
      </c>
      <c r="D4138" s="2" t="str">
        <f t="shared" si="63"/>
        <v>Error?</v>
      </c>
    </row>
    <row r="4139" spans="1:4" x14ac:dyDescent="0.2">
      <c r="A4139" s="5">
        <v>4078</v>
      </c>
      <c r="B4139" s="1889">
        <f>'Acct Summary 7-8'!F19</f>
        <v>122853</v>
      </c>
      <c r="C4139" s="2" t="s">
        <v>569</v>
      </c>
      <c r="D4139" s="2" t="str">
        <f t="shared" si="63"/>
        <v>Error?</v>
      </c>
    </row>
    <row r="4140" spans="1:4" x14ac:dyDescent="0.2">
      <c r="A4140" s="5">
        <v>4079</v>
      </c>
      <c r="B4140" s="1889">
        <f>'Acct Summary 7-8'!G19</f>
        <v>71274</v>
      </c>
      <c r="C4140" s="2" t="s">
        <v>569</v>
      </c>
      <c r="D4140" s="2" t="str">
        <f t="shared" si="63"/>
        <v>Error?</v>
      </c>
    </row>
    <row r="4141" spans="1:4" x14ac:dyDescent="0.2">
      <c r="A4141" s="5">
        <v>4080</v>
      </c>
      <c r="B4141" s="1889">
        <f>'Acct Summary 7-8'!H19</f>
        <v>507955</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0</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1589000</v>
      </c>
      <c r="C4171" s="2" t="s">
        <v>569</v>
      </c>
      <c r="D4171" s="2" t="str">
        <f t="shared" si="64"/>
        <v>Error?</v>
      </c>
    </row>
    <row r="4172" spans="1:4" x14ac:dyDescent="0.2">
      <c r="A4172" s="5">
        <v>4111</v>
      </c>
      <c r="B4172" s="1889">
        <f>'Short-Term Long-Term Debt 24'!J49</f>
        <v>1357163</v>
      </c>
      <c r="C4172" s="2" t="s">
        <v>569</v>
      </c>
      <c r="D4172" s="2" t="str">
        <f t="shared" si="64"/>
        <v>Error?</v>
      </c>
    </row>
    <row r="4173" spans="1:4" x14ac:dyDescent="0.2">
      <c r="A4173" s="5">
        <v>4112</v>
      </c>
      <c r="B4173" s="1889">
        <f>'Short-Term Long-Term Debt 24'!H49</f>
        <v>199910</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1902</v>
      </c>
    </row>
    <row r="4236" spans="1:5" x14ac:dyDescent="0.2">
      <c r="A4236" s="10">
        <v>4175</v>
      </c>
      <c r="B4236" s="1889"/>
      <c r="D4236" s="2" t="str">
        <f t="shared" si="65"/>
        <v>OK</v>
      </c>
      <c r="E4236" s="4" t="s">
        <v>1902</v>
      </c>
    </row>
    <row r="4237" spans="1:5" x14ac:dyDescent="0.2">
      <c r="A4237" s="10">
        <v>4176</v>
      </c>
      <c r="B4237" s="1889"/>
      <c r="D4237" s="2" t="str">
        <f t="shared" si="65"/>
        <v>OK</v>
      </c>
      <c r="E4237" s="4" t="s">
        <v>1902</v>
      </c>
    </row>
    <row r="4238" spans="1:5" x14ac:dyDescent="0.2">
      <c r="A4238" s="10">
        <v>4177</v>
      </c>
      <c r="B4238" s="1889"/>
      <c r="D4238" s="2" t="str">
        <f t="shared" si="65"/>
        <v>OK</v>
      </c>
      <c r="E4238" s="4" t="s">
        <v>1902</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4"/>
    </row>
    <row r="4265" spans="1:5" x14ac:dyDescent="0.2">
      <c r="A4265" s="12">
        <v>4204</v>
      </c>
      <c r="B4265" s="1889">
        <f>('FP Info 3'!D10)*100000</f>
        <v>3308.7</v>
      </c>
      <c r="C4265" s="2" t="s">
        <v>569</v>
      </c>
      <c r="D4265" s="2" t="str">
        <f t="shared" si="65"/>
        <v>Error?</v>
      </c>
      <c r="E4265" s="124"/>
    </row>
    <row r="4266" spans="1:5" x14ac:dyDescent="0.2">
      <c r="A4266" s="12">
        <v>4205</v>
      </c>
      <c r="B4266" s="1889">
        <f>('FP Info 3'!F10)*100000</f>
        <v>377.59999999999997</v>
      </c>
      <c r="C4266" s="2" t="s">
        <v>569</v>
      </c>
      <c r="D4266" s="2" t="str">
        <f t="shared" si="65"/>
        <v>Error?</v>
      </c>
      <c r="E4266" s="124"/>
    </row>
    <row r="4267" spans="1:5" x14ac:dyDescent="0.2">
      <c r="A4267" s="12">
        <v>4206</v>
      </c>
      <c r="B4267" s="1889">
        <f>('FP Info 3'!H10)*100000</f>
        <v>189.29999999999998</v>
      </c>
      <c r="C4267" s="2" t="s">
        <v>569</v>
      </c>
      <c r="D4267" s="2" t="str">
        <f t="shared" si="65"/>
        <v>Error?</v>
      </c>
      <c r="E4267" s="124"/>
    </row>
    <row r="4268" spans="1:5" x14ac:dyDescent="0.2">
      <c r="A4268" s="12">
        <v>4207</v>
      </c>
      <c r="B4268" s="1889">
        <f>('FP Info 3'!J10)*100000</f>
        <v>3876.0000000000005</v>
      </c>
      <c r="C4268" s="2" t="s">
        <v>569</v>
      </c>
      <c r="D4268" s="2" t="str">
        <f t="shared" si="65"/>
        <v>Error?</v>
      </c>
    </row>
    <row r="4269" spans="1:5" x14ac:dyDescent="0.2">
      <c r="A4269" s="12">
        <v>4208</v>
      </c>
      <c r="B4269" s="1889">
        <f>'FP Info 3'!J16</f>
        <v>1899882</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0</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4124</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1902</v>
      </c>
    </row>
    <row r="4400" spans="1:5" x14ac:dyDescent="0.2">
      <c r="A4400" s="10">
        <v>4339</v>
      </c>
      <c r="B4400" s="1889"/>
      <c r="D4400" s="2" t="str">
        <f t="shared" si="67"/>
        <v>OK</v>
      </c>
      <c r="E4400" s="4" t="s">
        <v>1902</v>
      </c>
    </row>
    <row r="4401" spans="1:5" x14ac:dyDescent="0.2">
      <c r="A4401" s="10">
        <v>4340</v>
      </c>
      <c r="B4401" s="1889"/>
      <c r="D4401" s="2" t="str">
        <f t="shared" si="67"/>
        <v>OK</v>
      </c>
      <c r="E4401" s="4" t="s">
        <v>1902</v>
      </c>
    </row>
    <row r="4402" spans="1:5" x14ac:dyDescent="0.2">
      <c r="A4402" s="10">
        <v>4341</v>
      </c>
      <c r="B4402" s="1889"/>
      <c r="D4402" s="2" t="str">
        <f t="shared" si="67"/>
        <v>OK</v>
      </c>
      <c r="E4402" s="4" t="s">
        <v>1902</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9775</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14535</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26354</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4"/>
    </row>
    <row r="4437" spans="1:5" x14ac:dyDescent="0.2">
      <c r="A4437" s="12">
        <v>4376</v>
      </c>
      <c r="B4437" s="1889">
        <f>('FP Info 3'!L10)*100000</f>
        <v>44.2</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26354</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15788460</v>
      </c>
      <c r="D4995" s="2" t="str">
        <f t="shared" si="77"/>
        <v>Error?</v>
      </c>
    </row>
    <row r="4996" spans="1:4" x14ac:dyDescent="0.2">
      <c r="A4996" s="12">
        <v>4935</v>
      </c>
      <c r="B4996" s="1889">
        <f>'FP Info 3'!H31</f>
        <v>1089403.74</v>
      </c>
      <c r="D4996" s="2" t="str">
        <f t="shared" si="77"/>
        <v>Error?</v>
      </c>
    </row>
    <row r="4997" spans="1:4" x14ac:dyDescent="0.2">
      <c r="A4997" s="12">
        <v>4936</v>
      </c>
      <c r="B4997" s="1889">
        <f>'FP Info 3'!H37</f>
        <v>1589000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0</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457409</v>
      </c>
      <c r="D5061" s="2" t="str">
        <f t="shared" si="78"/>
        <v>Error?</v>
      </c>
    </row>
    <row r="5062" spans="1:4" x14ac:dyDescent="0.2">
      <c r="A5062" s="10">
        <v>5001</v>
      </c>
      <c r="B5062" s="1889"/>
      <c r="D5062" s="2" t="str">
        <f t="shared" si="78"/>
        <v>OK</v>
      </c>
    </row>
    <row r="5063" spans="1:4" x14ac:dyDescent="0.2">
      <c r="A5063" s="5">
        <v>5002</v>
      </c>
      <c r="B5063" s="1889">
        <f>'Revenues 9-14'!C7</f>
        <v>48508</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505917</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67006</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67006</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29505</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29505</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0</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0</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0</v>
      </c>
      <c r="C5096" s="2" t="s">
        <v>569</v>
      </c>
      <c r="D5096" s="2" t="str">
        <f t="shared" si="78"/>
        <v>Error?</v>
      </c>
    </row>
    <row r="5097" spans="1:4" x14ac:dyDescent="0.2">
      <c r="A5097" s="5">
        <v>5036</v>
      </c>
      <c r="B5097" s="1889">
        <f>'Revenues 9-14'!C77</f>
        <v>0</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0</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0</v>
      </c>
      <c r="C5102" s="2" t="s">
        <v>569</v>
      </c>
      <c r="D5102" s="2" t="str">
        <f t="shared" si="78"/>
        <v>Error?</v>
      </c>
    </row>
    <row r="5103" spans="1:4" x14ac:dyDescent="0.2">
      <c r="A5103" s="5">
        <v>5042</v>
      </c>
      <c r="B5103" s="1889">
        <f>'Revenues 9-14'!C84</f>
        <v>495</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495</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0</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78</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348</v>
      </c>
      <c r="D5119" s="2" t="str">
        <f t="shared" ref="D5119:D5182" si="79">IF(ISBLANK(B5119),"OK",IF(A5119-B5119=0,"OK","Error?"))</f>
        <v>Error?</v>
      </c>
    </row>
    <row r="5120" spans="1:4" x14ac:dyDescent="0.2">
      <c r="A5120" s="5">
        <v>5059</v>
      </c>
      <c r="B5120" s="1889">
        <f>'Revenues 9-14'!C108</f>
        <v>426</v>
      </c>
      <c r="C5120" s="2" t="s">
        <v>569</v>
      </c>
      <c r="D5120" s="2" t="str">
        <f t="shared" si="79"/>
        <v>Error?</v>
      </c>
    </row>
    <row r="5121" spans="1:4" x14ac:dyDescent="0.2">
      <c r="A5121" s="5">
        <v>5060</v>
      </c>
      <c r="B5121" s="1889">
        <f>'Revenues 9-14'!C109</f>
        <v>603349</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1194138</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1194138</v>
      </c>
      <c r="C5132" s="2" t="s">
        <v>569</v>
      </c>
      <c r="D5132" s="2" t="str">
        <f t="shared" si="79"/>
        <v>Error?</v>
      </c>
    </row>
    <row r="5133" spans="1:4" x14ac:dyDescent="0.2">
      <c r="A5133" s="5">
        <v>5072</v>
      </c>
      <c r="B5133" s="1889">
        <f>'Revenues 9-14'!C125</f>
        <v>0</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0</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0</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0</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2372</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106435</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1902</v>
      </c>
    </row>
    <row r="5200" spans="1:5" x14ac:dyDescent="0.2">
      <c r="A5200" s="10">
        <v>5139</v>
      </c>
      <c r="B5200" s="1889"/>
      <c r="D5200" s="2" t="str">
        <f t="shared" si="80"/>
        <v>OK</v>
      </c>
      <c r="E5200" s="4" t="s">
        <v>1902</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108807</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1302945</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73140</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52490</v>
      </c>
      <c r="D5241" s="2" t="str">
        <f t="shared" si="80"/>
        <v>Error?</v>
      </c>
    </row>
    <row r="5242" spans="1:4" x14ac:dyDescent="0.2">
      <c r="A5242" s="5">
        <v>5181</v>
      </c>
      <c r="B5242" s="1889">
        <f>'Revenues 9-14'!C194</f>
        <v>0</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125630</v>
      </c>
      <c r="C5246" s="2" t="s">
        <v>569</v>
      </c>
      <c r="D5246" s="2" t="str">
        <f t="shared" si="80"/>
        <v>Error?</v>
      </c>
    </row>
    <row r="5247" spans="1:4" x14ac:dyDescent="0.2">
      <c r="A5247" s="5">
        <v>5186</v>
      </c>
      <c r="B5247" s="1889">
        <f>'Revenues 9-14'!C200</f>
        <v>98834</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1902</v>
      </c>
    </row>
    <row r="5255" spans="1:5" x14ac:dyDescent="0.2">
      <c r="A5255" s="5">
        <v>5194</v>
      </c>
      <c r="B5255" s="1889">
        <f>'Revenues 9-14'!C202</f>
        <v>0</v>
      </c>
      <c r="D5255" s="2" t="str">
        <f t="shared" si="81"/>
        <v>Error?</v>
      </c>
    </row>
    <row r="5256" spans="1:5" x14ac:dyDescent="0.2">
      <c r="A5256" s="5">
        <v>5195</v>
      </c>
      <c r="B5256" s="1889">
        <f>'Revenues 9-14'!C206</f>
        <v>9775</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98834</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0</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14787</v>
      </c>
      <c r="D5278" s="2" t="str">
        <f t="shared" si="81"/>
        <v>Error?</v>
      </c>
    </row>
    <row r="5279" spans="1:4" x14ac:dyDescent="0.2">
      <c r="A5279" s="5">
        <v>5218</v>
      </c>
      <c r="B5279" s="1889">
        <f>'Revenues 9-14'!C214</f>
        <v>4490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19277</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1902</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272175</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272175</v>
      </c>
      <c r="C5326" s="2" t="s">
        <v>569</v>
      </c>
      <c r="D5326" s="2" t="str">
        <f t="shared" si="82"/>
        <v>Error?</v>
      </c>
    </row>
    <row r="5327" spans="1:5" x14ac:dyDescent="0.2">
      <c r="A5327" s="5">
        <v>5266</v>
      </c>
      <c r="B5327" s="1889">
        <f>'Revenues 9-14'!C268</f>
        <v>2178469</v>
      </c>
      <c r="C5327" s="2" t="s">
        <v>569</v>
      </c>
      <c r="D5327" s="2" t="str">
        <f t="shared" si="82"/>
        <v>Error?</v>
      </c>
    </row>
    <row r="5328" spans="1:5" x14ac:dyDescent="0.2">
      <c r="A5328" s="5">
        <v>5267</v>
      </c>
      <c r="B5328" s="1889">
        <f>'Revenues 9-14'!D5</f>
        <v>52219</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52219</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569</v>
      </c>
      <c r="D5339" s="2" t="str">
        <f t="shared" si="82"/>
        <v>Error?</v>
      </c>
    </row>
    <row r="5340" spans="1:4" x14ac:dyDescent="0.2">
      <c r="A5340" s="5">
        <v>5279</v>
      </c>
      <c r="B5340" s="1889">
        <f>'Revenues 9-14'!D65</f>
        <v>1647</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1647</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2536</v>
      </c>
      <c r="D5354" s="2" t="str">
        <f t="shared" si="82"/>
        <v>Error?</v>
      </c>
    </row>
    <row r="5355" spans="1:4" x14ac:dyDescent="0.2">
      <c r="A5355" s="5">
        <v>5294</v>
      </c>
      <c r="B5355" s="1889">
        <f>'Revenues 9-14'!D108</f>
        <v>2536</v>
      </c>
      <c r="C5355" s="2" t="s">
        <v>569</v>
      </c>
      <c r="D5355" s="2" t="str">
        <f t="shared" si="82"/>
        <v>Error?</v>
      </c>
    </row>
    <row r="5356" spans="1:4" x14ac:dyDescent="0.2">
      <c r="A5356" s="5">
        <v>5295</v>
      </c>
      <c r="B5356" s="1889">
        <f>'Revenues 9-14'!D109</f>
        <v>56402</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174000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174000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174000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1902</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230402</v>
      </c>
      <c r="C5508" s="2" t="s">
        <v>569</v>
      </c>
      <c r="D5508" s="2" t="str">
        <f t="shared" si="85"/>
        <v>Error?</v>
      </c>
    </row>
    <row r="5509" spans="1:4" x14ac:dyDescent="0.2">
      <c r="A5509" s="5">
        <v>5448</v>
      </c>
      <c r="B5509" s="1889">
        <f>'Revenues 9-14'!E5</f>
        <v>330706</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330706</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4197</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4197</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334903</v>
      </c>
      <c r="C5527" s="2" t="s">
        <v>569</v>
      </c>
      <c r="D5527" s="2" t="str">
        <f t="shared" si="85"/>
        <v>Error?</v>
      </c>
    </row>
    <row r="5528" spans="1:4" x14ac:dyDescent="0.2">
      <c r="A5528" s="5">
        <v>5467</v>
      </c>
      <c r="B5528" s="1889">
        <f>'Revenues 9-14'!E117</f>
        <v>75000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75000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75000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436257</v>
      </c>
      <c r="C5552" s="2" t="s">
        <v>569</v>
      </c>
      <c r="D5552" s="2" t="str">
        <f t="shared" si="85"/>
        <v>Error?</v>
      </c>
    </row>
    <row r="5553" spans="1:4" x14ac:dyDescent="0.2">
      <c r="A5553" s="5">
        <v>5492</v>
      </c>
      <c r="B5553" s="1889">
        <f>'Revenues 9-14'!F5</f>
        <v>26160</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26160</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717</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717</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0</v>
      </c>
      <c r="D5586" s="2" t="str">
        <f t="shared" si="86"/>
        <v>Error?</v>
      </c>
    </row>
    <row r="5587" spans="1:4" x14ac:dyDescent="0.2">
      <c r="A5587" s="5">
        <v>5526</v>
      </c>
      <c r="B5587" s="1889">
        <f>'Revenues 9-14'!F108</f>
        <v>0</v>
      </c>
      <c r="C5587" s="2" t="s">
        <v>569</v>
      </c>
      <c r="D5587" s="2" t="str">
        <f t="shared" si="86"/>
        <v>Error?</v>
      </c>
    </row>
    <row r="5588" spans="1:4" x14ac:dyDescent="0.2">
      <c r="A5588" s="5">
        <v>5527</v>
      </c>
      <c r="B5588" s="1889">
        <f>'Revenues 9-14'!F109</f>
        <v>26877</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60000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60000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39598</v>
      </c>
      <c r="D5615" s="2" t="str">
        <f t="shared" si="86"/>
        <v>Error?</v>
      </c>
    </row>
    <row r="5616" spans="1:4" x14ac:dyDescent="0.2">
      <c r="A5616" s="10">
        <v>5555</v>
      </c>
      <c r="B5616" s="1889"/>
      <c r="D5616" s="2" t="str">
        <f t="shared" si="86"/>
        <v>OK</v>
      </c>
    </row>
    <row r="5617" spans="1:5" x14ac:dyDescent="0.2">
      <c r="A5617" s="5">
        <v>5556</v>
      </c>
      <c r="B5617" s="1889">
        <f>'Revenues 9-14'!F153</f>
        <v>42940</v>
      </c>
      <c r="D5617" s="2" t="str">
        <f t="shared" si="86"/>
        <v>Error?</v>
      </c>
    </row>
    <row r="5618" spans="1:5" x14ac:dyDescent="0.2">
      <c r="A5618" s="5">
        <v>5557</v>
      </c>
      <c r="B5618" s="1889">
        <f>'Revenues 9-14'!F155</f>
        <v>82538</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1902</v>
      </c>
    </row>
    <row r="5631" spans="1:5" x14ac:dyDescent="0.2">
      <c r="A5631" s="10">
        <v>5570</v>
      </c>
      <c r="B5631" s="1889"/>
      <c r="D5631" s="2" t="str">
        <f t="shared" ref="D5631:D5694" si="87">IF(ISBLANK(B5631),"OK",IF(A5631-B5631=0,"OK","Error?"))</f>
        <v>OK</v>
      </c>
      <c r="E5631" s="4" t="s">
        <v>1902</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82538</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142538</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1902</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1902</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169415</v>
      </c>
      <c r="C5720" s="2" t="s">
        <v>569</v>
      </c>
      <c r="D5720" s="2" t="str">
        <f t="shared" si="88"/>
        <v>Error?</v>
      </c>
    </row>
    <row r="5721" spans="1:4" x14ac:dyDescent="0.2">
      <c r="A5721" s="5">
        <v>5660</v>
      </c>
      <c r="B5721" s="1889">
        <f>'Revenues 9-14'!G5</f>
        <v>1756</v>
      </c>
      <c r="D5721" s="2" t="str">
        <f t="shared" si="88"/>
        <v>Error?</v>
      </c>
    </row>
    <row r="5722" spans="1:4" x14ac:dyDescent="0.2">
      <c r="A5722" s="5">
        <v>5661</v>
      </c>
      <c r="B5722" s="1889">
        <f>'Revenues 9-14'!G7</f>
        <v>0</v>
      </c>
      <c r="D5722" s="2" t="str">
        <f t="shared" si="88"/>
        <v>Error?</v>
      </c>
    </row>
    <row r="5723" spans="1:4" x14ac:dyDescent="0.2">
      <c r="A5723" s="5">
        <v>5662</v>
      </c>
      <c r="B5723" s="1889">
        <f>'Revenues 9-14'!G8</f>
        <v>33520</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35276</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2268</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2268</v>
      </c>
      <c r="C5730" s="2" t="s">
        <v>569</v>
      </c>
      <c r="D5730" s="2" t="str">
        <f t="shared" si="88"/>
        <v>Error?</v>
      </c>
    </row>
    <row r="5731" spans="1:4" x14ac:dyDescent="0.2">
      <c r="A5731" s="5">
        <v>5670</v>
      </c>
      <c r="B5731" s="1889">
        <f>'Revenues 9-14'!G65</f>
        <v>834</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834</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50000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50000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1902</v>
      </c>
    </row>
    <row r="5768" spans="1:5" x14ac:dyDescent="0.2">
      <c r="A5768" s="10">
        <v>5707</v>
      </c>
      <c r="B5768" s="1889"/>
      <c r="D5768" s="2" t="str">
        <f t="shared" si="89"/>
        <v>OK</v>
      </c>
      <c r="E5768" s="4" t="s">
        <v>1902</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50000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1902</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1902</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88378</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594</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594</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6500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6500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7094</v>
      </c>
      <c r="C5915" s="2" t="s">
        <v>569</v>
      </c>
      <c r="D5915" s="2" t="str">
        <f t="shared" si="91"/>
        <v>Error?</v>
      </c>
    </row>
    <row r="5916" spans="1:4" x14ac:dyDescent="0.2">
      <c r="A5916" s="5">
        <v>5855</v>
      </c>
      <c r="B5916" s="1889">
        <f>'Revenues 9-14'!I5</f>
        <v>6135</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6135</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3911</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3911</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10046</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0</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0</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0</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0</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0</v>
      </c>
      <c r="C6023" s="2" t="s">
        <v>569</v>
      </c>
      <c r="D6023" s="2" t="str">
        <f t="shared" si="93"/>
        <v>Error?</v>
      </c>
    </row>
    <row r="6024" spans="1:5" x14ac:dyDescent="0.2">
      <c r="A6024" s="5">
        <v>5963</v>
      </c>
      <c r="B6024" s="1889">
        <f>'Revenues 9-14'!G109</f>
        <v>38378</v>
      </c>
      <c r="C6024" s="2" t="s">
        <v>569</v>
      </c>
      <c r="D6024" s="2" t="str">
        <f t="shared" si="93"/>
        <v>Error?</v>
      </c>
    </row>
    <row r="6025" spans="1:5" x14ac:dyDescent="0.2">
      <c r="A6025" s="5">
        <v>5964</v>
      </c>
      <c r="B6025" s="1889">
        <f>'Revenues 9-14'!H109</f>
        <v>594</v>
      </c>
      <c r="C6025" s="2" t="s">
        <v>569</v>
      </c>
      <c r="D6025" s="2" t="str">
        <f t="shared" si="93"/>
        <v>Error?</v>
      </c>
    </row>
    <row r="6026" spans="1:5" x14ac:dyDescent="0.2">
      <c r="A6026" s="5">
        <v>5965</v>
      </c>
      <c r="B6026" s="1889">
        <f>'Revenues 9-14'!I109</f>
        <v>10046</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0</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0</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0</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3">
        <v>6006</v>
      </c>
      <c r="B6067" s="1890"/>
      <c r="D6067" s="2" t="str">
        <f t="shared" si="93"/>
        <v>OK</v>
      </c>
      <c r="E6067" s="2" t="s">
        <v>914</v>
      </c>
    </row>
    <row r="6068" spans="1:5" x14ac:dyDescent="0.2">
      <c r="A6068" s="123">
        <v>6007</v>
      </c>
      <c r="B6068" s="1890"/>
      <c r="D6068" s="2" t="str">
        <f t="shared" si="93"/>
        <v>OK</v>
      </c>
      <c r="E6068" s="2" t="s">
        <v>914</v>
      </c>
    </row>
    <row r="6069" spans="1:5" x14ac:dyDescent="0.2">
      <c r="A6069" s="123">
        <v>6008</v>
      </c>
      <c r="B6069" s="1890"/>
      <c r="D6069" s="2" t="str">
        <f t="shared" si="93"/>
        <v>OK</v>
      </c>
      <c r="E6069" s="2" t="s">
        <v>914</v>
      </c>
    </row>
    <row r="6070" spans="1:5" x14ac:dyDescent="0.2">
      <c r="A6070" s="123">
        <v>6009</v>
      </c>
      <c r="B6070" s="1890"/>
      <c r="D6070" s="2" t="str">
        <f t="shared" si="93"/>
        <v>OK</v>
      </c>
      <c r="E6070" s="2" t="s">
        <v>914</v>
      </c>
    </row>
    <row r="6071" spans="1:5" x14ac:dyDescent="0.2">
      <c r="A6071" s="123">
        <v>6010</v>
      </c>
      <c r="B6071" s="1890"/>
      <c r="D6071" s="2" t="str">
        <f t="shared" si="93"/>
        <v>OK</v>
      </c>
      <c r="E6071" s="2" t="s">
        <v>914</v>
      </c>
    </row>
    <row r="6072" spans="1:5" x14ac:dyDescent="0.2">
      <c r="A6072" s="123">
        <v>6011</v>
      </c>
      <c r="B6072" s="1890"/>
      <c r="D6072" s="2" t="str">
        <f t="shared" si="93"/>
        <v>OK</v>
      </c>
      <c r="E6072" s="2" t="s">
        <v>914</v>
      </c>
    </row>
    <row r="6073" spans="1:5" x14ac:dyDescent="0.2">
      <c r="A6073" s="123">
        <v>6012</v>
      </c>
      <c r="B6073" s="1890"/>
      <c r="C6073" s="2" t="s">
        <v>569</v>
      </c>
      <c r="D6073" s="2" t="str">
        <f t="shared" si="93"/>
        <v>OK</v>
      </c>
      <c r="E6073" s="2" t="s">
        <v>914</v>
      </c>
    </row>
    <row r="6074" spans="1:5" x14ac:dyDescent="0.2">
      <c r="A6074" s="8">
        <v>6013</v>
      </c>
      <c r="B6074" s="1890">
        <f>'PCTC-OEPP 27-28'!F79</f>
        <v>166.4</v>
      </c>
      <c r="D6074" s="2" t="str">
        <f t="shared" si="93"/>
        <v>Error?</v>
      </c>
      <c r="E6074" s="2" t="s">
        <v>924</v>
      </c>
    </row>
    <row r="6075" spans="1:5" x14ac:dyDescent="0.2">
      <c r="A6075" s="123">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5">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30903</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2162</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5">
        <v>6131</v>
      </c>
      <c r="B6192" s="1889"/>
      <c r="D6192" s="2" t="str">
        <f t="shared" si="95"/>
        <v>OK</v>
      </c>
      <c r="E6192" s="2" t="s">
        <v>135</v>
      </c>
    </row>
    <row r="6193" spans="1:5" x14ac:dyDescent="0.2">
      <c r="A6193" s="125">
        <v>6132</v>
      </c>
      <c r="B6193" s="1889"/>
      <c r="D6193" s="2" t="str">
        <f t="shared" si="95"/>
        <v>OK</v>
      </c>
      <c r="E6193" s="2" t="s">
        <v>135</v>
      </c>
    </row>
    <row r="6194" spans="1:5" x14ac:dyDescent="0.2">
      <c r="A6194" s="125">
        <v>6133</v>
      </c>
      <c r="B6194" s="1889"/>
      <c r="D6194" s="2" t="str">
        <f t="shared" si="95"/>
        <v>OK</v>
      </c>
      <c r="E6194" s="2" t="s">
        <v>135</v>
      </c>
    </row>
    <row r="6195" spans="1:5" x14ac:dyDescent="0.2">
      <c r="A6195" s="125">
        <v>6134</v>
      </c>
      <c r="B6195" s="1889"/>
      <c r="D6195" s="2" t="str">
        <f t="shared" si="95"/>
        <v>OK</v>
      </c>
      <c r="E6195" s="2" t="s">
        <v>135</v>
      </c>
    </row>
    <row r="6196" spans="1:5" x14ac:dyDescent="0.2">
      <c r="A6196" s="125">
        <v>6135</v>
      </c>
      <c r="B6196" s="1889"/>
      <c r="D6196" s="2" t="str">
        <f t="shared" si="95"/>
        <v>OK</v>
      </c>
      <c r="E6196" s="2" t="s">
        <v>135</v>
      </c>
    </row>
    <row r="6197" spans="1:5" x14ac:dyDescent="0.2">
      <c r="A6197" s="125">
        <v>6136</v>
      </c>
      <c r="B6197" s="1889"/>
      <c r="D6197" s="2" t="str">
        <f t="shared" si="95"/>
        <v>OK</v>
      </c>
      <c r="E6197" s="2" t="s">
        <v>135</v>
      </c>
    </row>
    <row r="6198" spans="1:5" x14ac:dyDescent="0.2">
      <c r="A6198" s="125">
        <v>6137</v>
      </c>
      <c r="B6198" s="1889"/>
      <c r="D6198" s="2" t="str">
        <f t="shared" si="95"/>
        <v>OK</v>
      </c>
      <c r="E6198" s="2" t="s">
        <v>135</v>
      </c>
    </row>
    <row r="6199" spans="1:5" x14ac:dyDescent="0.2">
      <c r="A6199" s="125">
        <v>6138</v>
      </c>
      <c r="B6199" s="1889"/>
      <c r="D6199" s="2" t="str">
        <f t="shared" si="95"/>
        <v>OK</v>
      </c>
      <c r="E6199" s="2" t="s">
        <v>135</v>
      </c>
    </row>
    <row r="6200" spans="1:5" x14ac:dyDescent="0.2">
      <c r="A6200" s="125">
        <v>6139</v>
      </c>
      <c r="B6200" s="1889"/>
      <c r="D6200" s="2" t="str">
        <f t="shared" si="95"/>
        <v>OK</v>
      </c>
      <c r="E6200" s="2" t="s">
        <v>135</v>
      </c>
    </row>
    <row r="6201" spans="1:5" x14ac:dyDescent="0.2">
      <c r="A6201" s="125">
        <v>6140</v>
      </c>
      <c r="B6201" s="1889"/>
      <c r="D6201" s="2" t="str">
        <f t="shared" si="95"/>
        <v>OK</v>
      </c>
      <c r="E6201" s="2" t="s">
        <v>135</v>
      </c>
    </row>
    <row r="6202" spans="1:5" x14ac:dyDescent="0.2">
      <c r="A6202" s="125">
        <v>6141</v>
      </c>
      <c r="B6202" s="1889"/>
      <c r="D6202" s="2" t="str">
        <f t="shared" si="95"/>
        <v>OK</v>
      </c>
      <c r="E6202" s="2" t="s">
        <v>135</v>
      </c>
    </row>
    <row r="6203" spans="1:5" x14ac:dyDescent="0.2">
      <c r="A6203" s="125">
        <v>6142</v>
      </c>
      <c r="B6203" s="1889"/>
      <c r="D6203" s="2" t="str">
        <f t="shared" si="95"/>
        <v>OK</v>
      </c>
      <c r="E6203" s="2" t="s">
        <v>135</v>
      </c>
    </row>
    <row r="6204" spans="1:5" x14ac:dyDescent="0.2">
      <c r="A6204" s="125">
        <v>6143</v>
      </c>
      <c r="B6204" s="1889"/>
      <c r="D6204" s="2" t="str">
        <f t="shared" si="95"/>
        <v>OK</v>
      </c>
      <c r="E6204" s="2" t="s">
        <v>135</v>
      </c>
    </row>
    <row r="6205" spans="1:5" x14ac:dyDescent="0.2">
      <c r="A6205" s="125">
        <v>6144</v>
      </c>
      <c r="B6205" s="1889"/>
      <c r="D6205" s="2" t="str">
        <f t="shared" si="95"/>
        <v>OK</v>
      </c>
      <c r="E6205" s="2" t="s">
        <v>135</v>
      </c>
    </row>
    <row r="6206" spans="1:5" x14ac:dyDescent="0.2">
      <c r="A6206" s="125">
        <v>6145</v>
      </c>
      <c r="B6206" s="1889"/>
      <c r="D6206" s="2" t="str">
        <f t="shared" si="95"/>
        <v>OK</v>
      </c>
      <c r="E6206" s="2" t="s">
        <v>135</v>
      </c>
    </row>
    <row r="6207" spans="1:5" x14ac:dyDescent="0.2">
      <c r="A6207" s="125">
        <v>6146</v>
      </c>
      <c r="B6207" s="1889"/>
      <c r="D6207" s="2" t="str">
        <f t="shared" ref="D6207:D6270" si="96">IF(ISBLANK(B6207),"OK",IF(A6207-B6207=0,"OK","Error?"))</f>
        <v>OK</v>
      </c>
      <c r="E6207" s="2" t="s">
        <v>135</v>
      </c>
    </row>
    <row r="6208" spans="1:5" x14ac:dyDescent="0.2">
      <c r="A6208" s="125">
        <v>6147</v>
      </c>
      <c r="B6208" s="1889"/>
      <c r="D6208" s="2" t="str">
        <f t="shared" si="96"/>
        <v>OK</v>
      </c>
      <c r="E6208" s="2" t="s">
        <v>135</v>
      </c>
    </row>
    <row r="6209" spans="1:5" x14ac:dyDescent="0.2">
      <c r="A6209" s="125">
        <v>6148</v>
      </c>
      <c r="B6209" s="1889"/>
      <c r="D6209" s="2" t="str">
        <f t="shared" si="96"/>
        <v>OK</v>
      </c>
      <c r="E6209" s="2" t="s">
        <v>135</v>
      </c>
    </row>
    <row r="6210" spans="1:5" x14ac:dyDescent="0.2">
      <c r="A6210" s="125">
        <v>6149</v>
      </c>
      <c r="B6210" s="1889"/>
      <c r="D6210" s="2" t="str">
        <f t="shared" si="96"/>
        <v>OK</v>
      </c>
      <c r="E6210" s="2" t="s">
        <v>135</v>
      </c>
    </row>
    <row r="6211" spans="1:5" x14ac:dyDescent="0.2">
      <c r="A6211" s="125">
        <v>6150</v>
      </c>
      <c r="B6211" s="1889"/>
      <c r="D6211" s="2" t="str">
        <f t="shared" si="96"/>
        <v>OK</v>
      </c>
      <c r="E6211" s="2" t="s">
        <v>135</v>
      </c>
    </row>
    <row r="6212" spans="1:5" x14ac:dyDescent="0.2">
      <c r="A6212" s="125">
        <v>6151</v>
      </c>
      <c r="B6212" s="1889"/>
      <c r="D6212" s="2" t="str">
        <f t="shared" si="96"/>
        <v>OK</v>
      </c>
      <c r="E6212" s="2" t="s">
        <v>135</v>
      </c>
    </row>
    <row r="6213" spans="1:5" x14ac:dyDescent="0.2">
      <c r="A6213" s="125">
        <v>6152</v>
      </c>
      <c r="B6213" s="1889"/>
      <c r="D6213" s="2" t="str">
        <f t="shared" si="96"/>
        <v>OK</v>
      </c>
      <c r="E6213" s="2" t="s">
        <v>135</v>
      </c>
    </row>
    <row r="6214" spans="1:5" x14ac:dyDescent="0.2">
      <c r="A6214">
        <v>6153</v>
      </c>
      <c r="B6214" s="1889">
        <f>'Assets-Liab 5-6'!J38</f>
        <v>30903</v>
      </c>
      <c r="D6214" s="2" t="str">
        <f t="shared" si="96"/>
        <v>Error?</v>
      </c>
      <c r="E6214" s="2" t="s">
        <v>189</v>
      </c>
    </row>
    <row r="6215" spans="1:5" x14ac:dyDescent="0.2">
      <c r="A6215">
        <v>6154</v>
      </c>
      <c r="B6215" s="1889">
        <f>'Assets-Liab 5-6'!J39</f>
        <v>0</v>
      </c>
      <c r="D6215" s="2" t="str">
        <f t="shared" si="96"/>
        <v>Error?</v>
      </c>
      <c r="E6215" s="2" t="s">
        <v>189</v>
      </c>
    </row>
    <row r="6216" spans="1:5" x14ac:dyDescent="0.2">
      <c r="A6216">
        <v>6155</v>
      </c>
      <c r="B6216" s="1889">
        <f>'Assets-Liab 5-6'!J41</f>
        <v>30903</v>
      </c>
      <c r="D6216" s="2" t="str">
        <f t="shared" si="96"/>
        <v>Error?</v>
      </c>
      <c r="E6216" s="2" t="s">
        <v>189</v>
      </c>
    </row>
    <row r="6217" spans="1:5" x14ac:dyDescent="0.2">
      <c r="A6217">
        <v>6156</v>
      </c>
      <c r="B6217" s="1889">
        <f>'Assets-Liab 5-6'!J4</f>
        <v>30903</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36623</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36623</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36623</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27314</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27314</v>
      </c>
      <c r="D6229" s="2" t="str">
        <f t="shared" si="96"/>
        <v>Error?</v>
      </c>
      <c r="E6229" s="2" t="s">
        <v>189</v>
      </c>
    </row>
    <row r="6230" spans="1:5" x14ac:dyDescent="0.2">
      <c r="A6230">
        <v>6169</v>
      </c>
      <c r="B6230" s="1889">
        <f>'Acct Summary 7-8'!J20</f>
        <v>9309</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52536</v>
      </c>
      <c r="D6260" s="2" t="str">
        <f t="shared" si="96"/>
        <v>Error?</v>
      </c>
      <c r="E6260" s="2" t="s">
        <v>189</v>
      </c>
    </row>
    <row r="6261" spans="1:5" x14ac:dyDescent="0.2">
      <c r="A6261">
        <v>6200</v>
      </c>
      <c r="B6261" s="1889">
        <f>'Acct Summary 7-8'!J76</f>
        <v>52536</v>
      </c>
      <c r="D6261" s="2" t="str">
        <f t="shared" si="96"/>
        <v>Error?</v>
      </c>
      <c r="E6261" s="2" t="s">
        <v>189</v>
      </c>
    </row>
    <row r="6262" spans="1:5" x14ac:dyDescent="0.2">
      <c r="A6262">
        <v>6201</v>
      </c>
      <c r="B6262" s="1889">
        <f>'Acct Summary 7-8'!J77</f>
        <v>-52536</v>
      </c>
      <c r="D6262" s="2" t="str">
        <f t="shared" si="96"/>
        <v>Error?</v>
      </c>
      <c r="E6262" s="2" t="s">
        <v>189</v>
      </c>
    </row>
    <row r="6263" spans="1:5" x14ac:dyDescent="0.2">
      <c r="A6263">
        <v>6202</v>
      </c>
      <c r="B6263" s="1889">
        <f>'Acct Summary 7-8'!J78</f>
        <v>-43227</v>
      </c>
      <c r="D6263" s="2" t="str">
        <f t="shared" si="96"/>
        <v>Error?</v>
      </c>
      <c r="E6263" s="2" t="s">
        <v>189</v>
      </c>
    </row>
    <row r="6264" spans="1:5" x14ac:dyDescent="0.2">
      <c r="A6264">
        <v>6203</v>
      </c>
      <c r="B6264" s="1889">
        <f>'Acct Summary 7-8'!J79</f>
        <v>74130</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30903</v>
      </c>
      <c r="D6266" s="2" t="str">
        <f t="shared" si="96"/>
        <v>Error?</v>
      </c>
      <c r="E6266" s="2" t="s">
        <v>189</v>
      </c>
    </row>
    <row r="6267" spans="1:5" x14ac:dyDescent="0.2">
      <c r="A6267">
        <v>6206</v>
      </c>
      <c r="B6267" s="1889">
        <f>'Acct Summary 7-8'!C82</f>
        <v>8977</v>
      </c>
      <c r="D6267" s="2" t="str">
        <f t="shared" si="96"/>
        <v>Error?</v>
      </c>
      <c r="E6267" s="2" t="s">
        <v>189</v>
      </c>
    </row>
    <row r="6268" spans="1:5" x14ac:dyDescent="0.2">
      <c r="A6268">
        <v>6207</v>
      </c>
      <c r="B6268" s="1889">
        <f>'Acct Summary 7-8'!D82</f>
        <v>113561</v>
      </c>
      <c r="D6268" s="2" t="str">
        <f t="shared" si="96"/>
        <v>Error?</v>
      </c>
      <c r="E6268" s="2" t="s">
        <v>189</v>
      </c>
    </row>
    <row r="6269" spans="1:5" x14ac:dyDescent="0.2">
      <c r="A6269">
        <v>6208</v>
      </c>
      <c r="B6269" s="1889">
        <f>'Acct Summary 7-8'!E82</f>
        <v>177832</v>
      </c>
      <c r="D6269" s="2" t="str">
        <f t="shared" si="96"/>
        <v>Error?</v>
      </c>
      <c r="E6269" s="2" t="s">
        <v>189</v>
      </c>
    </row>
    <row r="6270" spans="1:5" x14ac:dyDescent="0.2">
      <c r="A6270">
        <v>6209</v>
      </c>
      <c r="B6270" s="1889">
        <f>'Acct Summary 7-8'!F82</f>
        <v>46562</v>
      </c>
      <c r="D6270" s="2" t="str">
        <f t="shared" si="96"/>
        <v>Error?</v>
      </c>
      <c r="E6270" s="2" t="s">
        <v>189</v>
      </c>
    </row>
    <row r="6271" spans="1:5" x14ac:dyDescent="0.2">
      <c r="A6271">
        <v>6210</v>
      </c>
      <c r="B6271" s="1889">
        <f>'Acct Summary 7-8'!G82</f>
        <v>17104</v>
      </c>
      <c r="D6271" s="2" t="str">
        <f t="shared" ref="D6271:D6334" si="97">IF(ISBLANK(B6271),"OK",IF(A6271-B6271=0,"OK","Error?"))</f>
        <v>Error?</v>
      </c>
      <c r="E6271" s="2" t="s">
        <v>189</v>
      </c>
    </row>
    <row r="6272" spans="1:5" x14ac:dyDescent="0.2">
      <c r="A6272">
        <v>6211</v>
      </c>
      <c r="B6272" s="1889">
        <f>'Acct Summary 7-8'!H82</f>
        <v>-500861</v>
      </c>
      <c r="D6272" s="2" t="str">
        <f t="shared" si="97"/>
        <v>Error?</v>
      </c>
      <c r="E6272" s="2" t="s">
        <v>189</v>
      </c>
    </row>
    <row r="6273" spans="1:5" x14ac:dyDescent="0.2">
      <c r="A6273">
        <v>6212</v>
      </c>
      <c r="B6273" s="1889">
        <f>'Acct Summary 7-8'!I82</f>
        <v>10046</v>
      </c>
      <c r="D6273" s="2" t="str">
        <f t="shared" si="97"/>
        <v>Error?</v>
      </c>
      <c r="E6273" s="2" t="s">
        <v>189</v>
      </c>
    </row>
    <row r="6274" spans="1:5" x14ac:dyDescent="0.2">
      <c r="A6274">
        <v>6213</v>
      </c>
      <c r="B6274" s="1889">
        <f>'Acct Summary 7-8'!J82</f>
        <v>-43227</v>
      </c>
      <c r="D6274" s="2" t="str">
        <f t="shared" si="97"/>
        <v>Error?</v>
      </c>
      <c r="E6274" s="2" t="s">
        <v>189</v>
      </c>
    </row>
    <row r="6275" spans="1:5" x14ac:dyDescent="0.2">
      <c r="A6275">
        <v>6214</v>
      </c>
      <c r="B6275" s="1889">
        <f>'Acct Summary 7-8'!K82</f>
        <v>0</v>
      </c>
      <c r="D6275" s="2" t="str">
        <f t="shared" si="97"/>
        <v>Error?</v>
      </c>
      <c r="E6275" s="2" t="s">
        <v>189</v>
      </c>
    </row>
    <row r="6276" spans="1:5" x14ac:dyDescent="0.2">
      <c r="A6276">
        <v>6215</v>
      </c>
      <c r="B6276" s="1889">
        <f>'Acct Summary 7-8'!C83</f>
        <v>6.1589062298465112E-3</v>
      </c>
      <c r="D6276" s="2" t="str">
        <f t="shared" si="97"/>
        <v>Error?</v>
      </c>
      <c r="E6276" s="2" t="s">
        <v>189</v>
      </c>
    </row>
    <row r="6277" spans="1:5" x14ac:dyDescent="0.2">
      <c r="A6277">
        <v>6216</v>
      </c>
      <c r="B6277" s="1889">
        <f>'Acct Summary 7-8'!D83</f>
        <v>0.61559352537484957</v>
      </c>
      <c r="D6277" s="2" t="str">
        <f t="shared" si="97"/>
        <v>Error?</v>
      </c>
      <c r="E6277" s="2" t="s">
        <v>189</v>
      </c>
    </row>
    <row r="6278" spans="1:5" x14ac:dyDescent="0.2">
      <c r="A6278">
        <v>6217</v>
      </c>
      <c r="B6278" s="1889">
        <f>'Acct Summary 7-8'!E83</f>
        <v>0.76705616446037517</v>
      </c>
      <c r="D6278" s="2" t="str">
        <f t="shared" si="97"/>
        <v>Error?</v>
      </c>
      <c r="E6278" s="2" t="s">
        <v>189</v>
      </c>
    </row>
    <row r="6279" spans="1:5" x14ac:dyDescent="0.2">
      <c r="A6279">
        <v>6218</v>
      </c>
      <c r="B6279" s="1889">
        <f>'Acct Summary 7-8'!F83</f>
        <v>0.93114688531146883</v>
      </c>
      <c r="D6279" s="2" t="str">
        <f t="shared" si="97"/>
        <v>Error?</v>
      </c>
      <c r="E6279" s="2" t="s">
        <v>189</v>
      </c>
    </row>
    <row r="6280" spans="1:5" x14ac:dyDescent="0.2">
      <c r="A6280">
        <v>6219</v>
      </c>
      <c r="B6280" s="1889">
        <f>'Acct Summary 7-8'!G83</f>
        <v>0.49596937887838544</v>
      </c>
      <c r="D6280" s="2" t="str">
        <f t="shared" si="97"/>
        <v>Error?</v>
      </c>
      <c r="E6280" s="2" t="s">
        <v>189</v>
      </c>
    </row>
    <row r="6281" spans="1:5" x14ac:dyDescent="0.2">
      <c r="A6281">
        <v>6220</v>
      </c>
      <c r="B6281" s="1889">
        <f>'Acct Summary 7-8'!H83</f>
        <v>-814.40813008130078</v>
      </c>
      <c r="D6281" s="2" t="str">
        <f t="shared" si="97"/>
        <v>Error?</v>
      </c>
      <c r="E6281" s="2" t="s">
        <v>189</v>
      </c>
    </row>
    <row r="6282" spans="1:5" x14ac:dyDescent="0.2">
      <c r="A6282">
        <v>6221</v>
      </c>
      <c r="B6282" s="1889">
        <f>'Acct Summary 7-8'!I83</f>
        <v>4.8335490451743901E-2</v>
      </c>
      <c r="D6282" s="2" t="str">
        <f t="shared" si="97"/>
        <v>Error?</v>
      </c>
      <c r="E6282" s="2" t="s">
        <v>189</v>
      </c>
    </row>
    <row r="6283" spans="1:5" x14ac:dyDescent="0.2">
      <c r="A6283">
        <v>6222</v>
      </c>
      <c r="B6283" s="1889">
        <f>'Acct Summary 7-8'!J83</f>
        <v>-1.3987962333754005</v>
      </c>
      <c r="D6283" s="2" t="str">
        <f t="shared" si="97"/>
        <v>Error?</v>
      </c>
      <c r="E6283" s="2" t="s">
        <v>189</v>
      </c>
    </row>
    <row r="6284" spans="1:5" x14ac:dyDescent="0.2">
      <c r="A6284">
        <v>6223</v>
      </c>
      <c r="B6284" s="1889" t="e">
        <f>'Acct Summary 7-8'!K83</f>
        <v>#DIV/0!</v>
      </c>
      <c r="D6284" s="2" t="e">
        <f t="shared" si="97"/>
        <v>#DIV/0!</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35311</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35311</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1312</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1312</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36623</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5">
        <v>6321</v>
      </c>
      <c r="B6382" s="1889"/>
      <c r="D6382" s="2" t="str">
        <f t="shared" si="98"/>
        <v>OK</v>
      </c>
      <c r="E6382" s="2" t="s">
        <v>189</v>
      </c>
      <c r="F6382" s="1" t="s">
        <v>1901</v>
      </c>
    </row>
    <row r="6383" spans="1:6" x14ac:dyDescent="0.2">
      <c r="A6383" s="125">
        <v>6322</v>
      </c>
      <c r="B6383" s="1889"/>
      <c r="D6383" s="2" t="str">
        <f t="shared" si="98"/>
        <v>OK</v>
      </c>
      <c r="E6383" s="2" t="s">
        <v>189</v>
      </c>
      <c r="F6383" s="1" t="s">
        <v>1901</v>
      </c>
    </row>
    <row r="6384" spans="1:6" x14ac:dyDescent="0.2">
      <c r="A6384" s="125">
        <v>6323</v>
      </c>
      <c r="B6384" s="1889"/>
      <c r="D6384" s="2" t="str">
        <f t="shared" si="98"/>
        <v>OK</v>
      </c>
      <c r="E6384" s="2" t="s">
        <v>189</v>
      </c>
      <c r="F6384" s="1" t="s">
        <v>1901</v>
      </c>
    </row>
    <row r="6385" spans="1:6" x14ac:dyDescent="0.2">
      <c r="A6385" s="125">
        <v>6324</v>
      </c>
      <c r="B6385" s="1889"/>
      <c r="D6385" s="2" t="str">
        <f t="shared" si="98"/>
        <v>OK</v>
      </c>
      <c r="E6385" s="2" t="s">
        <v>189</v>
      </c>
      <c r="F6385" s="1" t="s">
        <v>1901</v>
      </c>
    </row>
    <row r="6386" spans="1:6" x14ac:dyDescent="0.2">
      <c r="A6386" s="125">
        <v>6325</v>
      </c>
      <c r="B6386" s="1889"/>
      <c r="D6386" s="2" t="str">
        <f t="shared" si="98"/>
        <v>OK</v>
      </c>
      <c r="E6386" s="2" t="s">
        <v>189</v>
      </c>
      <c r="F6386" s="1" t="s">
        <v>1901</v>
      </c>
    </row>
    <row r="6387" spans="1:6" x14ac:dyDescent="0.2">
      <c r="A6387" s="125">
        <v>6326</v>
      </c>
      <c r="B6387" s="1889"/>
      <c r="D6387" s="2" t="str">
        <f t="shared" si="98"/>
        <v>OK</v>
      </c>
      <c r="E6387" s="2" t="s">
        <v>189</v>
      </c>
      <c r="F6387" s="1" t="s">
        <v>1901</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5">
        <v>6349</v>
      </c>
      <c r="B6410" s="1889"/>
      <c r="D6410" s="2" t="str">
        <f t="shared" si="99"/>
        <v>OK</v>
      </c>
      <c r="E6410" s="2" t="s">
        <v>189</v>
      </c>
      <c r="F6410" s="1" t="s">
        <v>1901</v>
      </c>
    </row>
    <row r="6411" spans="1:6" x14ac:dyDescent="0.2">
      <c r="A6411" s="125">
        <v>6350</v>
      </c>
      <c r="B6411" s="1889"/>
      <c r="D6411" s="2" t="str">
        <f t="shared" si="99"/>
        <v>OK</v>
      </c>
      <c r="E6411" s="2" t="s">
        <v>189</v>
      </c>
      <c r="F6411" s="1" t="s">
        <v>1901</v>
      </c>
    </row>
    <row r="6412" spans="1:6" x14ac:dyDescent="0.2">
      <c r="A6412" s="125">
        <v>6351</v>
      </c>
      <c r="B6412" s="1889"/>
      <c r="D6412" s="2" t="str">
        <f t="shared" si="99"/>
        <v>OK</v>
      </c>
      <c r="E6412" s="2" t="s">
        <v>189</v>
      </c>
      <c r="F6412" s="1" t="s">
        <v>1901</v>
      </c>
    </row>
    <row r="6413" spans="1:6" x14ac:dyDescent="0.2">
      <c r="A6413" s="125">
        <v>6352</v>
      </c>
      <c r="B6413" s="1889"/>
      <c r="D6413" s="2" t="str">
        <f t="shared" si="99"/>
        <v>OK</v>
      </c>
      <c r="E6413" s="2" t="s">
        <v>189</v>
      </c>
      <c r="F6413" s="1" t="s">
        <v>1901</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5">
        <v>6355</v>
      </c>
      <c r="B6416" s="1889"/>
      <c r="C6416" s="4"/>
      <c r="D6416" s="2" t="str">
        <f t="shared" si="99"/>
        <v>OK</v>
      </c>
      <c r="E6416" s="4" t="s">
        <v>1997</v>
      </c>
    </row>
    <row r="6417" spans="1:5" x14ac:dyDescent="0.2">
      <c r="A6417" s="125">
        <v>6356</v>
      </c>
      <c r="B6417" s="1889"/>
      <c r="D6417" s="2" t="str">
        <f t="shared" si="99"/>
        <v>OK</v>
      </c>
      <c r="E6417" s="4" t="s">
        <v>1997</v>
      </c>
    </row>
    <row r="6418" spans="1:5" x14ac:dyDescent="0.2">
      <c r="A6418" s="125">
        <v>6357</v>
      </c>
      <c r="B6418" s="1889"/>
      <c r="D6418" s="2" t="str">
        <f t="shared" si="99"/>
        <v>OK</v>
      </c>
      <c r="E6418" s="4" t="s">
        <v>1997</v>
      </c>
    </row>
    <row r="6419" spans="1:5" x14ac:dyDescent="0.2">
      <c r="A6419" s="125">
        <v>6358</v>
      </c>
      <c r="B6419" s="1889"/>
      <c r="D6419" s="2" t="str">
        <f t="shared" si="99"/>
        <v>OK</v>
      </c>
      <c r="E6419" s="4" t="s">
        <v>1997</v>
      </c>
    </row>
    <row r="6420" spans="1:5" x14ac:dyDescent="0.2">
      <c r="A6420" s="125">
        <v>6359</v>
      </c>
      <c r="B6420" s="1889"/>
      <c r="D6420" s="2" t="str">
        <f t="shared" si="99"/>
        <v>OK</v>
      </c>
      <c r="E6420" s="4" t="s">
        <v>1997</v>
      </c>
    </row>
    <row r="6421" spans="1:5" x14ac:dyDescent="0.2">
      <c r="A6421" s="125">
        <v>6360</v>
      </c>
      <c r="B6421" s="1889"/>
      <c r="D6421" s="2" t="str">
        <f t="shared" si="99"/>
        <v>OK</v>
      </c>
      <c r="E6421" s="4" t="s">
        <v>1997</v>
      </c>
    </row>
    <row r="6422" spans="1:5" x14ac:dyDescent="0.2">
      <c r="A6422" s="125">
        <v>6361</v>
      </c>
      <c r="B6422" s="1889"/>
      <c r="D6422" s="2" t="str">
        <f t="shared" si="99"/>
        <v>OK</v>
      </c>
      <c r="E6422" s="4" t="s">
        <v>1997</v>
      </c>
    </row>
    <row r="6423" spans="1:5" x14ac:dyDescent="0.2">
      <c r="A6423" s="125">
        <v>6362</v>
      </c>
      <c r="B6423" s="1889"/>
      <c r="D6423" s="2" t="str">
        <f t="shared" si="99"/>
        <v>OK</v>
      </c>
      <c r="E6423" s="4" t="s">
        <v>1997</v>
      </c>
    </row>
    <row r="6424" spans="1:5" x14ac:dyDescent="0.2">
      <c r="A6424" s="125">
        <v>6363</v>
      </c>
      <c r="B6424" s="1889"/>
      <c r="D6424" s="2" t="str">
        <f t="shared" si="99"/>
        <v>OK</v>
      </c>
      <c r="E6424" s="4" t="s">
        <v>1997</v>
      </c>
    </row>
    <row r="6425" spans="1:5" x14ac:dyDescent="0.2">
      <c r="A6425" s="125">
        <v>6364</v>
      </c>
      <c r="B6425" s="1889"/>
      <c r="D6425" s="2" t="str">
        <f t="shared" si="99"/>
        <v>OK</v>
      </c>
      <c r="E6425" s="4" t="s">
        <v>1997</v>
      </c>
    </row>
    <row r="6426" spans="1:5" x14ac:dyDescent="0.2">
      <c r="A6426" s="125">
        <v>6365</v>
      </c>
      <c r="B6426" s="1889"/>
      <c r="D6426" s="2" t="str">
        <f t="shared" si="99"/>
        <v>OK</v>
      </c>
      <c r="E6426" s="4" t="s">
        <v>1997</v>
      </c>
    </row>
    <row r="6427" spans="1:5" x14ac:dyDescent="0.2">
      <c r="A6427" s="125">
        <v>6366</v>
      </c>
      <c r="B6427" s="1889"/>
      <c r="D6427" s="2" t="str">
        <f t="shared" si="99"/>
        <v>OK</v>
      </c>
      <c r="E6427" s="4" t="s">
        <v>1997</v>
      </c>
    </row>
    <row r="6428" spans="1:5" x14ac:dyDescent="0.2">
      <c r="A6428" s="125">
        <v>6367</v>
      </c>
      <c r="B6428" s="1889"/>
      <c r="D6428" s="2" t="str">
        <f t="shared" si="99"/>
        <v>OK</v>
      </c>
      <c r="E6428" s="4" t="s">
        <v>1997</v>
      </c>
    </row>
    <row r="6429" spans="1:5" x14ac:dyDescent="0.2">
      <c r="A6429" s="125">
        <v>6368</v>
      </c>
      <c r="B6429" s="1889"/>
      <c r="D6429" s="2" t="str">
        <f t="shared" si="99"/>
        <v>OK</v>
      </c>
      <c r="E6429" s="4" t="s">
        <v>1997</v>
      </c>
    </row>
    <row r="6430" spans="1:5" x14ac:dyDescent="0.2">
      <c r="A6430" s="125">
        <v>6369</v>
      </c>
      <c r="B6430" s="1889"/>
      <c r="D6430" s="2" t="str">
        <f t="shared" si="99"/>
        <v>OK</v>
      </c>
      <c r="E6430" s="4" t="s">
        <v>1997</v>
      </c>
    </row>
    <row r="6431" spans="1:5" x14ac:dyDescent="0.2">
      <c r="A6431" s="125">
        <v>6370</v>
      </c>
      <c r="B6431" s="1889"/>
      <c r="D6431" s="2" t="str">
        <f t="shared" si="99"/>
        <v>OK</v>
      </c>
      <c r="E6431" s="4" t="s">
        <v>1997</v>
      </c>
    </row>
    <row r="6432" spans="1:5" x14ac:dyDescent="0.2">
      <c r="A6432" s="125">
        <v>6371</v>
      </c>
      <c r="B6432" s="1889"/>
      <c r="D6432" s="2" t="str">
        <f t="shared" si="99"/>
        <v>OK</v>
      </c>
      <c r="E6432" s="4" t="s">
        <v>1997</v>
      </c>
    </row>
    <row r="6433" spans="1:5" x14ac:dyDescent="0.2">
      <c r="A6433" s="125">
        <v>6372</v>
      </c>
      <c r="B6433" s="1889"/>
      <c r="D6433" s="2" t="str">
        <f t="shared" si="99"/>
        <v>OK</v>
      </c>
      <c r="E6433" s="4" t="s">
        <v>1997</v>
      </c>
    </row>
    <row r="6434" spans="1:5" x14ac:dyDescent="0.2">
      <c r="A6434" s="125">
        <v>6373</v>
      </c>
      <c r="B6434" s="1889"/>
      <c r="D6434" s="2" t="str">
        <f t="shared" si="99"/>
        <v>OK</v>
      </c>
      <c r="E6434" s="4" t="s">
        <v>1997</v>
      </c>
    </row>
    <row r="6435" spans="1:5" x14ac:dyDescent="0.2">
      <c r="A6435" s="125">
        <v>6374</v>
      </c>
      <c r="B6435" s="1889"/>
      <c r="D6435" s="2" t="str">
        <f t="shared" si="99"/>
        <v>OK</v>
      </c>
      <c r="E6435" s="4" t="s">
        <v>1997</v>
      </c>
    </row>
    <row r="6436" spans="1:5" x14ac:dyDescent="0.2">
      <c r="A6436" s="125">
        <v>6375</v>
      </c>
      <c r="B6436" s="1889"/>
      <c r="D6436" s="2" t="str">
        <f t="shared" si="99"/>
        <v>OK</v>
      </c>
      <c r="E6436" s="4" t="s">
        <v>1997</v>
      </c>
    </row>
    <row r="6437" spans="1:5" x14ac:dyDescent="0.2">
      <c r="A6437" s="125">
        <v>6376</v>
      </c>
      <c r="B6437" s="1889"/>
      <c r="D6437" s="2" t="str">
        <f t="shared" si="99"/>
        <v>OK</v>
      </c>
      <c r="E6437" s="4" t="s">
        <v>1997</v>
      </c>
    </row>
    <row r="6438" spans="1:5" x14ac:dyDescent="0.2">
      <c r="A6438" s="125">
        <v>6377</v>
      </c>
      <c r="B6438" s="1889"/>
      <c r="D6438" s="2" t="str">
        <f t="shared" si="99"/>
        <v>OK</v>
      </c>
      <c r="E6438" s="4" t="s">
        <v>1997</v>
      </c>
    </row>
    <row r="6439" spans="1:5" x14ac:dyDescent="0.2">
      <c r="A6439" s="125">
        <v>6378</v>
      </c>
      <c r="B6439" s="1889"/>
      <c r="D6439" s="2" t="str">
        <f t="shared" si="99"/>
        <v>OK</v>
      </c>
      <c r="E6439" s="4" t="s">
        <v>1997</v>
      </c>
    </row>
    <row r="6440" spans="1:5" x14ac:dyDescent="0.2">
      <c r="A6440" s="125">
        <v>6379</v>
      </c>
      <c r="B6440" s="1889"/>
      <c r="D6440" s="2" t="str">
        <f t="shared" si="99"/>
        <v>OK</v>
      </c>
      <c r="E6440" s="4" t="s">
        <v>1997</v>
      </c>
    </row>
    <row r="6441" spans="1:5" x14ac:dyDescent="0.2">
      <c r="A6441" s="125">
        <v>6380</v>
      </c>
      <c r="B6441" s="1889"/>
      <c r="D6441" s="2" t="str">
        <f t="shared" si="99"/>
        <v>OK</v>
      </c>
      <c r="E6441" s="4" t="s">
        <v>1997</v>
      </c>
    </row>
    <row r="6442" spans="1:5" x14ac:dyDescent="0.2">
      <c r="A6442" s="125">
        <v>6381</v>
      </c>
      <c r="B6442" s="1889"/>
      <c r="D6442" s="2" t="str">
        <f t="shared" si="99"/>
        <v>OK</v>
      </c>
      <c r="E6442" s="4" t="s">
        <v>1997</v>
      </c>
    </row>
    <row r="6443" spans="1:5" x14ac:dyDescent="0.2">
      <c r="A6443" s="125">
        <v>6382</v>
      </c>
      <c r="B6443" s="1889"/>
      <c r="D6443" s="2" t="str">
        <f t="shared" si="99"/>
        <v>OK</v>
      </c>
      <c r="E6443" s="4" t="s">
        <v>1997</v>
      </c>
    </row>
    <row r="6444" spans="1:5" x14ac:dyDescent="0.2">
      <c r="A6444" s="125">
        <v>6383</v>
      </c>
      <c r="B6444" s="1889"/>
      <c r="D6444" s="2" t="str">
        <f t="shared" si="99"/>
        <v>OK</v>
      </c>
      <c r="E6444" s="4" t="s">
        <v>1997</v>
      </c>
    </row>
    <row r="6445" spans="1:5" x14ac:dyDescent="0.2">
      <c r="A6445" s="125">
        <v>6384</v>
      </c>
      <c r="B6445" s="1889"/>
      <c r="D6445" s="2" t="str">
        <f t="shared" si="99"/>
        <v>OK</v>
      </c>
      <c r="E6445" s="4" t="s">
        <v>1997</v>
      </c>
    </row>
    <row r="6446" spans="1:5" x14ac:dyDescent="0.2">
      <c r="A6446" s="125">
        <v>6385</v>
      </c>
      <c r="B6446" s="1889"/>
      <c r="D6446" s="2" t="str">
        <f t="shared" si="99"/>
        <v>OK</v>
      </c>
      <c r="E6446" s="4" t="s">
        <v>1997</v>
      </c>
    </row>
    <row r="6447" spans="1:5" x14ac:dyDescent="0.2">
      <c r="A6447" s="125">
        <v>6386</v>
      </c>
      <c r="B6447" s="1889"/>
      <c r="D6447" s="2" t="str">
        <f t="shared" si="99"/>
        <v>OK</v>
      </c>
      <c r="E6447" s="4" t="s">
        <v>1997</v>
      </c>
    </row>
    <row r="6448" spans="1:5" x14ac:dyDescent="0.2">
      <c r="A6448" s="125">
        <v>6387</v>
      </c>
      <c r="B6448" s="1889"/>
      <c r="D6448" s="2" t="str">
        <f t="shared" si="99"/>
        <v>OK</v>
      </c>
      <c r="E6448" s="4" t="s">
        <v>1997</v>
      </c>
    </row>
    <row r="6449" spans="1:5" x14ac:dyDescent="0.2">
      <c r="A6449" s="125">
        <v>6388</v>
      </c>
      <c r="B6449" s="1889"/>
      <c r="D6449" s="2" t="str">
        <f t="shared" si="99"/>
        <v>OK</v>
      </c>
      <c r="E6449" s="4" t="s">
        <v>1997</v>
      </c>
    </row>
    <row r="6450" spans="1:5" x14ac:dyDescent="0.2">
      <c r="A6450" s="125">
        <v>6389</v>
      </c>
      <c r="B6450" s="1889"/>
      <c r="D6450" s="2" t="str">
        <f t="shared" si="99"/>
        <v>OK</v>
      </c>
      <c r="E6450" s="4" t="s">
        <v>1997</v>
      </c>
    </row>
    <row r="6451" spans="1:5" x14ac:dyDescent="0.2">
      <c r="A6451" s="125">
        <v>6390</v>
      </c>
      <c r="B6451" s="1889"/>
      <c r="D6451" s="2" t="str">
        <f t="shared" si="99"/>
        <v>OK</v>
      </c>
      <c r="E6451" s="4" t="s">
        <v>1997</v>
      </c>
    </row>
    <row r="6452" spans="1:5" x14ac:dyDescent="0.2">
      <c r="A6452" s="125">
        <v>6391</v>
      </c>
      <c r="B6452" s="1889"/>
      <c r="D6452" s="2" t="str">
        <f t="shared" si="99"/>
        <v>OK</v>
      </c>
      <c r="E6452" s="4" t="s">
        <v>1997</v>
      </c>
    </row>
    <row r="6453" spans="1:5" x14ac:dyDescent="0.2">
      <c r="A6453" s="125">
        <v>6392</v>
      </c>
      <c r="B6453" s="1889"/>
      <c r="D6453" s="2" t="str">
        <f t="shared" si="99"/>
        <v>OK</v>
      </c>
      <c r="E6453" s="4" t="s">
        <v>1997</v>
      </c>
    </row>
    <row r="6454" spans="1:5" x14ac:dyDescent="0.2">
      <c r="A6454" s="125">
        <v>6393</v>
      </c>
      <c r="B6454" s="1889"/>
      <c r="D6454" s="2" t="str">
        <f t="shared" si="99"/>
        <v>OK</v>
      </c>
      <c r="E6454" s="4" t="s">
        <v>1997</v>
      </c>
    </row>
    <row r="6455" spans="1:5" x14ac:dyDescent="0.2">
      <c r="A6455" s="125">
        <v>6394</v>
      </c>
      <c r="B6455" s="1889"/>
      <c r="D6455" s="2" t="str">
        <f t="shared" si="99"/>
        <v>OK</v>
      </c>
      <c r="E6455" s="4" t="s">
        <v>1997</v>
      </c>
    </row>
    <row r="6456" spans="1:5" x14ac:dyDescent="0.2">
      <c r="A6456" s="125">
        <v>6395</v>
      </c>
      <c r="B6456" s="1889"/>
      <c r="D6456" s="2" t="str">
        <f t="shared" si="99"/>
        <v>OK</v>
      </c>
      <c r="E6456" s="4" t="s">
        <v>1997</v>
      </c>
    </row>
    <row r="6457" spans="1:5" x14ac:dyDescent="0.2">
      <c r="A6457" s="125">
        <v>6396</v>
      </c>
      <c r="B6457" s="1889"/>
      <c r="D6457" s="2" t="str">
        <f t="shared" si="99"/>
        <v>OK</v>
      </c>
      <c r="E6457" s="4" t="s">
        <v>1997</v>
      </c>
    </row>
    <row r="6458" spans="1:5" x14ac:dyDescent="0.2">
      <c r="A6458" s="125">
        <v>6397</v>
      </c>
      <c r="B6458" s="1889"/>
      <c r="D6458" s="2" t="str">
        <f t="shared" si="99"/>
        <v>OK</v>
      </c>
      <c r="E6458" s="4" t="s">
        <v>1997</v>
      </c>
    </row>
    <row r="6459" spans="1:5" x14ac:dyDescent="0.2">
      <c r="A6459" s="125">
        <v>6398</v>
      </c>
      <c r="B6459" s="1889"/>
      <c r="D6459" s="2" t="str">
        <f t="shared" si="99"/>
        <v>OK</v>
      </c>
      <c r="E6459" s="4" t="s">
        <v>1997</v>
      </c>
    </row>
    <row r="6460" spans="1:5" x14ac:dyDescent="0.2">
      <c r="A6460" s="125">
        <v>6399</v>
      </c>
      <c r="B6460" s="1889"/>
      <c r="D6460" s="2" t="str">
        <f t="shared" si="99"/>
        <v>OK</v>
      </c>
      <c r="E6460" s="4" t="s">
        <v>1997</v>
      </c>
    </row>
    <row r="6461" spans="1:5" x14ac:dyDescent="0.2">
      <c r="A6461" s="125">
        <v>6400</v>
      </c>
      <c r="B6461" s="1889"/>
      <c r="D6461" s="2" t="str">
        <f t="shared" si="99"/>
        <v>OK</v>
      </c>
      <c r="E6461" s="4" t="s">
        <v>1997</v>
      </c>
    </row>
    <row r="6462" spans="1:5" x14ac:dyDescent="0.2">
      <c r="A6462" s="125">
        <v>6401</v>
      </c>
      <c r="B6462" s="1889"/>
      <c r="D6462" s="2" t="str">
        <f t="shared" si="99"/>
        <v>OK</v>
      </c>
      <c r="E6462" s="4" t="s">
        <v>1997</v>
      </c>
    </row>
    <row r="6463" spans="1:5" x14ac:dyDescent="0.2">
      <c r="A6463" s="125">
        <v>6402</v>
      </c>
      <c r="B6463" s="1889"/>
      <c r="D6463" s="2" t="str">
        <f t="shared" ref="D6463:D6526" si="100">IF(ISBLANK(B6463),"OK",IF(A6463-B6463=0,"OK","Error?"))</f>
        <v>OK</v>
      </c>
      <c r="E6463" s="4" t="s">
        <v>1997</v>
      </c>
    </row>
    <row r="6464" spans="1:5" x14ac:dyDescent="0.2">
      <c r="A6464" s="125">
        <v>6403</v>
      </c>
      <c r="B6464" s="1889"/>
      <c r="D6464" s="2" t="str">
        <f t="shared" si="100"/>
        <v>OK</v>
      </c>
      <c r="E6464" s="4" t="s">
        <v>1997</v>
      </c>
    </row>
    <row r="6465" spans="1:5" x14ac:dyDescent="0.2">
      <c r="A6465" s="125">
        <v>6404</v>
      </c>
      <c r="B6465" s="1889"/>
      <c r="D6465" s="2" t="str">
        <f t="shared" si="100"/>
        <v>OK</v>
      </c>
      <c r="E6465" s="4" t="s">
        <v>1997</v>
      </c>
    </row>
    <row r="6466" spans="1:5" x14ac:dyDescent="0.2">
      <c r="A6466" s="125">
        <v>6405</v>
      </c>
      <c r="B6466" s="1889"/>
      <c r="D6466" s="2" t="str">
        <f t="shared" si="100"/>
        <v>OK</v>
      </c>
      <c r="E6466" s="4" t="s">
        <v>1997</v>
      </c>
    </row>
    <row r="6467" spans="1:5" x14ac:dyDescent="0.2">
      <c r="A6467" s="125">
        <v>6406</v>
      </c>
      <c r="B6467" s="1889"/>
      <c r="D6467" s="2" t="str">
        <f t="shared" si="100"/>
        <v>OK</v>
      </c>
      <c r="E6467" s="4" t="s">
        <v>1997</v>
      </c>
    </row>
    <row r="6468" spans="1:5" x14ac:dyDescent="0.2">
      <c r="A6468" s="125">
        <v>6407</v>
      </c>
      <c r="B6468" s="1889"/>
      <c r="D6468" s="2" t="str">
        <f t="shared" si="100"/>
        <v>OK</v>
      </c>
      <c r="E6468" s="4" t="s">
        <v>1997</v>
      </c>
    </row>
    <row r="6469" spans="1:5" x14ac:dyDescent="0.2">
      <c r="A6469" s="125">
        <v>6408</v>
      </c>
      <c r="B6469" s="1889"/>
      <c r="D6469" s="2" t="str">
        <f t="shared" si="100"/>
        <v>OK</v>
      </c>
      <c r="E6469" s="4" t="s">
        <v>1997</v>
      </c>
    </row>
    <row r="6470" spans="1:5" x14ac:dyDescent="0.2">
      <c r="A6470" s="125">
        <v>6409</v>
      </c>
      <c r="B6470" s="1889"/>
      <c r="D6470" s="2" t="str">
        <f t="shared" si="100"/>
        <v>OK</v>
      </c>
      <c r="E6470" s="4" t="s">
        <v>1997</v>
      </c>
    </row>
    <row r="6471" spans="1:5" x14ac:dyDescent="0.2">
      <c r="A6471" s="125">
        <v>6410</v>
      </c>
      <c r="B6471" s="1889"/>
      <c r="D6471" s="2" t="str">
        <f t="shared" si="100"/>
        <v>OK</v>
      </c>
      <c r="E6471" s="4" t="s">
        <v>1997</v>
      </c>
    </row>
    <row r="6472" spans="1:5" x14ac:dyDescent="0.2">
      <c r="A6472" s="125">
        <v>6411</v>
      </c>
      <c r="B6472" s="1889"/>
      <c r="D6472" s="2" t="str">
        <f t="shared" si="100"/>
        <v>OK</v>
      </c>
      <c r="E6472" s="4" t="s">
        <v>1997</v>
      </c>
    </row>
    <row r="6473" spans="1:5" x14ac:dyDescent="0.2">
      <c r="A6473" s="125">
        <v>6412</v>
      </c>
      <c r="B6473" s="1889"/>
      <c r="D6473" s="2" t="str">
        <f t="shared" si="100"/>
        <v>OK</v>
      </c>
      <c r="E6473" s="4" t="s">
        <v>1997</v>
      </c>
    </row>
    <row r="6474" spans="1:5" x14ac:dyDescent="0.2">
      <c r="A6474" s="125">
        <v>6413</v>
      </c>
      <c r="B6474" s="1889"/>
      <c r="D6474" s="2" t="str">
        <f t="shared" si="100"/>
        <v>OK</v>
      </c>
      <c r="E6474" s="4" t="s">
        <v>1997</v>
      </c>
    </row>
    <row r="6475" spans="1:5" x14ac:dyDescent="0.2">
      <c r="A6475" s="125">
        <v>6414</v>
      </c>
      <c r="B6475" s="1889"/>
      <c r="D6475" s="2" t="str">
        <f t="shared" si="100"/>
        <v>OK</v>
      </c>
      <c r="E6475" s="4" t="s">
        <v>1997</v>
      </c>
    </row>
    <row r="6476" spans="1:5" x14ac:dyDescent="0.2">
      <c r="A6476" s="125">
        <v>6415</v>
      </c>
      <c r="B6476" s="1889"/>
      <c r="D6476" s="2" t="str">
        <f t="shared" si="100"/>
        <v>OK</v>
      </c>
      <c r="E6476" s="4" t="s">
        <v>1997</v>
      </c>
    </row>
    <row r="6477" spans="1:5" x14ac:dyDescent="0.2">
      <c r="A6477" s="125">
        <v>6416</v>
      </c>
      <c r="B6477" s="1889"/>
      <c r="D6477" s="2" t="str">
        <f t="shared" si="100"/>
        <v>OK</v>
      </c>
      <c r="E6477" s="4" t="s">
        <v>1997</v>
      </c>
    </row>
    <row r="6478" spans="1:5" x14ac:dyDescent="0.2">
      <c r="A6478" s="125">
        <v>6417</v>
      </c>
      <c r="B6478" s="1889"/>
      <c r="D6478" s="2" t="str">
        <f t="shared" si="100"/>
        <v>OK</v>
      </c>
      <c r="E6478" s="4" t="s">
        <v>1997</v>
      </c>
    </row>
    <row r="6479" spans="1:5" x14ac:dyDescent="0.2">
      <c r="A6479" s="125">
        <v>6418</v>
      </c>
      <c r="B6479" s="1889"/>
      <c r="D6479" s="2" t="str">
        <f t="shared" si="100"/>
        <v>OK</v>
      </c>
      <c r="E6479" s="4" t="s">
        <v>1997</v>
      </c>
    </row>
    <row r="6480" spans="1:5" x14ac:dyDescent="0.2">
      <c r="A6480" s="125">
        <v>6419</v>
      </c>
      <c r="B6480" s="1889"/>
      <c r="D6480" s="2" t="str">
        <f t="shared" si="100"/>
        <v>OK</v>
      </c>
      <c r="E6480" s="4" t="s">
        <v>1997</v>
      </c>
    </row>
    <row r="6481" spans="1:5" x14ac:dyDescent="0.2">
      <c r="A6481" s="125">
        <v>6420</v>
      </c>
      <c r="B6481" s="1889"/>
      <c r="D6481" s="2" t="str">
        <f t="shared" si="100"/>
        <v>OK</v>
      </c>
      <c r="E6481" s="4" t="s">
        <v>1997</v>
      </c>
    </row>
    <row r="6482" spans="1:5" x14ac:dyDescent="0.2">
      <c r="A6482" s="125">
        <v>6421</v>
      </c>
      <c r="B6482" s="1889"/>
      <c r="D6482" s="2" t="str">
        <f t="shared" si="100"/>
        <v>OK</v>
      </c>
      <c r="E6482" s="4" t="s">
        <v>1997</v>
      </c>
    </row>
    <row r="6483" spans="1:5" x14ac:dyDescent="0.2">
      <c r="A6483" s="125">
        <v>6422</v>
      </c>
      <c r="B6483" s="1889"/>
      <c r="D6483" s="2" t="str">
        <f t="shared" si="100"/>
        <v>OK</v>
      </c>
      <c r="E6483" s="4" t="s">
        <v>1997</v>
      </c>
    </row>
    <row r="6484" spans="1:5" x14ac:dyDescent="0.2">
      <c r="A6484" s="125">
        <v>6423</v>
      </c>
      <c r="B6484" s="1889"/>
      <c r="D6484" s="2" t="str">
        <f t="shared" si="100"/>
        <v>OK</v>
      </c>
      <c r="E6484" s="4" t="s">
        <v>1997</v>
      </c>
    </row>
    <row r="6485" spans="1:5" x14ac:dyDescent="0.2">
      <c r="A6485" s="125">
        <v>6424</v>
      </c>
      <c r="B6485" s="1889"/>
      <c r="D6485" s="2" t="str">
        <f t="shared" si="100"/>
        <v>OK</v>
      </c>
      <c r="E6485" s="4" t="s">
        <v>1997</v>
      </c>
    </row>
    <row r="6486" spans="1:5" x14ac:dyDescent="0.2">
      <c r="A6486" s="125">
        <v>6425</v>
      </c>
      <c r="B6486" s="1889"/>
      <c r="D6486" s="2" t="str">
        <f t="shared" si="100"/>
        <v>OK</v>
      </c>
      <c r="E6486" s="4" t="s">
        <v>1997</v>
      </c>
    </row>
    <row r="6487" spans="1:5" x14ac:dyDescent="0.2">
      <c r="A6487" s="125">
        <v>6426</v>
      </c>
      <c r="B6487" s="1889"/>
      <c r="D6487" s="2" t="str">
        <f t="shared" si="100"/>
        <v>OK</v>
      </c>
      <c r="E6487" s="4" t="s">
        <v>1997</v>
      </c>
    </row>
    <row r="6488" spans="1:5" x14ac:dyDescent="0.2">
      <c r="A6488" s="125">
        <v>6427</v>
      </c>
      <c r="B6488" s="1889"/>
      <c r="D6488" s="2" t="str">
        <f t="shared" si="100"/>
        <v>OK</v>
      </c>
      <c r="E6488" s="4" t="s">
        <v>1997</v>
      </c>
    </row>
    <row r="6489" spans="1:5" x14ac:dyDescent="0.2">
      <c r="A6489" s="125">
        <v>6428</v>
      </c>
      <c r="B6489" s="1889"/>
      <c r="D6489" s="2" t="str">
        <f t="shared" si="100"/>
        <v>OK</v>
      </c>
      <c r="E6489" s="4" t="s">
        <v>1997</v>
      </c>
    </row>
    <row r="6490" spans="1:5" x14ac:dyDescent="0.2">
      <c r="A6490" s="125">
        <v>6429</v>
      </c>
      <c r="B6490" s="1889"/>
      <c r="D6490" s="2" t="str">
        <f t="shared" si="100"/>
        <v>OK</v>
      </c>
      <c r="E6490" s="4" t="s">
        <v>1997</v>
      </c>
    </row>
    <row r="6491" spans="1:5" x14ac:dyDescent="0.2">
      <c r="A6491" s="125">
        <v>6430</v>
      </c>
      <c r="B6491" s="1889"/>
      <c r="D6491" s="2" t="str">
        <f t="shared" si="100"/>
        <v>OK</v>
      </c>
      <c r="E6491" s="4" t="s">
        <v>1997</v>
      </c>
    </row>
    <row r="6492" spans="1:5" x14ac:dyDescent="0.2">
      <c r="A6492" s="125">
        <v>6431</v>
      </c>
      <c r="B6492" s="1889"/>
      <c r="D6492" s="2" t="str">
        <f t="shared" si="100"/>
        <v>OK</v>
      </c>
      <c r="E6492" s="4" t="s">
        <v>1997</v>
      </c>
    </row>
    <row r="6493" spans="1:5" x14ac:dyDescent="0.2">
      <c r="A6493" s="125">
        <v>6432</v>
      </c>
      <c r="B6493" s="1889"/>
      <c r="D6493" s="2" t="str">
        <f t="shared" si="100"/>
        <v>OK</v>
      </c>
      <c r="E6493" s="4" t="s">
        <v>1997</v>
      </c>
    </row>
    <row r="6494" spans="1:5" x14ac:dyDescent="0.2">
      <c r="A6494" s="125">
        <v>6433</v>
      </c>
      <c r="B6494" s="1889"/>
      <c r="D6494" s="2" t="str">
        <f t="shared" si="100"/>
        <v>OK</v>
      </c>
      <c r="E6494" s="4" t="s">
        <v>1997</v>
      </c>
    </row>
    <row r="6495" spans="1:5" x14ac:dyDescent="0.2">
      <c r="A6495" s="125">
        <v>6434</v>
      </c>
      <c r="B6495" s="1889"/>
      <c r="D6495" s="2" t="str">
        <f t="shared" si="100"/>
        <v>OK</v>
      </c>
      <c r="E6495" s="4" t="s">
        <v>1997</v>
      </c>
    </row>
    <row r="6496" spans="1:5" x14ac:dyDescent="0.2">
      <c r="A6496" s="125">
        <v>6435</v>
      </c>
      <c r="B6496" s="1889"/>
      <c r="D6496" s="2" t="str">
        <f t="shared" si="100"/>
        <v>OK</v>
      </c>
      <c r="E6496" s="4" t="s">
        <v>1997</v>
      </c>
    </row>
    <row r="6497" spans="1:5" x14ac:dyDescent="0.2">
      <c r="A6497" s="125">
        <v>6436</v>
      </c>
      <c r="B6497" s="1889"/>
      <c r="D6497" s="2" t="str">
        <f t="shared" si="100"/>
        <v>OK</v>
      </c>
      <c r="E6497" s="4" t="s">
        <v>1997</v>
      </c>
    </row>
    <row r="6498" spans="1:5" x14ac:dyDescent="0.2">
      <c r="A6498" s="125">
        <v>6437</v>
      </c>
      <c r="B6498" s="1889"/>
      <c r="D6498" s="2" t="str">
        <f t="shared" si="100"/>
        <v>OK</v>
      </c>
      <c r="E6498" s="4" t="s">
        <v>1997</v>
      </c>
    </row>
    <row r="6499" spans="1:5" x14ac:dyDescent="0.2">
      <c r="A6499" s="125">
        <v>6438</v>
      </c>
      <c r="B6499" s="1889"/>
      <c r="D6499" s="2" t="str">
        <f t="shared" si="100"/>
        <v>OK</v>
      </c>
      <c r="E6499" s="4" t="s">
        <v>1997</v>
      </c>
    </row>
    <row r="6500" spans="1:5" x14ac:dyDescent="0.2">
      <c r="A6500" s="125">
        <v>6439</v>
      </c>
      <c r="B6500" s="1889"/>
      <c r="D6500" s="2" t="str">
        <f t="shared" si="100"/>
        <v>OK</v>
      </c>
      <c r="E6500" s="4" t="s">
        <v>1997</v>
      </c>
    </row>
    <row r="6501" spans="1:5" x14ac:dyDescent="0.2">
      <c r="A6501" s="125">
        <v>6440</v>
      </c>
      <c r="B6501" s="1889"/>
      <c r="D6501" s="2" t="str">
        <f t="shared" si="100"/>
        <v>OK</v>
      </c>
      <c r="E6501" s="4" t="s">
        <v>1997</v>
      </c>
    </row>
    <row r="6502" spans="1:5" x14ac:dyDescent="0.2">
      <c r="A6502" s="125">
        <v>6441</v>
      </c>
      <c r="B6502" s="1889"/>
      <c r="D6502" s="2" t="str">
        <f t="shared" si="100"/>
        <v>OK</v>
      </c>
      <c r="E6502" s="4" t="s">
        <v>1997</v>
      </c>
    </row>
    <row r="6503" spans="1:5" x14ac:dyDescent="0.2">
      <c r="A6503" s="125">
        <v>6442</v>
      </c>
      <c r="B6503" s="1889"/>
      <c r="D6503" s="2" t="str">
        <f t="shared" si="100"/>
        <v>OK</v>
      </c>
      <c r="E6503" s="4" t="s">
        <v>1997</v>
      </c>
    </row>
    <row r="6504" spans="1:5" x14ac:dyDescent="0.2">
      <c r="A6504" s="125">
        <v>6443</v>
      </c>
      <c r="B6504" s="1889"/>
      <c r="D6504" s="2" t="str">
        <f t="shared" si="100"/>
        <v>OK</v>
      </c>
      <c r="E6504" s="4" t="s">
        <v>1997</v>
      </c>
    </row>
    <row r="6505" spans="1:5" x14ac:dyDescent="0.2">
      <c r="A6505" s="125">
        <v>6444</v>
      </c>
      <c r="B6505" s="1889"/>
      <c r="D6505" s="2" t="str">
        <f t="shared" si="100"/>
        <v>OK</v>
      </c>
      <c r="E6505" s="4" t="s">
        <v>1997</v>
      </c>
    </row>
    <row r="6506" spans="1:5" x14ac:dyDescent="0.2">
      <c r="A6506" s="125">
        <v>6445</v>
      </c>
      <c r="B6506" s="1889"/>
      <c r="D6506" s="2" t="str">
        <f t="shared" si="100"/>
        <v>OK</v>
      </c>
      <c r="E6506" s="4" t="s">
        <v>1997</v>
      </c>
    </row>
    <row r="6507" spans="1:5" x14ac:dyDescent="0.2">
      <c r="A6507" s="125">
        <v>6446</v>
      </c>
      <c r="B6507" s="1889"/>
      <c r="D6507" s="2" t="str">
        <f t="shared" si="100"/>
        <v>OK</v>
      </c>
      <c r="E6507" s="4" t="s">
        <v>1997</v>
      </c>
    </row>
    <row r="6508" spans="1:5" x14ac:dyDescent="0.2">
      <c r="A6508" s="125">
        <v>6447</v>
      </c>
      <c r="B6508" s="1889"/>
      <c r="D6508" s="2" t="str">
        <f t="shared" si="100"/>
        <v>OK</v>
      </c>
      <c r="E6508" s="4" t="s">
        <v>1997</v>
      </c>
    </row>
    <row r="6509" spans="1:5" x14ac:dyDescent="0.2">
      <c r="A6509" s="125">
        <v>6448</v>
      </c>
      <c r="B6509" s="1889"/>
      <c r="D6509" s="2" t="str">
        <f t="shared" si="100"/>
        <v>OK</v>
      </c>
      <c r="E6509" s="4" t="s">
        <v>1997</v>
      </c>
    </row>
    <row r="6510" spans="1:5" x14ac:dyDescent="0.2">
      <c r="A6510" s="125">
        <v>6449</v>
      </c>
      <c r="B6510" s="1889"/>
      <c r="D6510" s="2" t="str">
        <f t="shared" si="100"/>
        <v>OK</v>
      </c>
      <c r="E6510" s="4" t="s">
        <v>1997</v>
      </c>
    </row>
    <row r="6511" spans="1:5" x14ac:dyDescent="0.2">
      <c r="A6511" s="125">
        <v>6450</v>
      </c>
      <c r="B6511" s="1889"/>
      <c r="D6511" s="2" t="str">
        <f t="shared" si="100"/>
        <v>OK</v>
      </c>
      <c r="E6511" s="4" t="s">
        <v>1997</v>
      </c>
    </row>
    <row r="6512" spans="1:5" x14ac:dyDescent="0.2">
      <c r="A6512" s="125">
        <v>6451</v>
      </c>
      <c r="B6512" s="1889"/>
      <c r="D6512" s="2" t="str">
        <f t="shared" si="100"/>
        <v>OK</v>
      </c>
      <c r="E6512" s="4" t="s">
        <v>1997</v>
      </c>
    </row>
    <row r="6513" spans="1:5" x14ac:dyDescent="0.2">
      <c r="A6513" s="125">
        <v>6452</v>
      </c>
      <c r="B6513" s="1889"/>
      <c r="D6513" s="2" t="str">
        <f t="shared" si="100"/>
        <v>OK</v>
      </c>
      <c r="E6513" s="4" t="s">
        <v>1997</v>
      </c>
    </row>
    <row r="6514" spans="1:5" x14ac:dyDescent="0.2">
      <c r="A6514" s="125">
        <v>6453</v>
      </c>
      <c r="B6514" s="1889"/>
      <c r="D6514" s="2" t="str">
        <f t="shared" si="100"/>
        <v>OK</v>
      </c>
      <c r="E6514" s="4" t="s">
        <v>1997</v>
      </c>
    </row>
    <row r="6515" spans="1:5" x14ac:dyDescent="0.2">
      <c r="A6515" s="125">
        <v>6454</v>
      </c>
      <c r="B6515" s="1889"/>
      <c r="D6515" s="2" t="str">
        <f t="shared" si="100"/>
        <v>OK</v>
      </c>
      <c r="E6515" s="4" t="s">
        <v>1997</v>
      </c>
    </row>
    <row r="6516" spans="1:5" x14ac:dyDescent="0.2">
      <c r="A6516" s="125">
        <v>6455</v>
      </c>
      <c r="B6516" s="1889"/>
      <c r="D6516" s="2" t="str">
        <f t="shared" si="100"/>
        <v>OK</v>
      </c>
      <c r="E6516" s="4" t="s">
        <v>1997</v>
      </c>
    </row>
    <row r="6517" spans="1:5" x14ac:dyDescent="0.2">
      <c r="A6517" s="125">
        <v>6456</v>
      </c>
      <c r="B6517" s="1889"/>
      <c r="D6517" s="2" t="str">
        <f t="shared" si="100"/>
        <v>OK</v>
      </c>
      <c r="E6517" s="4" t="s">
        <v>1997</v>
      </c>
    </row>
    <row r="6518" spans="1:5" x14ac:dyDescent="0.2">
      <c r="A6518" s="125">
        <v>6457</v>
      </c>
      <c r="B6518" s="1889"/>
      <c r="D6518" s="2" t="str">
        <f t="shared" si="100"/>
        <v>OK</v>
      </c>
      <c r="E6518" s="4" t="s">
        <v>1997</v>
      </c>
    </row>
    <row r="6519" spans="1:5" x14ac:dyDescent="0.2">
      <c r="A6519" s="125">
        <v>6458</v>
      </c>
      <c r="B6519" s="1889"/>
      <c r="D6519" s="2" t="str">
        <f t="shared" si="100"/>
        <v>OK</v>
      </c>
      <c r="E6519" s="4" t="s">
        <v>1997</v>
      </c>
    </row>
    <row r="6520" spans="1:5" x14ac:dyDescent="0.2">
      <c r="A6520" s="125">
        <v>6459</v>
      </c>
      <c r="B6520" s="1889"/>
      <c r="D6520" s="2" t="str">
        <f t="shared" si="100"/>
        <v>OK</v>
      </c>
      <c r="E6520" s="4" t="s">
        <v>1997</v>
      </c>
    </row>
    <row r="6521" spans="1:5" x14ac:dyDescent="0.2">
      <c r="A6521" s="125">
        <v>6460</v>
      </c>
      <c r="B6521" s="1889"/>
      <c r="D6521" s="2" t="str">
        <f t="shared" si="100"/>
        <v>OK</v>
      </c>
      <c r="E6521" s="4" t="s">
        <v>1997</v>
      </c>
    </row>
    <row r="6522" spans="1:5" x14ac:dyDescent="0.2">
      <c r="A6522" s="125">
        <v>6461</v>
      </c>
      <c r="B6522" s="1889"/>
      <c r="D6522" s="2" t="str">
        <f t="shared" si="100"/>
        <v>OK</v>
      </c>
      <c r="E6522" s="4" t="s">
        <v>1997</v>
      </c>
    </row>
    <row r="6523" spans="1:5" x14ac:dyDescent="0.2">
      <c r="A6523" s="125">
        <v>6462</v>
      </c>
      <c r="B6523" s="1889"/>
      <c r="D6523" s="2" t="str">
        <f t="shared" si="100"/>
        <v>OK</v>
      </c>
      <c r="E6523" s="4" t="s">
        <v>1997</v>
      </c>
    </row>
    <row r="6524" spans="1:5" x14ac:dyDescent="0.2">
      <c r="A6524" s="125">
        <v>6463</v>
      </c>
      <c r="B6524" s="1889"/>
      <c r="D6524" s="2" t="str">
        <f t="shared" si="100"/>
        <v>OK</v>
      </c>
      <c r="E6524" s="4" t="s">
        <v>1997</v>
      </c>
    </row>
    <row r="6525" spans="1:5" x14ac:dyDescent="0.2">
      <c r="A6525" s="125">
        <v>6464</v>
      </c>
      <c r="B6525" s="1889"/>
      <c r="D6525" s="2" t="str">
        <f t="shared" si="100"/>
        <v>OK</v>
      </c>
      <c r="E6525" s="4" t="s">
        <v>1997</v>
      </c>
    </row>
    <row r="6526" spans="1:5" x14ac:dyDescent="0.2">
      <c r="A6526" s="125">
        <v>6465</v>
      </c>
      <c r="B6526" s="1889"/>
      <c r="D6526" s="2" t="str">
        <f t="shared" si="100"/>
        <v>OK</v>
      </c>
      <c r="E6526" s="4" t="s">
        <v>1997</v>
      </c>
    </row>
    <row r="6527" spans="1:5" x14ac:dyDescent="0.2">
      <c r="A6527" s="125">
        <v>6466</v>
      </c>
      <c r="B6527" s="1889"/>
      <c r="D6527" s="2" t="str">
        <f t="shared" ref="D6527:D6590" si="101">IF(ISBLANK(B6527),"OK",IF(A6527-B6527=0,"OK","Error?"))</f>
        <v>OK</v>
      </c>
      <c r="E6527" s="4" t="s">
        <v>1997</v>
      </c>
    </row>
    <row r="6528" spans="1:5" x14ac:dyDescent="0.2">
      <c r="A6528" s="125">
        <v>6467</v>
      </c>
      <c r="B6528" s="1889"/>
      <c r="D6528" s="2" t="str">
        <f t="shared" si="101"/>
        <v>OK</v>
      </c>
      <c r="E6528" s="4" t="s">
        <v>1997</v>
      </c>
    </row>
    <row r="6529" spans="1:5" x14ac:dyDescent="0.2">
      <c r="A6529" s="125">
        <v>6468</v>
      </c>
      <c r="B6529" s="1889"/>
      <c r="D6529" s="2" t="str">
        <f t="shared" si="101"/>
        <v>OK</v>
      </c>
      <c r="E6529" s="4" t="s">
        <v>1997</v>
      </c>
    </row>
    <row r="6530" spans="1:5" x14ac:dyDescent="0.2">
      <c r="A6530" s="125">
        <v>6469</v>
      </c>
      <c r="B6530" s="1889"/>
      <c r="D6530" s="2" t="str">
        <f t="shared" si="101"/>
        <v>OK</v>
      </c>
      <c r="E6530" s="4" t="s">
        <v>1997</v>
      </c>
    </row>
    <row r="6531" spans="1:5" x14ac:dyDescent="0.2">
      <c r="A6531" s="125">
        <v>6470</v>
      </c>
      <c r="B6531" s="1889"/>
      <c r="D6531" s="2" t="str">
        <f t="shared" si="101"/>
        <v>OK</v>
      </c>
      <c r="E6531" s="4" t="s">
        <v>1997</v>
      </c>
    </row>
    <row r="6532" spans="1:5" x14ac:dyDescent="0.2">
      <c r="A6532" s="125">
        <v>6471</v>
      </c>
      <c r="B6532" s="1889"/>
      <c r="D6532" s="2" t="str">
        <f t="shared" si="101"/>
        <v>OK</v>
      </c>
      <c r="E6532" s="4" t="s">
        <v>1997</v>
      </c>
    </row>
    <row r="6533" spans="1:5" x14ac:dyDescent="0.2">
      <c r="A6533" s="125">
        <v>6472</v>
      </c>
      <c r="B6533" s="1889"/>
      <c r="D6533" s="2" t="str">
        <f t="shared" si="101"/>
        <v>OK</v>
      </c>
      <c r="E6533" s="4" t="s">
        <v>1997</v>
      </c>
    </row>
    <row r="6534" spans="1:5" x14ac:dyDescent="0.2">
      <c r="A6534" s="125">
        <v>6473</v>
      </c>
      <c r="B6534" s="1889"/>
      <c r="D6534" s="2" t="str">
        <f t="shared" si="101"/>
        <v>OK</v>
      </c>
      <c r="E6534" s="4" t="s">
        <v>1997</v>
      </c>
    </row>
    <row r="6535" spans="1:5" x14ac:dyDescent="0.2">
      <c r="A6535" s="125">
        <v>6474</v>
      </c>
      <c r="B6535" s="1889"/>
      <c r="D6535" s="2" t="str">
        <f t="shared" si="101"/>
        <v>OK</v>
      </c>
      <c r="E6535" s="4" t="s">
        <v>1997</v>
      </c>
    </row>
    <row r="6536" spans="1:5" x14ac:dyDescent="0.2">
      <c r="A6536" s="125">
        <v>6475</v>
      </c>
      <c r="B6536" s="1889"/>
      <c r="D6536" s="2" t="str">
        <f t="shared" si="101"/>
        <v>OK</v>
      </c>
      <c r="E6536" s="4" t="s">
        <v>1997</v>
      </c>
    </row>
    <row r="6537" spans="1:5" x14ac:dyDescent="0.2">
      <c r="A6537" s="125">
        <v>6476</v>
      </c>
      <c r="B6537" s="1889"/>
      <c r="D6537" s="2" t="str">
        <f t="shared" si="101"/>
        <v>OK</v>
      </c>
      <c r="E6537" s="4" t="s">
        <v>1997</v>
      </c>
    </row>
    <row r="6538" spans="1:5" x14ac:dyDescent="0.2">
      <c r="A6538" s="125">
        <v>6477</v>
      </c>
      <c r="B6538" s="1889"/>
      <c r="D6538" s="2" t="str">
        <f t="shared" si="101"/>
        <v>OK</v>
      </c>
      <c r="E6538" s="4" t="s">
        <v>1997</v>
      </c>
    </row>
    <row r="6539" spans="1:5" x14ac:dyDescent="0.2">
      <c r="A6539" s="125">
        <v>6478</v>
      </c>
      <c r="B6539" s="1889"/>
      <c r="D6539" s="2" t="str">
        <f t="shared" si="101"/>
        <v>OK</v>
      </c>
      <c r="E6539" s="4" t="s">
        <v>1997</v>
      </c>
    </row>
    <row r="6540" spans="1:5" x14ac:dyDescent="0.2">
      <c r="A6540" s="125">
        <v>6479</v>
      </c>
      <c r="B6540" s="1889"/>
      <c r="D6540" s="2" t="str">
        <f t="shared" si="101"/>
        <v>OK</v>
      </c>
      <c r="E6540" s="4" t="s">
        <v>1997</v>
      </c>
    </row>
    <row r="6541" spans="1:5" x14ac:dyDescent="0.2">
      <c r="A6541" s="125">
        <v>6480</v>
      </c>
      <c r="B6541" s="1889"/>
      <c r="D6541" s="2" t="str">
        <f t="shared" si="101"/>
        <v>OK</v>
      </c>
      <c r="E6541" s="4" t="s">
        <v>1997</v>
      </c>
    </row>
    <row r="6542" spans="1:5" x14ac:dyDescent="0.2">
      <c r="A6542" s="125">
        <v>6481</v>
      </c>
      <c r="B6542" s="1889"/>
      <c r="D6542" s="2" t="str">
        <f t="shared" si="101"/>
        <v>OK</v>
      </c>
      <c r="E6542" s="4" t="s">
        <v>1997</v>
      </c>
    </row>
    <row r="6543" spans="1:5" x14ac:dyDescent="0.2">
      <c r="A6543" s="125">
        <v>6482</v>
      </c>
      <c r="B6543" s="1889"/>
      <c r="D6543" s="2" t="str">
        <f t="shared" si="101"/>
        <v>OK</v>
      </c>
      <c r="E6543" s="4" t="s">
        <v>1997</v>
      </c>
    </row>
    <row r="6544" spans="1:5" x14ac:dyDescent="0.2">
      <c r="A6544" s="125">
        <v>6483</v>
      </c>
      <c r="B6544" s="1889"/>
      <c r="D6544" s="2" t="str">
        <f t="shared" si="101"/>
        <v>OK</v>
      </c>
      <c r="E6544" s="4" t="s">
        <v>1997</v>
      </c>
    </row>
    <row r="6545" spans="1:5" x14ac:dyDescent="0.2">
      <c r="A6545" s="125">
        <v>6484</v>
      </c>
      <c r="B6545" s="1889"/>
      <c r="D6545" s="2" t="str">
        <f t="shared" si="101"/>
        <v>OK</v>
      </c>
      <c r="E6545" s="4" t="s">
        <v>1997</v>
      </c>
    </row>
    <row r="6546" spans="1:5" x14ac:dyDescent="0.2">
      <c r="A6546" s="125">
        <v>6485</v>
      </c>
      <c r="B6546" s="1889"/>
      <c r="D6546" s="2" t="str">
        <f t="shared" si="101"/>
        <v>OK</v>
      </c>
      <c r="E6546" s="4" t="s">
        <v>1997</v>
      </c>
    </row>
    <row r="6547" spans="1:5" x14ac:dyDescent="0.2">
      <c r="A6547" s="125">
        <v>6486</v>
      </c>
      <c r="B6547" s="1889"/>
      <c r="D6547" s="2" t="str">
        <f t="shared" si="101"/>
        <v>OK</v>
      </c>
      <c r="E6547" s="4" t="s">
        <v>1997</v>
      </c>
    </row>
    <row r="6548" spans="1:5" x14ac:dyDescent="0.2">
      <c r="A6548" s="125">
        <v>6487</v>
      </c>
      <c r="B6548" s="1889"/>
      <c r="D6548" s="2" t="str">
        <f t="shared" si="101"/>
        <v>OK</v>
      </c>
      <c r="E6548" s="4" t="s">
        <v>1997</v>
      </c>
    </row>
    <row r="6549" spans="1:5" x14ac:dyDescent="0.2">
      <c r="A6549" s="125">
        <v>6488</v>
      </c>
      <c r="B6549" s="1889"/>
      <c r="D6549" s="2" t="str">
        <f t="shared" si="101"/>
        <v>OK</v>
      </c>
      <c r="E6549" s="4" t="s">
        <v>1997</v>
      </c>
    </row>
    <row r="6550" spans="1:5" x14ac:dyDescent="0.2">
      <c r="A6550" s="125">
        <v>6489</v>
      </c>
      <c r="B6550" s="1889"/>
      <c r="D6550" s="2" t="str">
        <f t="shared" si="101"/>
        <v>OK</v>
      </c>
      <c r="E6550" s="4" t="s">
        <v>1997</v>
      </c>
    </row>
    <row r="6551" spans="1:5" x14ac:dyDescent="0.2">
      <c r="A6551" s="125">
        <v>6490</v>
      </c>
      <c r="B6551" s="1889"/>
      <c r="D6551" s="2" t="str">
        <f t="shared" si="101"/>
        <v>OK</v>
      </c>
      <c r="E6551" s="4" t="s">
        <v>1997</v>
      </c>
    </row>
    <row r="6552" spans="1:5" x14ac:dyDescent="0.2">
      <c r="A6552" s="125">
        <v>6491</v>
      </c>
      <c r="B6552" s="1889"/>
      <c r="D6552" s="2" t="str">
        <f t="shared" si="101"/>
        <v>OK</v>
      </c>
      <c r="E6552" s="4" t="s">
        <v>1997</v>
      </c>
    </row>
    <row r="6553" spans="1:5" x14ac:dyDescent="0.2">
      <c r="A6553" s="125">
        <v>6492</v>
      </c>
      <c r="B6553" s="1889"/>
      <c r="D6553" s="2" t="str">
        <f t="shared" si="101"/>
        <v>OK</v>
      </c>
      <c r="E6553" s="4" t="s">
        <v>1997</v>
      </c>
    </row>
    <row r="6554" spans="1:5" x14ac:dyDescent="0.2">
      <c r="A6554" s="125">
        <v>6493</v>
      </c>
      <c r="B6554" s="1889"/>
      <c r="D6554" s="2" t="str">
        <f t="shared" si="101"/>
        <v>OK</v>
      </c>
      <c r="E6554" s="4" t="s">
        <v>1997</v>
      </c>
    </row>
    <row r="6555" spans="1:5" x14ac:dyDescent="0.2">
      <c r="A6555" s="125">
        <v>6494</v>
      </c>
      <c r="B6555" s="1889"/>
      <c r="D6555" s="2" t="str">
        <f t="shared" si="101"/>
        <v>OK</v>
      </c>
      <c r="E6555" s="4" t="s">
        <v>1997</v>
      </c>
    </row>
    <row r="6556" spans="1:5" x14ac:dyDescent="0.2">
      <c r="A6556" s="125">
        <v>6495</v>
      </c>
      <c r="B6556" s="1889"/>
      <c r="D6556" s="2" t="str">
        <f t="shared" si="101"/>
        <v>OK</v>
      </c>
      <c r="E6556" s="4" t="s">
        <v>1997</v>
      </c>
    </row>
    <row r="6557" spans="1:5" x14ac:dyDescent="0.2">
      <c r="A6557" s="125">
        <v>6496</v>
      </c>
      <c r="B6557" s="1889"/>
      <c r="D6557" s="2" t="str">
        <f t="shared" si="101"/>
        <v>OK</v>
      </c>
      <c r="E6557" s="4" t="s">
        <v>1997</v>
      </c>
    </row>
    <row r="6558" spans="1:5" x14ac:dyDescent="0.2">
      <c r="A6558" s="125">
        <v>6497</v>
      </c>
      <c r="B6558" s="1889"/>
      <c r="D6558" s="2" t="str">
        <f t="shared" si="101"/>
        <v>OK</v>
      </c>
      <c r="E6558" s="4" t="s">
        <v>1997</v>
      </c>
    </row>
    <row r="6559" spans="1:5" x14ac:dyDescent="0.2">
      <c r="A6559" s="125">
        <v>6498</v>
      </c>
      <c r="B6559" s="1889"/>
      <c r="D6559" s="2" t="str">
        <f t="shared" si="101"/>
        <v>OK</v>
      </c>
      <c r="E6559" s="4" t="s">
        <v>1997</v>
      </c>
    </row>
    <row r="6560" spans="1:5" x14ac:dyDescent="0.2">
      <c r="A6560" s="125">
        <v>6499</v>
      </c>
      <c r="B6560" s="1889"/>
      <c r="D6560" s="2" t="str">
        <f t="shared" si="101"/>
        <v>OK</v>
      </c>
      <c r="E6560" s="4" t="s">
        <v>1997</v>
      </c>
    </row>
    <row r="6561" spans="1:5" x14ac:dyDescent="0.2">
      <c r="A6561" s="125">
        <v>6500</v>
      </c>
      <c r="B6561" s="1889"/>
      <c r="D6561" s="2" t="str">
        <f t="shared" si="101"/>
        <v>OK</v>
      </c>
      <c r="E6561" s="4" t="s">
        <v>1997</v>
      </c>
    </row>
    <row r="6562" spans="1:5" x14ac:dyDescent="0.2">
      <c r="A6562" s="125">
        <v>6501</v>
      </c>
      <c r="B6562" s="1889"/>
      <c r="D6562" s="2" t="str">
        <f t="shared" si="101"/>
        <v>OK</v>
      </c>
      <c r="E6562" s="4" t="s">
        <v>1997</v>
      </c>
    </row>
    <row r="6563" spans="1:5" x14ac:dyDescent="0.2">
      <c r="A6563" s="125">
        <v>6502</v>
      </c>
      <c r="B6563" s="1889"/>
      <c r="D6563" s="2" t="str">
        <f t="shared" si="101"/>
        <v>OK</v>
      </c>
      <c r="E6563" s="4" t="s">
        <v>1997</v>
      </c>
    </row>
    <row r="6564" spans="1:5" x14ac:dyDescent="0.2">
      <c r="A6564" s="125">
        <v>6503</v>
      </c>
      <c r="B6564" s="1889"/>
      <c r="D6564" s="2" t="str">
        <f t="shared" si="101"/>
        <v>OK</v>
      </c>
      <c r="E6564" s="4" t="s">
        <v>1997</v>
      </c>
    </row>
    <row r="6565" spans="1:5" x14ac:dyDescent="0.2">
      <c r="A6565" s="125">
        <v>6504</v>
      </c>
      <c r="B6565" s="1889"/>
      <c r="D6565" s="2" t="str">
        <f t="shared" si="101"/>
        <v>OK</v>
      </c>
      <c r="E6565" s="4" t="s">
        <v>1997</v>
      </c>
    </row>
    <row r="6566" spans="1:5" x14ac:dyDescent="0.2">
      <c r="A6566" s="125">
        <v>6505</v>
      </c>
      <c r="B6566" s="1889"/>
      <c r="D6566" s="2" t="str">
        <f t="shared" si="101"/>
        <v>OK</v>
      </c>
      <c r="E6566" s="4" t="s">
        <v>1997</v>
      </c>
    </row>
    <row r="6567" spans="1:5" x14ac:dyDescent="0.2">
      <c r="A6567" s="125">
        <v>6506</v>
      </c>
      <c r="B6567" s="1889"/>
      <c r="D6567" s="2" t="str">
        <f t="shared" si="101"/>
        <v>OK</v>
      </c>
      <c r="E6567" s="4" t="s">
        <v>1997</v>
      </c>
    </row>
    <row r="6568" spans="1:5" x14ac:dyDescent="0.2">
      <c r="A6568" s="125">
        <v>6507</v>
      </c>
      <c r="B6568" s="1889"/>
      <c r="D6568" s="2" t="str">
        <f t="shared" si="101"/>
        <v>OK</v>
      </c>
      <c r="E6568" s="4" t="s">
        <v>1997</v>
      </c>
    </row>
    <row r="6569" spans="1:5" x14ac:dyDescent="0.2">
      <c r="A6569" s="125">
        <v>6508</v>
      </c>
      <c r="B6569" s="1889"/>
      <c r="D6569" s="2" t="str">
        <f t="shared" si="101"/>
        <v>OK</v>
      </c>
      <c r="E6569" s="4" t="s">
        <v>1997</v>
      </c>
    </row>
    <row r="6570" spans="1:5" x14ac:dyDescent="0.2">
      <c r="A6570" s="125">
        <v>6509</v>
      </c>
      <c r="B6570" s="1889"/>
      <c r="D6570" s="2" t="str">
        <f t="shared" si="101"/>
        <v>OK</v>
      </c>
      <c r="E6570" s="4" t="s">
        <v>1997</v>
      </c>
    </row>
    <row r="6571" spans="1:5" x14ac:dyDescent="0.2">
      <c r="A6571" s="125">
        <v>6510</v>
      </c>
      <c r="B6571" s="1889"/>
      <c r="D6571" s="2" t="str">
        <f t="shared" si="101"/>
        <v>OK</v>
      </c>
      <c r="E6571" s="4" t="s">
        <v>1997</v>
      </c>
    </row>
    <row r="6572" spans="1:5" x14ac:dyDescent="0.2">
      <c r="A6572" s="125">
        <v>6511</v>
      </c>
      <c r="B6572" s="1889"/>
      <c r="D6572" s="2" t="str">
        <f t="shared" si="101"/>
        <v>OK</v>
      </c>
      <c r="E6572" s="4" t="s">
        <v>1997</v>
      </c>
    </row>
    <row r="6573" spans="1:5" x14ac:dyDescent="0.2">
      <c r="A6573" s="125">
        <v>6512</v>
      </c>
      <c r="B6573" s="1889"/>
      <c r="D6573" s="2" t="str">
        <f t="shared" si="101"/>
        <v>OK</v>
      </c>
      <c r="E6573" s="4" t="s">
        <v>1997</v>
      </c>
    </row>
    <row r="6574" spans="1:5" x14ac:dyDescent="0.2">
      <c r="A6574" s="125">
        <v>6513</v>
      </c>
      <c r="B6574" s="1889"/>
      <c r="D6574" s="2" t="str">
        <f t="shared" si="101"/>
        <v>OK</v>
      </c>
      <c r="E6574" s="4" t="s">
        <v>1997</v>
      </c>
    </row>
    <row r="6575" spans="1:5" x14ac:dyDescent="0.2">
      <c r="A6575" s="125">
        <v>6514</v>
      </c>
      <c r="B6575" s="1889"/>
      <c r="D6575" s="2" t="str">
        <f t="shared" si="101"/>
        <v>OK</v>
      </c>
      <c r="E6575" s="4" t="s">
        <v>1997</v>
      </c>
    </row>
    <row r="6576" spans="1:5" x14ac:dyDescent="0.2">
      <c r="A6576" s="125">
        <v>6515</v>
      </c>
      <c r="B6576" s="1889"/>
      <c r="D6576" s="2" t="str">
        <f t="shared" si="101"/>
        <v>OK</v>
      </c>
      <c r="E6576" s="4" t="s">
        <v>1997</v>
      </c>
    </row>
    <row r="6577" spans="1:5" x14ac:dyDescent="0.2">
      <c r="A6577" s="125">
        <v>6516</v>
      </c>
      <c r="B6577" s="1889"/>
      <c r="D6577" s="2" t="str">
        <f t="shared" si="101"/>
        <v>OK</v>
      </c>
      <c r="E6577" s="4" t="s">
        <v>1997</v>
      </c>
    </row>
    <row r="6578" spans="1:5" x14ac:dyDescent="0.2">
      <c r="A6578" s="125">
        <v>6517</v>
      </c>
      <c r="B6578" s="1889"/>
      <c r="D6578" s="2" t="str">
        <f t="shared" si="101"/>
        <v>OK</v>
      </c>
      <c r="E6578" s="4" t="s">
        <v>1997</v>
      </c>
    </row>
    <row r="6579" spans="1:5" x14ac:dyDescent="0.2">
      <c r="A6579" s="125">
        <v>6518</v>
      </c>
      <c r="B6579" s="1889"/>
      <c r="D6579" s="2" t="str">
        <f t="shared" si="101"/>
        <v>OK</v>
      </c>
      <c r="E6579" s="4" t="s">
        <v>1997</v>
      </c>
    </row>
    <row r="6580" spans="1:5" x14ac:dyDescent="0.2">
      <c r="A6580" s="125">
        <v>6519</v>
      </c>
      <c r="B6580" s="1889"/>
      <c r="D6580" s="2" t="str">
        <f t="shared" si="101"/>
        <v>OK</v>
      </c>
      <c r="E6580" s="4" t="s">
        <v>1997</v>
      </c>
    </row>
    <row r="6581" spans="1:5" x14ac:dyDescent="0.2">
      <c r="A6581" s="125">
        <v>6520</v>
      </c>
      <c r="B6581" s="1889"/>
      <c r="D6581" s="2" t="str">
        <f t="shared" si="101"/>
        <v>OK</v>
      </c>
      <c r="E6581" s="4" t="s">
        <v>1997</v>
      </c>
    </row>
    <row r="6582" spans="1:5" x14ac:dyDescent="0.2">
      <c r="A6582" s="125">
        <v>6521</v>
      </c>
      <c r="B6582" s="1889"/>
      <c r="D6582" s="2" t="str">
        <f t="shared" si="101"/>
        <v>OK</v>
      </c>
      <c r="E6582" s="4" t="s">
        <v>1997</v>
      </c>
    </row>
    <row r="6583" spans="1:5" x14ac:dyDescent="0.2">
      <c r="A6583" s="125">
        <v>6522</v>
      </c>
      <c r="B6583" s="1889"/>
      <c r="D6583" s="2" t="str">
        <f t="shared" si="101"/>
        <v>OK</v>
      </c>
      <c r="E6583" s="4" t="s">
        <v>1997</v>
      </c>
    </row>
    <row r="6584" spans="1:5" x14ac:dyDescent="0.2">
      <c r="A6584" s="125">
        <v>6523</v>
      </c>
      <c r="B6584" s="1889"/>
      <c r="D6584" s="2" t="str">
        <f t="shared" si="101"/>
        <v>OK</v>
      </c>
      <c r="E6584" s="4" t="s">
        <v>1997</v>
      </c>
    </row>
    <row r="6585" spans="1:5" x14ac:dyDescent="0.2">
      <c r="A6585" s="125">
        <v>6524</v>
      </c>
      <c r="B6585" s="1889"/>
      <c r="D6585" s="2" t="str">
        <f t="shared" si="101"/>
        <v>OK</v>
      </c>
      <c r="E6585" s="4" t="s">
        <v>1997</v>
      </c>
    </row>
    <row r="6586" spans="1:5" x14ac:dyDescent="0.2">
      <c r="A6586" s="125">
        <v>6525</v>
      </c>
      <c r="B6586" s="1889"/>
      <c r="D6586" s="2" t="str">
        <f t="shared" si="101"/>
        <v>OK</v>
      </c>
      <c r="E6586" s="4" t="s">
        <v>1997</v>
      </c>
    </row>
    <row r="6587" spans="1:5" x14ac:dyDescent="0.2">
      <c r="A6587" s="125">
        <v>6526</v>
      </c>
      <c r="B6587" s="1889"/>
      <c r="D6587" s="2" t="str">
        <f t="shared" si="101"/>
        <v>OK</v>
      </c>
      <c r="E6587" s="4" t="s">
        <v>1997</v>
      </c>
    </row>
    <row r="6588" spans="1:5" x14ac:dyDescent="0.2">
      <c r="A6588" s="125">
        <v>6527</v>
      </c>
      <c r="B6588" s="1889"/>
      <c r="D6588" s="2" t="str">
        <f t="shared" si="101"/>
        <v>OK</v>
      </c>
      <c r="E6588" s="4" t="s">
        <v>1997</v>
      </c>
    </row>
    <row r="6589" spans="1:5" x14ac:dyDescent="0.2">
      <c r="A6589" s="125">
        <v>6528</v>
      </c>
      <c r="B6589" s="1889"/>
      <c r="D6589" s="2" t="str">
        <f t="shared" si="101"/>
        <v>OK</v>
      </c>
      <c r="E6589" s="4" t="s">
        <v>1997</v>
      </c>
    </row>
    <row r="6590" spans="1:5" x14ac:dyDescent="0.2">
      <c r="A6590" s="125">
        <v>6529</v>
      </c>
      <c r="B6590" s="1889"/>
      <c r="D6590" s="2" t="str">
        <f t="shared" si="101"/>
        <v>OK</v>
      </c>
      <c r="E6590" s="4" t="s">
        <v>1997</v>
      </c>
    </row>
    <row r="6591" spans="1:5" x14ac:dyDescent="0.2">
      <c r="A6591" s="125">
        <v>6530</v>
      </c>
      <c r="B6591" s="1889"/>
      <c r="D6591" s="2" t="str">
        <f t="shared" ref="D6591:D6654" si="102">IF(ISBLANK(B6591),"OK",IF(A6591-B6591=0,"OK","Error?"))</f>
        <v>OK</v>
      </c>
      <c r="E6591" s="4" t="s">
        <v>1997</v>
      </c>
    </row>
    <row r="6592" spans="1:5" x14ac:dyDescent="0.2">
      <c r="A6592" s="125">
        <v>6531</v>
      </c>
      <c r="B6592" s="1889"/>
      <c r="D6592" s="2" t="str">
        <f t="shared" si="102"/>
        <v>OK</v>
      </c>
      <c r="E6592" s="4" t="s">
        <v>1997</v>
      </c>
    </row>
    <row r="6593" spans="1:5" x14ac:dyDescent="0.2">
      <c r="A6593" s="125">
        <v>6532</v>
      </c>
      <c r="B6593" s="1889"/>
      <c r="D6593" s="2" t="str">
        <f t="shared" si="102"/>
        <v>OK</v>
      </c>
      <c r="E6593" s="4" t="s">
        <v>1997</v>
      </c>
    </row>
    <row r="6594" spans="1:5" x14ac:dyDescent="0.2">
      <c r="A6594" s="125">
        <v>6533</v>
      </c>
      <c r="B6594" s="1889"/>
      <c r="D6594" s="2" t="str">
        <f t="shared" si="102"/>
        <v>OK</v>
      </c>
      <c r="E6594" s="4" t="s">
        <v>1997</v>
      </c>
    </row>
    <row r="6595" spans="1:5" x14ac:dyDescent="0.2">
      <c r="A6595" s="125">
        <v>6534</v>
      </c>
      <c r="B6595" s="1889"/>
      <c r="D6595" s="2" t="str">
        <f t="shared" si="102"/>
        <v>OK</v>
      </c>
      <c r="E6595" s="4" t="s">
        <v>1997</v>
      </c>
    </row>
    <row r="6596" spans="1:5" x14ac:dyDescent="0.2">
      <c r="A6596" s="125">
        <v>6535</v>
      </c>
      <c r="B6596" s="1889"/>
      <c r="D6596" s="2" t="str">
        <f t="shared" si="102"/>
        <v>OK</v>
      </c>
      <c r="E6596" s="4" t="s">
        <v>1997</v>
      </c>
    </row>
    <row r="6597" spans="1:5" x14ac:dyDescent="0.2">
      <c r="A6597" s="125">
        <v>6536</v>
      </c>
      <c r="B6597" s="1889"/>
      <c r="D6597" s="2" t="str">
        <f t="shared" si="102"/>
        <v>OK</v>
      </c>
      <c r="E6597" s="4" t="s">
        <v>1997</v>
      </c>
    </row>
    <row r="6598" spans="1:5" x14ac:dyDescent="0.2">
      <c r="A6598" s="125">
        <v>6537</v>
      </c>
      <c r="B6598" s="1889"/>
      <c r="D6598" s="2" t="str">
        <f t="shared" si="102"/>
        <v>OK</v>
      </c>
      <c r="E6598" s="4" t="s">
        <v>1997</v>
      </c>
    </row>
    <row r="6599" spans="1:5" x14ac:dyDescent="0.2">
      <c r="A6599" s="125">
        <v>6538</v>
      </c>
      <c r="B6599" s="1889"/>
      <c r="D6599" s="2" t="str">
        <f t="shared" si="102"/>
        <v>OK</v>
      </c>
      <c r="E6599" s="4" t="s">
        <v>1997</v>
      </c>
    </row>
    <row r="6600" spans="1:5" x14ac:dyDescent="0.2">
      <c r="A6600" s="125">
        <v>6539</v>
      </c>
      <c r="B6600" s="1889"/>
      <c r="D6600" s="2" t="str">
        <f t="shared" si="102"/>
        <v>OK</v>
      </c>
      <c r="E6600" s="4" t="s">
        <v>1997</v>
      </c>
    </row>
    <row r="6601" spans="1:5" x14ac:dyDescent="0.2">
      <c r="A6601" s="125">
        <v>6540</v>
      </c>
      <c r="B6601" s="1889"/>
      <c r="D6601" s="2" t="str">
        <f t="shared" si="102"/>
        <v>OK</v>
      </c>
      <c r="E6601" s="4" t="s">
        <v>1997</v>
      </c>
    </row>
    <row r="6602" spans="1:5" x14ac:dyDescent="0.2">
      <c r="A6602" s="125">
        <v>6541</v>
      </c>
      <c r="B6602" s="1889"/>
      <c r="D6602" s="2" t="str">
        <f t="shared" si="102"/>
        <v>OK</v>
      </c>
      <c r="E6602" s="4" t="s">
        <v>1997</v>
      </c>
    </row>
    <row r="6603" spans="1:5" x14ac:dyDescent="0.2">
      <c r="A6603" s="125">
        <v>6542</v>
      </c>
      <c r="B6603" s="1889"/>
      <c r="D6603" s="2" t="str">
        <f t="shared" si="102"/>
        <v>OK</v>
      </c>
      <c r="E6603" s="4" t="s">
        <v>1997</v>
      </c>
    </row>
    <row r="6604" spans="1:5" x14ac:dyDescent="0.2">
      <c r="A6604" s="125">
        <v>6543</v>
      </c>
      <c r="B6604" s="1889"/>
      <c r="D6604" s="2" t="str">
        <f t="shared" si="102"/>
        <v>OK</v>
      </c>
      <c r="E6604" s="4" t="s">
        <v>1997</v>
      </c>
    </row>
    <row r="6605" spans="1:5" x14ac:dyDescent="0.2">
      <c r="A6605" s="125">
        <v>6544</v>
      </c>
      <c r="B6605" s="1889"/>
      <c r="D6605" s="2" t="str">
        <f t="shared" si="102"/>
        <v>OK</v>
      </c>
      <c r="E6605" s="4" t="s">
        <v>1997</v>
      </c>
    </row>
    <row r="6606" spans="1:5" x14ac:dyDescent="0.2">
      <c r="A6606" s="125">
        <v>6545</v>
      </c>
      <c r="B6606" s="1889"/>
      <c r="D6606" s="2" t="str">
        <f t="shared" si="102"/>
        <v>OK</v>
      </c>
      <c r="E6606" s="4" t="s">
        <v>1997</v>
      </c>
    </row>
    <row r="6607" spans="1:5" x14ac:dyDescent="0.2">
      <c r="A6607" s="125">
        <v>6546</v>
      </c>
      <c r="B6607" s="1889"/>
      <c r="D6607" s="2" t="str">
        <f t="shared" si="102"/>
        <v>OK</v>
      </c>
      <c r="E6607" s="4" t="s">
        <v>1997</v>
      </c>
    </row>
    <row r="6608" spans="1:5" x14ac:dyDescent="0.2">
      <c r="A6608" s="125">
        <v>6547</v>
      </c>
      <c r="B6608" s="1889"/>
      <c r="D6608" s="2" t="str">
        <f t="shared" si="102"/>
        <v>OK</v>
      </c>
      <c r="E6608" s="4" t="s">
        <v>1997</v>
      </c>
    </row>
    <row r="6609" spans="1:5" x14ac:dyDescent="0.2">
      <c r="A6609" s="125">
        <v>6548</v>
      </c>
      <c r="B6609" s="1889"/>
      <c r="D6609" s="2" t="str">
        <f t="shared" si="102"/>
        <v>OK</v>
      </c>
      <c r="E6609" s="4" t="s">
        <v>1997</v>
      </c>
    </row>
    <row r="6610" spans="1:5" x14ac:dyDescent="0.2">
      <c r="A6610" s="125">
        <v>6549</v>
      </c>
      <c r="B6610" s="1889"/>
      <c r="D6610" s="2" t="str">
        <f t="shared" si="102"/>
        <v>OK</v>
      </c>
      <c r="E6610" s="4" t="s">
        <v>1997</v>
      </c>
    </row>
    <row r="6611" spans="1:5" x14ac:dyDescent="0.2">
      <c r="A6611" s="125">
        <v>6550</v>
      </c>
      <c r="B6611" s="1889"/>
      <c r="D6611" s="2" t="str">
        <f t="shared" si="102"/>
        <v>OK</v>
      </c>
      <c r="E6611" s="4" t="s">
        <v>1997</v>
      </c>
    </row>
    <row r="6612" spans="1:5" x14ac:dyDescent="0.2">
      <c r="A6612" s="125">
        <v>6551</v>
      </c>
      <c r="B6612" s="1889"/>
      <c r="D6612" s="2" t="str">
        <f t="shared" si="102"/>
        <v>OK</v>
      </c>
      <c r="E6612" s="4" t="s">
        <v>1997</v>
      </c>
    </row>
    <row r="6613" spans="1:5" x14ac:dyDescent="0.2">
      <c r="A6613" s="125">
        <v>6552</v>
      </c>
      <c r="B6613" s="1889"/>
      <c r="D6613" s="2" t="str">
        <f t="shared" si="102"/>
        <v>OK</v>
      </c>
      <c r="E6613" s="4" t="s">
        <v>1997</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26354</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26354</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5">
        <v>6780</v>
      </c>
      <c r="B6841" s="1889"/>
      <c r="D6841" s="2" t="str">
        <f t="shared" si="105"/>
        <v>OK</v>
      </c>
      <c r="E6841" s="1" t="s">
        <v>1901</v>
      </c>
    </row>
    <row r="6842" spans="1:5" x14ac:dyDescent="0.2">
      <c r="A6842" s="125">
        <v>6781</v>
      </c>
      <c r="B6842" s="1889"/>
      <c r="D6842" s="2" t="str">
        <f t="shared" si="105"/>
        <v>OK</v>
      </c>
      <c r="E6842" s="1" t="s">
        <v>1901</v>
      </c>
    </row>
    <row r="6843" spans="1:5" x14ac:dyDescent="0.2">
      <c r="A6843" s="125">
        <v>6782</v>
      </c>
      <c r="B6843" s="1889"/>
      <c r="D6843" s="2" t="str">
        <f t="shared" si="105"/>
        <v>OK</v>
      </c>
      <c r="E6843" s="1" t="s">
        <v>1901</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84873</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5">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27314</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36623</v>
      </c>
      <c r="D7055" s="2" t="str">
        <f t="shared" si="109"/>
        <v>Error?</v>
      </c>
      <c r="E7055" s="2" t="s">
        <v>114</v>
      </c>
    </row>
    <row r="7056" spans="1:5" x14ac:dyDescent="0.2">
      <c r="A7056" s="125">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2990</v>
      </c>
      <c r="D7077" s="2" t="str">
        <f t="shared" si="109"/>
        <v>Error?</v>
      </c>
    </row>
    <row r="7078" spans="1:4" x14ac:dyDescent="0.2">
      <c r="A7078">
        <v>7017</v>
      </c>
      <c r="B7078" s="1889">
        <f>'Expenditures 15-22'!K220</f>
        <v>2990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7526</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7526</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19788</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19788</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0</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0</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0</v>
      </c>
      <c r="D7198" s="2" t="str">
        <f t="shared" si="111"/>
        <v>Error?</v>
      </c>
    </row>
    <row r="7199" spans="1:4" x14ac:dyDescent="0.2">
      <c r="A7199">
        <v>7138</v>
      </c>
      <c r="B7199" s="1889">
        <f>'Expenditures 15-22'!C330</f>
        <v>0</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27314</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27314</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0</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27314</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27314</v>
      </c>
      <c r="D7224" s="2" t="str">
        <f t="shared" si="111"/>
        <v>Error?</v>
      </c>
    </row>
    <row r="7225" spans="1:4" x14ac:dyDescent="0.2">
      <c r="A7225">
        <v>7164</v>
      </c>
      <c r="B7225" s="1889">
        <f>'Expenditures 15-22'!K343</f>
        <v>9309</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65842</v>
      </c>
      <c r="D7257" s="2" t="str">
        <f t="shared" si="112"/>
        <v>Error?</v>
      </c>
    </row>
    <row r="7258" spans="1:4" x14ac:dyDescent="0.2">
      <c r="A7258">
        <f t="shared" si="113"/>
        <v>7197</v>
      </c>
      <c r="B7258" s="1889">
        <f>'Expenditures 15-22'!D11</f>
        <v>14829</v>
      </c>
      <c r="D7258" s="2" t="str">
        <f t="shared" si="112"/>
        <v>Error?</v>
      </c>
    </row>
    <row r="7259" spans="1:4" x14ac:dyDescent="0.2">
      <c r="A7259">
        <f t="shared" si="113"/>
        <v>7198</v>
      </c>
      <c r="B7259" s="1889">
        <f>'Expenditures 15-22'!E11</f>
        <v>150</v>
      </c>
      <c r="D7259" s="2" t="str">
        <f t="shared" si="112"/>
        <v>Error?</v>
      </c>
    </row>
    <row r="7260" spans="1:4" x14ac:dyDescent="0.2">
      <c r="A7260">
        <f t="shared" si="113"/>
        <v>7199</v>
      </c>
      <c r="B7260" s="1889">
        <f>'Expenditures 15-22'!F11</f>
        <v>3197</v>
      </c>
      <c r="D7260" s="2" t="str">
        <f t="shared" si="112"/>
        <v>Error?</v>
      </c>
    </row>
    <row r="7261" spans="1:4" x14ac:dyDescent="0.2">
      <c r="A7261">
        <f t="shared" si="113"/>
        <v>7200</v>
      </c>
      <c r="B7261" s="1889">
        <f>'Expenditures 15-22'!G11</f>
        <v>855</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5">
        <f t="shared" si="113"/>
        <v>7208</v>
      </c>
      <c r="B7269" s="1890"/>
      <c r="D7269" s="2" t="str">
        <f t="shared" si="112"/>
        <v>OK</v>
      </c>
      <c r="E7269" s="2" t="s">
        <v>79</v>
      </c>
    </row>
    <row r="7270" spans="1:5" x14ac:dyDescent="0.2">
      <c r="A7270" s="125">
        <f t="shared" si="113"/>
        <v>7209</v>
      </c>
      <c r="B7270" s="1890"/>
      <c r="D7270" s="2" t="str">
        <f t="shared" si="112"/>
        <v>OK</v>
      </c>
      <c r="E7270" s="2" t="s">
        <v>79</v>
      </c>
    </row>
    <row r="7271" spans="1:5" x14ac:dyDescent="0.2">
      <c r="A7271" s="125">
        <f t="shared" si="113"/>
        <v>7210</v>
      </c>
      <c r="B7271" s="1890"/>
      <c r="D7271" s="2" t="str">
        <f t="shared" si="112"/>
        <v>OK</v>
      </c>
      <c r="E7271" s="2" t="s">
        <v>79</v>
      </c>
    </row>
    <row r="7272" spans="1:5" x14ac:dyDescent="0.2">
      <c r="A7272" s="125">
        <f t="shared" si="113"/>
        <v>7211</v>
      </c>
      <c r="B7272" s="1890"/>
      <c r="D7272" s="2" t="str">
        <f t="shared" si="112"/>
        <v>OK</v>
      </c>
      <c r="E7272" s="2" t="s">
        <v>79</v>
      </c>
    </row>
    <row r="7273" spans="1:5" x14ac:dyDescent="0.2">
      <c r="A7273" s="125">
        <f t="shared" si="113"/>
        <v>7212</v>
      </c>
      <c r="B7273" s="1890"/>
      <c r="D7273" s="2" t="str">
        <f t="shared" si="112"/>
        <v>OK</v>
      </c>
      <c r="E7273" s="2" t="s">
        <v>79</v>
      </c>
    </row>
    <row r="7274" spans="1:5" x14ac:dyDescent="0.2">
      <c r="A7274" s="125">
        <f t="shared" si="113"/>
        <v>7213</v>
      </c>
      <c r="B7274" s="1890"/>
      <c r="D7274" s="2" t="str">
        <f t="shared" si="112"/>
        <v>OK</v>
      </c>
      <c r="E7274" s="2" t="s">
        <v>79</v>
      </c>
    </row>
    <row r="7275" spans="1:5" x14ac:dyDescent="0.2">
      <c r="A7275" s="125">
        <f t="shared" si="113"/>
        <v>7214</v>
      </c>
      <c r="B7275" s="1890"/>
      <c r="D7275" s="2" t="str">
        <f t="shared" si="112"/>
        <v>OK</v>
      </c>
      <c r="E7275" s="2" t="s">
        <v>79</v>
      </c>
    </row>
    <row r="7276" spans="1:5" x14ac:dyDescent="0.2">
      <c r="A7276" s="125">
        <f t="shared" si="113"/>
        <v>7215</v>
      </c>
      <c r="B7276" s="1890"/>
      <c r="D7276" s="2" t="str">
        <f t="shared" si="112"/>
        <v>OK</v>
      </c>
      <c r="E7276" s="2" t="s">
        <v>79</v>
      </c>
    </row>
    <row r="7277" spans="1:5" x14ac:dyDescent="0.2">
      <c r="A7277" s="125">
        <f t="shared" si="113"/>
        <v>7216</v>
      </c>
      <c r="B7277" s="1890"/>
      <c r="D7277" s="2" t="str">
        <f t="shared" si="112"/>
        <v>OK</v>
      </c>
      <c r="E7277" s="2" t="s">
        <v>79</v>
      </c>
    </row>
    <row r="7278" spans="1:5" x14ac:dyDescent="0.2">
      <c r="A7278" s="125">
        <f t="shared" si="113"/>
        <v>7217</v>
      </c>
      <c r="B7278" s="1890"/>
      <c r="D7278" s="2" t="str">
        <f t="shared" si="112"/>
        <v>OK</v>
      </c>
      <c r="E7278" s="2" t="s">
        <v>79</v>
      </c>
    </row>
    <row r="7279" spans="1:5" x14ac:dyDescent="0.2">
      <c r="A7279" s="125">
        <f t="shared" si="113"/>
        <v>7218</v>
      </c>
      <c r="B7279" s="1890"/>
      <c r="D7279" s="2" t="str">
        <f t="shared" si="112"/>
        <v>OK</v>
      </c>
      <c r="E7279" s="2" t="s">
        <v>79</v>
      </c>
    </row>
    <row r="7280" spans="1:5" x14ac:dyDescent="0.2">
      <c r="A7280" s="125">
        <f t="shared" si="113"/>
        <v>7219</v>
      </c>
      <c r="B7280" s="1890"/>
      <c r="D7280" s="2" t="str">
        <f t="shared" si="112"/>
        <v>OK</v>
      </c>
      <c r="E7280" s="2" t="s">
        <v>79</v>
      </c>
    </row>
    <row r="7281" spans="1:5" x14ac:dyDescent="0.2">
      <c r="A7281" s="125">
        <f t="shared" si="113"/>
        <v>7220</v>
      </c>
      <c r="B7281" s="1890"/>
      <c r="D7281" s="2" t="str">
        <f t="shared" si="112"/>
        <v>OK</v>
      </c>
      <c r="E7281" s="2" t="s">
        <v>79</v>
      </c>
    </row>
    <row r="7282" spans="1:5" x14ac:dyDescent="0.2">
      <c r="A7282" s="125">
        <f t="shared" si="113"/>
        <v>7221</v>
      </c>
      <c r="B7282" s="1890"/>
      <c r="D7282" s="2" t="str">
        <f t="shared" si="112"/>
        <v>OK</v>
      </c>
      <c r="E7282" s="2" t="s">
        <v>79</v>
      </c>
    </row>
    <row r="7283" spans="1:5" x14ac:dyDescent="0.2">
      <c r="A7283" s="125">
        <f t="shared" si="113"/>
        <v>7222</v>
      </c>
      <c r="B7283" s="1890"/>
      <c r="D7283" s="2" t="str">
        <f t="shared" si="112"/>
        <v>OK</v>
      </c>
      <c r="E7283" s="2" t="s">
        <v>79</v>
      </c>
    </row>
    <row r="7284" spans="1:5" x14ac:dyDescent="0.2">
      <c r="A7284" s="125">
        <f t="shared" si="113"/>
        <v>7223</v>
      </c>
      <c r="B7284" s="1890"/>
      <c r="D7284" s="2" t="str">
        <f t="shared" si="112"/>
        <v>OK</v>
      </c>
      <c r="E7284" s="2" t="s">
        <v>79</v>
      </c>
    </row>
    <row r="7285" spans="1:5" x14ac:dyDescent="0.2">
      <c r="A7285" s="125">
        <f t="shared" si="113"/>
        <v>7224</v>
      </c>
      <c r="B7285" s="1890"/>
      <c r="D7285" s="2" t="str">
        <f t="shared" si="112"/>
        <v>OK</v>
      </c>
      <c r="E7285" s="2" t="s">
        <v>79</v>
      </c>
    </row>
    <row r="7286" spans="1:5" x14ac:dyDescent="0.2">
      <c r="A7286" s="125">
        <f t="shared" si="113"/>
        <v>7225</v>
      </c>
      <c r="B7286" s="1890"/>
      <c r="D7286" s="2" t="str">
        <f t="shared" si="112"/>
        <v>OK</v>
      </c>
      <c r="E7286" s="2" t="s">
        <v>79</v>
      </c>
    </row>
    <row r="7287" spans="1:5" x14ac:dyDescent="0.2">
      <c r="A7287" s="125">
        <f t="shared" si="113"/>
        <v>7226</v>
      </c>
      <c r="B7287" s="1890"/>
      <c r="D7287" s="2" t="str">
        <f t="shared" si="112"/>
        <v>OK</v>
      </c>
      <c r="E7287" s="2" t="s">
        <v>79</v>
      </c>
    </row>
    <row r="7288" spans="1:5" x14ac:dyDescent="0.2">
      <c r="A7288" s="125">
        <f t="shared" si="113"/>
        <v>7227</v>
      </c>
      <c r="B7288" s="1890"/>
      <c r="D7288" s="2" t="str">
        <f t="shared" si="112"/>
        <v>OK</v>
      </c>
      <c r="E7288" s="2" t="s">
        <v>79</v>
      </c>
    </row>
    <row r="7289" spans="1:5" x14ac:dyDescent="0.2">
      <c r="A7289" s="125">
        <f t="shared" si="113"/>
        <v>7228</v>
      </c>
      <c r="B7289" s="1890"/>
      <c r="D7289" s="2" t="str">
        <f t="shared" si="112"/>
        <v>OK</v>
      </c>
      <c r="E7289" s="2" t="s">
        <v>79</v>
      </c>
    </row>
    <row r="7290" spans="1:5" x14ac:dyDescent="0.2">
      <c r="A7290" s="125">
        <f t="shared" si="113"/>
        <v>7229</v>
      </c>
      <c r="B7290" s="1890"/>
      <c r="D7290" s="2" t="str">
        <f t="shared" si="112"/>
        <v>OK</v>
      </c>
      <c r="E7290" s="2" t="s">
        <v>79</v>
      </c>
    </row>
    <row r="7291" spans="1:5" x14ac:dyDescent="0.2">
      <c r="A7291" s="125">
        <f t="shared" si="113"/>
        <v>7230</v>
      </c>
      <c r="B7291" s="1890"/>
      <c r="D7291" s="2" t="str">
        <f t="shared" si="112"/>
        <v>OK</v>
      </c>
      <c r="E7291" s="2" t="s">
        <v>79</v>
      </c>
    </row>
    <row r="7292" spans="1:5" x14ac:dyDescent="0.2">
      <c r="A7292" s="125">
        <f t="shared" si="113"/>
        <v>7231</v>
      </c>
      <c r="B7292" s="1890"/>
      <c r="D7292" s="2" t="str">
        <f t="shared" si="112"/>
        <v>OK</v>
      </c>
      <c r="E7292" s="2" t="s">
        <v>79</v>
      </c>
    </row>
    <row r="7293" spans="1:5" x14ac:dyDescent="0.2">
      <c r="A7293" s="125">
        <f t="shared" si="113"/>
        <v>7232</v>
      </c>
      <c r="B7293" s="1890"/>
      <c r="D7293" s="2" t="str">
        <f t="shared" si="112"/>
        <v>OK</v>
      </c>
      <c r="E7293" s="2" t="s">
        <v>79</v>
      </c>
    </row>
    <row r="7294" spans="1:5" x14ac:dyDescent="0.2">
      <c r="A7294" s="125">
        <f t="shared" si="113"/>
        <v>7233</v>
      </c>
      <c r="B7294" s="1890"/>
      <c r="D7294" s="2" t="str">
        <f t="shared" si="112"/>
        <v>OK</v>
      </c>
      <c r="E7294" s="2" t="s">
        <v>79</v>
      </c>
    </row>
    <row r="7295" spans="1:5" x14ac:dyDescent="0.2">
      <c r="A7295" s="125">
        <f t="shared" si="113"/>
        <v>7234</v>
      </c>
      <c r="B7295" s="1890"/>
      <c r="D7295" s="2" t="str">
        <f t="shared" ref="D7295:D7358" si="114">IF(ISBLANK(B7295),"OK",IF(A7295-B7295=0,"OK","Error?"))</f>
        <v>OK</v>
      </c>
      <c r="E7295" s="2" t="s">
        <v>79</v>
      </c>
    </row>
    <row r="7296" spans="1:5" x14ac:dyDescent="0.2">
      <c r="A7296" s="125">
        <f t="shared" si="113"/>
        <v>7235</v>
      </c>
      <c r="B7296" s="1890"/>
      <c r="D7296" s="2" t="str">
        <f t="shared" si="114"/>
        <v>OK</v>
      </c>
      <c r="E7296" s="2" t="s">
        <v>79</v>
      </c>
    </row>
    <row r="7297" spans="1:5" x14ac:dyDescent="0.2">
      <c r="A7297" s="125">
        <f t="shared" si="113"/>
        <v>7236</v>
      </c>
      <c r="B7297" s="1890"/>
      <c r="D7297" s="2" t="str">
        <f t="shared" si="114"/>
        <v>OK</v>
      </c>
      <c r="E7297" s="2" t="s">
        <v>79</v>
      </c>
    </row>
    <row r="7298" spans="1:5" x14ac:dyDescent="0.2">
      <c r="A7298" s="125">
        <f t="shared" si="113"/>
        <v>7237</v>
      </c>
      <c r="B7298" s="1890"/>
      <c r="D7298" s="2" t="str">
        <f t="shared" si="114"/>
        <v>OK</v>
      </c>
      <c r="E7298" s="2" t="s">
        <v>79</v>
      </c>
    </row>
    <row r="7299" spans="1:5" x14ac:dyDescent="0.2">
      <c r="A7299" s="125">
        <f t="shared" si="113"/>
        <v>7238</v>
      </c>
      <c r="B7299" s="1890"/>
      <c r="D7299" s="2" t="str">
        <f t="shared" si="114"/>
        <v>OK</v>
      </c>
      <c r="E7299" s="2" t="s">
        <v>79</v>
      </c>
    </row>
    <row r="7300" spans="1:5" x14ac:dyDescent="0.2">
      <c r="A7300" s="125">
        <f t="shared" si="113"/>
        <v>7239</v>
      </c>
      <c r="B7300" s="1890"/>
      <c r="D7300" s="2" t="str">
        <f t="shared" si="114"/>
        <v>OK</v>
      </c>
      <c r="E7300" s="2" t="s">
        <v>79</v>
      </c>
    </row>
    <row r="7301" spans="1:5" x14ac:dyDescent="0.2">
      <c r="A7301" s="125">
        <f t="shared" si="113"/>
        <v>7240</v>
      </c>
      <c r="B7301" s="1890"/>
      <c r="D7301" s="2" t="str">
        <f t="shared" si="114"/>
        <v>OK</v>
      </c>
      <c r="E7301" s="2" t="s">
        <v>79</v>
      </c>
    </row>
    <row r="7302" spans="1:5" x14ac:dyDescent="0.2">
      <c r="A7302" s="125">
        <f t="shared" si="113"/>
        <v>7241</v>
      </c>
      <c r="B7302" s="1890"/>
      <c r="D7302" s="2" t="str">
        <f t="shared" si="114"/>
        <v>OK</v>
      </c>
      <c r="E7302" s="2" t="s">
        <v>79</v>
      </c>
    </row>
    <row r="7303" spans="1:5" x14ac:dyDescent="0.2">
      <c r="A7303" s="125">
        <f t="shared" si="113"/>
        <v>7242</v>
      </c>
      <c r="B7303" s="1890"/>
      <c r="D7303" s="2" t="str">
        <f t="shared" si="114"/>
        <v>OK</v>
      </c>
      <c r="E7303" s="2" t="s">
        <v>79</v>
      </c>
    </row>
    <row r="7304" spans="1:5" x14ac:dyDescent="0.2">
      <c r="A7304" s="125">
        <f t="shared" si="113"/>
        <v>7243</v>
      </c>
      <c r="B7304" s="1890"/>
      <c r="D7304" s="2" t="str">
        <f t="shared" si="114"/>
        <v>OK</v>
      </c>
      <c r="E7304" s="2" t="s">
        <v>79</v>
      </c>
    </row>
    <row r="7305" spans="1:5" x14ac:dyDescent="0.2">
      <c r="A7305" s="125">
        <f t="shared" si="113"/>
        <v>7244</v>
      </c>
      <c r="B7305" s="1890"/>
      <c r="D7305" s="2" t="str">
        <f t="shared" si="114"/>
        <v>OK</v>
      </c>
      <c r="E7305" s="2" t="s">
        <v>79</v>
      </c>
    </row>
    <row r="7306" spans="1:5" x14ac:dyDescent="0.2">
      <c r="A7306" s="125">
        <f t="shared" si="113"/>
        <v>7245</v>
      </c>
      <c r="B7306" s="1890"/>
      <c r="D7306" s="2" t="str">
        <f t="shared" si="114"/>
        <v>OK</v>
      </c>
      <c r="E7306" s="2" t="s">
        <v>79</v>
      </c>
    </row>
    <row r="7307" spans="1:5" x14ac:dyDescent="0.2">
      <c r="A7307" s="125">
        <f t="shared" si="113"/>
        <v>7246</v>
      </c>
      <c r="B7307" s="1890"/>
      <c r="D7307" s="2" t="str">
        <f t="shared" si="114"/>
        <v>OK</v>
      </c>
      <c r="E7307" s="2" t="s">
        <v>79</v>
      </c>
    </row>
    <row r="7308" spans="1:5" x14ac:dyDescent="0.2">
      <c r="A7308" s="125">
        <f t="shared" si="113"/>
        <v>7247</v>
      </c>
      <c r="B7308" s="1890"/>
      <c r="D7308" s="2" t="str">
        <f t="shared" si="114"/>
        <v>OK</v>
      </c>
      <c r="E7308" s="2" t="s">
        <v>79</v>
      </c>
    </row>
    <row r="7309" spans="1:5" x14ac:dyDescent="0.2">
      <c r="A7309" s="125">
        <f t="shared" si="113"/>
        <v>7248</v>
      </c>
      <c r="B7309" s="1890"/>
      <c r="D7309" s="2" t="str">
        <f t="shared" si="114"/>
        <v>OK</v>
      </c>
      <c r="E7309" s="2" t="s">
        <v>79</v>
      </c>
    </row>
    <row r="7310" spans="1:5" x14ac:dyDescent="0.2">
      <c r="A7310" s="125">
        <f t="shared" ref="A7310:A7373" si="115">A7309+1</f>
        <v>7249</v>
      </c>
      <c r="B7310" s="1890"/>
      <c r="D7310" s="2" t="str">
        <f t="shared" si="114"/>
        <v>OK</v>
      </c>
      <c r="E7310" s="2" t="s">
        <v>79</v>
      </c>
    </row>
    <row r="7311" spans="1:5" x14ac:dyDescent="0.2">
      <c r="A7311" s="125">
        <f t="shared" si="115"/>
        <v>7250</v>
      </c>
      <c r="B7311" s="1890"/>
      <c r="D7311" s="2" t="str">
        <f t="shared" si="114"/>
        <v>OK</v>
      </c>
      <c r="E7311" s="2" t="s">
        <v>79</v>
      </c>
    </row>
    <row r="7312" spans="1:5" x14ac:dyDescent="0.2">
      <c r="A7312" s="125">
        <f t="shared" si="115"/>
        <v>7251</v>
      </c>
      <c r="B7312" s="1890"/>
      <c r="D7312" s="2" t="str">
        <f t="shared" si="114"/>
        <v>OK</v>
      </c>
      <c r="E7312" s="2" t="s">
        <v>79</v>
      </c>
    </row>
    <row r="7313" spans="1:5" x14ac:dyDescent="0.2">
      <c r="A7313" s="125">
        <f t="shared" si="115"/>
        <v>7252</v>
      </c>
      <c r="B7313" s="1890"/>
      <c r="D7313" s="2" t="str">
        <f t="shared" si="114"/>
        <v>OK</v>
      </c>
      <c r="E7313" s="2" t="s">
        <v>79</v>
      </c>
    </row>
    <row r="7314" spans="1:5" x14ac:dyDescent="0.2">
      <c r="A7314" s="125">
        <f t="shared" si="115"/>
        <v>7253</v>
      </c>
      <c r="B7314" s="1890"/>
      <c r="D7314" s="2" t="str">
        <f t="shared" si="114"/>
        <v>OK</v>
      </c>
      <c r="E7314" s="2" t="s">
        <v>79</v>
      </c>
    </row>
    <row r="7315" spans="1:5" x14ac:dyDescent="0.2">
      <c r="A7315" s="125">
        <f t="shared" si="115"/>
        <v>7254</v>
      </c>
      <c r="B7315" s="1890"/>
      <c r="D7315" s="2" t="str">
        <f t="shared" si="114"/>
        <v>OK</v>
      </c>
      <c r="E7315" s="2" t="s">
        <v>79</v>
      </c>
    </row>
    <row r="7316" spans="1:5" x14ac:dyDescent="0.2">
      <c r="A7316" s="125">
        <f t="shared" si="115"/>
        <v>7255</v>
      </c>
      <c r="B7316" s="1890"/>
      <c r="D7316" s="2" t="str">
        <f t="shared" si="114"/>
        <v>OK</v>
      </c>
      <c r="E7316" s="2" t="s">
        <v>79</v>
      </c>
    </row>
    <row r="7317" spans="1:5" x14ac:dyDescent="0.2">
      <c r="A7317" s="125">
        <f t="shared" si="115"/>
        <v>7256</v>
      </c>
      <c r="B7317" s="1890"/>
      <c r="D7317" s="2" t="str">
        <f t="shared" si="114"/>
        <v>OK</v>
      </c>
      <c r="E7317" s="2" t="s">
        <v>79</v>
      </c>
    </row>
    <row r="7318" spans="1:5" x14ac:dyDescent="0.2">
      <c r="A7318" s="125">
        <f t="shared" si="115"/>
        <v>7257</v>
      </c>
      <c r="B7318" s="1890"/>
      <c r="D7318" s="2" t="str">
        <f t="shared" si="114"/>
        <v>OK</v>
      </c>
      <c r="E7318" s="2" t="s">
        <v>79</v>
      </c>
    </row>
    <row r="7319" spans="1:5" x14ac:dyDescent="0.2">
      <c r="A7319" s="125">
        <f t="shared" si="115"/>
        <v>7258</v>
      </c>
      <c r="B7319" s="1890"/>
      <c r="D7319" s="2" t="str">
        <f t="shared" si="114"/>
        <v>OK</v>
      </c>
      <c r="E7319" s="2" t="s">
        <v>79</v>
      </c>
    </row>
    <row r="7320" spans="1:5" x14ac:dyDescent="0.2">
      <c r="A7320" s="125">
        <f t="shared" si="115"/>
        <v>7259</v>
      </c>
      <c r="B7320" s="1890"/>
      <c r="D7320" s="2" t="str">
        <f t="shared" si="114"/>
        <v>OK</v>
      </c>
      <c r="E7320" s="2" t="s">
        <v>79</v>
      </c>
    </row>
    <row r="7321" spans="1:5" x14ac:dyDescent="0.2">
      <c r="A7321" s="125">
        <f t="shared" si="115"/>
        <v>7260</v>
      </c>
      <c r="B7321" s="1890"/>
      <c r="D7321" s="2" t="str">
        <f t="shared" si="114"/>
        <v>OK</v>
      </c>
      <c r="E7321" s="2" t="s">
        <v>79</v>
      </c>
    </row>
    <row r="7322" spans="1:5" x14ac:dyDescent="0.2">
      <c r="A7322" s="125">
        <f t="shared" si="115"/>
        <v>7261</v>
      </c>
      <c r="B7322" s="1890"/>
      <c r="D7322" s="2" t="str">
        <f t="shared" si="114"/>
        <v>OK</v>
      </c>
      <c r="E7322" s="2" t="s">
        <v>79</v>
      </c>
    </row>
    <row r="7323" spans="1:5" x14ac:dyDescent="0.2">
      <c r="A7323" s="125">
        <f t="shared" si="115"/>
        <v>7262</v>
      </c>
      <c r="B7323" s="1890"/>
      <c r="D7323" s="2" t="str">
        <f t="shared" si="114"/>
        <v>OK</v>
      </c>
      <c r="E7323" s="2" t="s">
        <v>79</v>
      </c>
    </row>
    <row r="7324" spans="1:5" x14ac:dyDescent="0.2">
      <c r="A7324" s="125">
        <f t="shared" si="115"/>
        <v>7263</v>
      </c>
      <c r="B7324" s="1890"/>
      <c r="D7324" s="2" t="str">
        <f t="shared" si="114"/>
        <v>OK</v>
      </c>
      <c r="E7324" s="2" t="s">
        <v>79</v>
      </c>
    </row>
    <row r="7325" spans="1:5" x14ac:dyDescent="0.2">
      <c r="A7325" s="125">
        <f t="shared" si="115"/>
        <v>7264</v>
      </c>
      <c r="B7325" s="1890"/>
      <c r="D7325" s="2" t="str">
        <f t="shared" si="114"/>
        <v>OK</v>
      </c>
      <c r="E7325" s="2" t="s">
        <v>79</v>
      </c>
    </row>
    <row r="7326" spans="1:5" x14ac:dyDescent="0.2">
      <c r="A7326" s="125">
        <f t="shared" si="115"/>
        <v>7265</v>
      </c>
      <c r="B7326" s="1890"/>
      <c r="D7326" s="2" t="str">
        <f t="shared" si="114"/>
        <v>OK</v>
      </c>
      <c r="E7326" s="2" t="s">
        <v>79</v>
      </c>
    </row>
    <row r="7327" spans="1:5" x14ac:dyDescent="0.2">
      <c r="A7327" s="125">
        <f t="shared" si="115"/>
        <v>7266</v>
      </c>
      <c r="B7327" s="1890"/>
      <c r="D7327" s="2" t="str">
        <f t="shared" si="114"/>
        <v>OK</v>
      </c>
      <c r="E7327" s="2" t="s">
        <v>79</v>
      </c>
    </row>
    <row r="7328" spans="1:5" x14ac:dyDescent="0.2">
      <c r="A7328" s="125">
        <f t="shared" si="115"/>
        <v>7267</v>
      </c>
      <c r="B7328" s="1890"/>
      <c r="D7328" s="2" t="str">
        <f t="shared" si="114"/>
        <v>OK</v>
      </c>
      <c r="E7328" s="2" t="s">
        <v>79</v>
      </c>
    </row>
    <row r="7329" spans="1:5" x14ac:dyDescent="0.2">
      <c r="A7329" s="125">
        <f t="shared" si="115"/>
        <v>7268</v>
      </c>
      <c r="B7329" s="1890"/>
      <c r="D7329" s="2" t="str">
        <f t="shared" si="114"/>
        <v>OK</v>
      </c>
      <c r="E7329" s="2" t="s">
        <v>79</v>
      </c>
    </row>
    <row r="7330" spans="1:5" x14ac:dyDescent="0.2">
      <c r="A7330" s="125">
        <f t="shared" si="115"/>
        <v>7269</v>
      </c>
      <c r="B7330" s="1890"/>
      <c r="D7330" s="2" t="str">
        <f t="shared" si="114"/>
        <v>OK</v>
      </c>
      <c r="E7330" s="2" t="s">
        <v>79</v>
      </c>
    </row>
    <row r="7331" spans="1:5" x14ac:dyDescent="0.2">
      <c r="A7331" s="125">
        <f t="shared" si="115"/>
        <v>7270</v>
      </c>
      <c r="B7331" s="1890"/>
      <c r="D7331" s="2" t="str">
        <f t="shared" si="114"/>
        <v>OK</v>
      </c>
      <c r="E7331" s="2" t="s">
        <v>79</v>
      </c>
    </row>
    <row r="7332" spans="1:5" x14ac:dyDescent="0.2">
      <c r="A7332" s="125">
        <f t="shared" si="115"/>
        <v>7271</v>
      </c>
      <c r="B7332" s="1890"/>
      <c r="D7332" s="2" t="str">
        <f t="shared" si="114"/>
        <v>OK</v>
      </c>
      <c r="E7332" s="2" t="s">
        <v>79</v>
      </c>
    </row>
    <row r="7333" spans="1:5" x14ac:dyDescent="0.2">
      <c r="A7333" s="125">
        <f t="shared" si="115"/>
        <v>7272</v>
      </c>
      <c r="B7333" s="1890"/>
      <c r="D7333" s="2" t="str">
        <f t="shared" si="114"/>
        <v>OK</v>
      </c>
      <c r="E7333" s="2" t="s">
        <v>79</v>
      </c>
    </row>
    <row r="7334" spans="1:5" x14ac:dyDescent="0.2">
      <c r="A7334" s="125">
        <f t="shared" si="115"/>
        <v>7273</v>
      </c>
      <c r="B7334" s="1890"/>
      <c r="D7334" s="2" t="str">
        <f t="shared" si="114"/>
        <v>OK</v>
      </c>
      <c r="E7334" s="2" t="s">
        <v>79</v>
      </c>
    </row>
    <row r="7335" spans="1:5" x14ac:dyDescent="0.2">
      <c r="A7335" s="125">
        <f t="shared" si="115"/>
        <v>7274</v>
      </c>
      <c r="B7335" s="1890"/>
      <c r="D7335" s="2" t="str">
        <f t="shared" si="114"/>
        <v>OK</v>
      </c>
      <c r="E7335" s="2" t="s">
        <v>79</v>
      </c>
    </row>
    <row r="7336" spans="1:5" x14ac:dyDescent="0.2">
      <c r="A7336" s="125">
        <f t="shared" si="115"/>
        <v>7275</v>
      </c>
      <c r="B7336" s="1890"/>
      <c r="D7336" s="2" t="str">
        <f t="shared" si="114"/>
        <v>OK</v>
      </c>
      <c r="E7336" s="2" t="s">
        <v>79</v>
      </c>
    </row>
    <row r="7337" spans="1:5" x14ac:dyDescent="0.2">
      <c r="A7337" s="125">
        <f t="shared" si="115"/>
        <v>7276</v>
      </c>
      <c r="B7337" s="1890"/>
      <c r="D7337" s="2" t="str">
        <f t="shared" si="114"/>
        <v>OK</v>
      </c>
      <c r="E7337" s="2" t="s">
        <v>79</v>
      </c>
    </row>
    <row r="7338" spans="1:5" x14ac:dyDescent="0.2">
      <c r="A7338" s="125">
        <f t="shared" si="115"/>
        <v>7277</v>
      </c>
      <c r="B7338" s="1890"/>
      <c r="D7338" s="2" t="str">
        <f t="shared" si="114"/>
        <v>OK</v>
      </c>
      <c r="E7338" s="2" t="s">
        <v>79</v>
      </c>
    </row>
    <row r="7339" spans="1:5" x14ac:dyDescent="0.2">
      <c r="A7339" s="125">
        <f t="shared" si="115"/>
        <v>7278</v>
      </c>
      <c r="B7339" s="1890"/>
      <c r="D7339" s="2" t="str">
        <f t="shared" si="114"/>
        <v>OK</v>
      </c>
      <c r="E7339" s="2" t="s">
        <v>79</v>
      </c>
    </row>
    <row r="7340" spans="1:5" x14ac:dyDescent="0.2">
      <c r="A7340" s="125">
        <f t="shared" si="115"/>
        <v>7279</v>
      </c>
      <c r="B7340" s="1890"/>
      <c r="D7340" s="2" t="str">
        <f t="shared" si="114"/>
        <v>OK</v>
      </c>
      <c r="E7340" s="2" t="s">
        <v>79</v>
      </c>
    </row>
    <row r="7341" spans="1:5" x14ac:dyDescent="0.2">
      <c r="A7341" s="125">
        <f t="shared" si="115"/>
        <v>7280</v>
      </c>
      <c r="B7341" s="1890"/>
      <c r="D7341" s="2" t="str">
        <f t="shared" si="114"/>
        <v>OK</v>
      </c>
      <c r="E7341" s="2" t="s">
        <v>79</v>
      </c>
    </row>
    <row r="7342" spans="1:5" x14ac:dyDescent="0.2">
      <c r="A7342" s="125">
        <f t="shared" si="115"/>
        <v>7281</v>
      </c>
      <c r="B7342" s="1890"/>
      <c r="D7342" s="2" t="str">
        <f t="shared" si="114"/>
        <v>OK</v>
      </c>
      <c r="E7342" s="2" t="s">
        <v>79</v>
      </c>
    </row>
    <row r="7343" spans="1:5" x14ac:dyDescent="0.2">
      <c r="A7343" s="125">
        <f t="shared" si="115"/>
        <v>7282</v>
      </c>
      <c r="B7343" s="1890"/>
      <c r="D7343" s="2" t="str">
        <f t="shared" si="114"/>
        <v>OK</v>
      </c>
      <c r="E7343" s="2" t="s">
        <v>79</v>
      </c>
    </row>
    <row r="7344" spans="1:5" x14ac:dyDescent="0.2">
      <c r="A7344" s="125">
        <f t="shared" si="115"/>
        <v>7283</v>
      </c>
      <c r="B7344" s="1890"/>
      <c r="D7344" s="2" t="str">
        <f t="shared" si="114"/>
        <v>OK</v>
      </c>
      <c r="E7344" s="2" t="s">
        <v>79</v>
      </c>
    </row>
    <row r="7345" spans="1:5" x14ac:dyDescent="0.2">
      <c r="A7345" s="125">
        <f t="shared" si="115"/>
        <v>7284</v>
      </c>
      <c r="B7345" s="1890"/>
      <c r="D7345" s="2" t="str">
        <f t="shared" si="114"/>
        <v>OK</v>
      </c>
      <c r="E7345" s="2" t="s">
        <v>79</v>
      </c>
    </row>
    <row r="7346" spans="1:5" x14ac:dyDescent="0.2">
      <c r="A7346" s="125">
        <f t="shared" si="115"/>
        <v>7285</v>
      </c>
      <c r="B7346" s="1890"/>
      <c r="D7346" s="2" t="str">
        <f t="shared" si="114"/>
        <v>OK</v>
      </c>
      <c r="E7346" s="2" t="s">
        <v>79</v>
      </c>
    </row>
    <row r="7347" spans="1:5" x14ac:dyDescent="0.2">
      <c r="A7347" s="125">
        <f t="shared" si="115"/>
        <v>7286</v>
      </c>
      <c r="B7347" s="1890"/>
      <c r="D7347" s="2" t="str">
        <f t="shared" si="114"/>
        <v>OK</v>
      </c>
      <c r="E7347" s="2" t="s">
        <v>79</v>
      </c>
    </row>
    <row r="7348" spans="1:5" x14ac:dyDescent="0.2">
      <c r="A7348" s="125">
        <f t="shared" si="115"/>
        <v>7287</v>
      </c>
      <c r="B7348" s="1890"/>
      <c r="D7348" s="2" t="str">
        <f t="shared" si="114"/>
        <v>OK</v>
      </c>
      <c r="E7348" s="2" t="s">
        <v>79</v>
      </c>
    </row>
    <row r="7349" spans="1:5" x14ac:dyDescent="0.2">
      <c r="A7349" s="125">
        <f t="shared" si="115"/>
        <v>7288</v>
      </c>
      <c r="B7349" s="1890"/>
      <c r="D7349" s="2" t="str">
        <f t="shared" si="114"/>
        <v>OK</v>
      </c>
      <c r="E7349" s="2" t="s">
        <v>79</v>
      </c>
    </row>
    <row r="7350" spans="1:5" x14ac:dyDescent="0.2">
      <c r="A7350" s="125">
        <f t="shared" si="115"/>
        <v>7289</v>
      </c>
      <c r="B7350" s="1890"/>
      <c r="D7350" s="2" t="str">
        <f t="shared" si="114"/>
        <v>OK</v>
      </c>
      <c r="E7350" s="2" t="s">
        <v>79</v>
      </c>
    </row>
    <row r="7351" spans="1:5" x14ac:dyDescent="0.2">
      <c r="A7351" s="125">
        <f t="shared" si="115"/>
        <v>7290</v>
      </c>
      <c r="B7351" s="1890"/>
      <c r="D7351" s="2" t="str">
        <f t="shared" si="114"/>
        <v>OK</v>
      </c>
      <c r="E7351" s="2" t="s">
        <v>79</v>
      </c>
    </row>
    <row r="7352" spans="1:5" x14ac:dyDescent="0.2">
      <c r="A7352" s="125">
        <f t="shared" si="115"/>
        <v>7291</v>
      </c>
      <c r="B7352" s="1890"/>
      <c r="D7352" s="2" t="str">
        <f t="shared" si="114"/>
        <v>OK</v>
      </c>
      <c r="E7352" s="2" t="s">
        <v>79</v>
      </c>
    </row>
    <row r="7353" spans="1:5" x14ac:dyDescent="0.2">
      <c r="A7353" s="125">
        <f t="shared" si="115"/>
        <v>7292</v>
      </c>
      <c r="B7353" s="1890"/>
      <c r="D7353" s="2" t="str">
        <f t="shared" si="114"/>
        <v>OK</v>
      </c>
      <c r="E7353" s="2" t="s">
        <v>79</v>
      </c>
    </row>
    <row r="7354" spans="1:5" x14ac:dyDescent="0.2">
      <c r="A7354" s="125">
        <f t="shared" si="115"/>
        <v>7293</v>
      </c>
      <c r="B7354" s="1890"/>
      <c r="D7354" s="2" t="str">
        <f t="shared" si="114"/>
        <v>OK</v>
      </c>
      <c r="E7354" s="2" t="s">
        <v>79</v>
      </c>
    </row>
    <row r="7355" spans="1:5" x14ac:dyDescent="0.2">
      <c r="A7355" s="125">
        <f t="shared" si="115"/>
        <v>7294</v>
      </c>
      <c r="B7355" s="1890"/>
      <c r="D7355" s="2" t="str">
        <f t="shared" si="114"/>
        <v>OK</v>
      </c>
      <c r="E7355" s="2" t="s">
        <v>79</v>
      </c>
    </row>
    <row r="7356" spans="1:5" x14ac:dyDescent="0.2">
      <c r="A7356" s="125">
        <f t="shared" si="115"/>
        <v>7295</v>
      </c>
      <c r="B7356" s="1890"/>
      <c r="D7356" s="2" t="str">
        <f t="shared" si="114"/>
        <v>OK</v>
      </c>
      <c r="E7356" s="2" t="s">
        <v>79</v>
      </c>
    </row>
    <row r="7357" spans="1:5" x14ac:dyDescent="0.2">
      <c r="A7357" s="125">
        <f t="shared" si="115"/>
        <v>7296</v>
      </c>
      <c r="B7357" s="1890"/>
      <c r="D7357" s="2" t="str">
        <f t="shared" si="114"/>
        <v>OK</v>
      </c>
      <c r="E7357" s="2" t="s">
        <v>79</v>
      </c>
    </row>
    <row r="7358" spans="1:5" x14ac:dyDescent="0.2">
      <c r="A7358" s="125">
        <f t="shared" si="115"/>
        <v>7297</v>
      </c>
      <c r="B7358" s="1890"/>
      <c r="D7358" s="2" t="str">
        <f t="shared" si="114"/>
        <v>OK</v>
      </c>
      <c r="E7358" s="2" t="s">
        <v>79</v>
      </c>
    </row>
    <row r="7359" spans="1:5" x14ac:dyDescent="0.2">
      <c r="A7359" s="125">
        <f t="shared" si="115"/>
        <v>7298</v>
      </c>
      <c r="B7359" s="1890"/>
      <c r="D7359" s="2" t="str">
        <f t="shared" ref="D7359:D7422" si="116">IF(ISBLANK(B7359),"OK",IF(A7359-B7359=0,"OK","Error?"))</f>
        <v>OK</v>
      </c>
      <c r="E7359" s="2" t="s">
        <v>79</v>
      </c>
    </row>
    <row r="7360" spans="1:5" x14ac:dyDescent="0.2">
      <c r="A7360" s="125">
        <f t="shared" si="115"/>
        <v>7299</v>
      </c>
      <c r="B7360" s="1890"/>
      <c r="D7360" s="2" t="str">
        <f t="shared" si="116"/>
        <v>OK</v>
      </c>
      <c r="E7360" s="2" t="s">
        <v>79</v>
      </c>
    </row>
    <row r="7361" spans="1:5" x14ac:dyDescent="0.2">
      <c r="A7361" s="125">
        <f t="shared" si="115"/>
        <v>7300</v>
      </c>
      <c r="B7361" s="1890"/>
      <c r="D7361" s="2" t="str">
        <f t="shared" si="116"/>
        <v>OK</v>
      </c>
      <c r="E7361" s="2" t="s">
        <v>79</v>
      </c>
    </row>
    <row r="7362" spans="1:5" x14ac:dyDescent="0.2">
      <c r="A7362" s="125">
        <f t="shared" si="115"/>
        <v>7301</v>
      </c>
      <c r="B7362" s="1890"/>
      <c r="D7362" s="2" t="str">
        <f t="shared" si="116"/>
        <v>OK</v>
      </c>
      <c r="E7362" s="2" t="s">
        <v>79</v>
      </c>
    </row>
    <row r="7363" spans="1:5" x14ac:dyDescent="0.2">
      <c r="A7363" s="125">
        <f t="shared" si="115"/>
        <v>7302</v>
      </c>
      <c r="B7363" s="1890"/>
      <c r="D7363" s="2" t="str">
        <f t="shared" si="116"/>
        <v>OK</v>
      </c>
      <c r="E7363" s="2" t="s">
        <v>79</v>
      </c>
    </row>
    <row r="7364" spans="1:5" x14ac:dyDescent="0.2">
      <c r="A7364" s="125">
        <f t="shared" si="115"/>
        <v>7303</v>
      </c>
      <c r="B7364" s="1890"/>
      <c r="D7364" s="2" t="str">
        <f t="shared" si="116"/>
        <v>OK</v>
      </c>
      <c r="E7364" s="2" t="s">
        <v>79</v>
      </c>
    </row>
    <row r="7365" spans="1:5" x14ac:dyDescent="0.2">
      <c r="A7365" s="125">
        <f t="shared" si="115"/>
        <v>7304</v>
      </c>
      <c r="B7365" s="1890"/>
      <c r="D7365" s="2" t="str">
        <f t="shared" si="116"/>
        <v>OK</v>
      </c>
      <c r="E7365" s="2" t="s">
        <v>79</v>
      </c>
    </row>
    <row r="7366" spans="1:5" x14ac:dyDescent="0.2">
      <c r="A7366" s="125">
        <f t="shared" si="115"/>
        <v>7305</v>
      </c>
      <c r="B7366" s="1890"/>
      <c r="D7366" s="2" t="str">
        <f t="shared" si="116"/>
        <v>OK</v>
      </c>
      <c r="E7366" s="2" t="s">
        <v>79</v>
      </c>
    </row>
    <row r="7367" spans="1:5" x14ac:dyDescent="0.2">
      <c r="A7367" s="125">
        <f t="shared" si="115"/>
        <v>7306</v>
      </c>
      <c r="B7367" s="1890"/>
      <c r="D7367" s="2" t="str">
        <f t="shared" si="116"/>
        <v>OK</v>
      </c>
      <c r="E7367" s="2" t="s">
        <v>79</v>
      </c>
    </row>
    <row r="7368" spans="1:5" x14ac:dyDescent="0.2">
      <c r="A7368" s="125">
        <f t="shared" si="115"/>
        <v>7307</v>
      </c>
      <c r="B7368" s="1890"/>
      <c r="D7368" s="2" t="str">
        <f t="shared" si="116"/>
        <v>OK</v>
      </c>
      <c r="E7368" s="2" t="s">
        <v>79</v>
      </c>
    </row>
    <row r="7369" spans="1:5" x14ac:dyDescent="0.2">
      <c r="A7369" s="125">
        <f t="shared" si="115"/>
        <v>7308</v>
      </c>
      <c r="B7369" s="1890"/>
      <c r="D7369" s="2" t="str">
        <f t="shared" si="116"/>
        <v>OK</v>
      </c>
      <c r="E7369" s="2" t="s">
        <v>79</v>
      </c>
    </row>
    <row r="7370" spans="1:5" x14ac:dyDescent="0.2">
      <c r="A7370" s="125">
        <f t="shared" si="115"/>
        <v>7309</v>
      </c>
      <c r="B7370" s="1890"/>
      <c r="D7370" s="2" t="str">
        <f t="shared" si="116"/>
        <v>OK</v>
      </c>
      <c r="E7370" s="2" t="s">
        <v>79</v>
      </c>
    </row>
    <row r="7371" spans="1:5" x14ac:dyDescent="0.2">
      <c r="A7371" s="125">
        <f t="shared" si="115"/>
        <v>7310</v>
      </c>
      <c r="B7371" s="1890"/>
      <c r="D7371" s="2" t="str">
        <f t="shared" si="116"/>
        <v>OK</v>
      </c>
      <c r="E7371" s="2" t="s">
        <v>79</v>
      </c>
    </row>
    <row r="7372" spans="1:5" x14ac:dyDescent="0.2">
      <c r="A7372" s="125">
        <f t="shared" si="115"/>
        <v>7311</v>
      </c>
      <c r="B7372" s="1890"/>
      <c r="D7372" s="2" t="str">
        <f t="shared" si="116"/>
        <v>OK</v>
      </c>
      <c r="E7372" s="2" t="s">
        <v>79</v>
      </c>
    </row>
    <row r="7373" spans="1:5" x14ac:dyDescent="0.2">
      <c r="A7373" s="125">
        <f t="shared" si="115"/>
        <v>7312</v>
      </c>
      <c r="B7373" s="1890"/>
      <c r="D7373" s="2" t="str">
        <f t="shared" si="116"/>
        <v>OK</v>
      </c>
      <c r="E7373" s="2" t="s">
        <v>79</v>
      </c>
    </row>
    <row r="7374" spans="1:5" x14ac:dyDescent="0.2">
      <c r="A7374" s="125">
        <f t="shared" ref="A7374:A7437" si="117">A7373+1</f>
        <v>7313</v>
      </c>
      <c r="B7374" s="1890"/>
      <c r="D7374" s="2" t="str">
        <f t="shared" si="116"/>
        <v>OK</v>
      </c>
      <c r="E7374" s="2" t="s">
        <v>79</v>
      </c>
    </row>
    <row r="7375" spans="1:5" x14ac:dyDescent="0.2">
      <c r="A7375" s="125">
        <f t="shared" si="117"/>
        <v>7314</v>
      </c>
      <c r="B7375" s="1890"/>
      <c r="D7375" s="2" t="str">
        <f t="shared" si="116"/>
        <v>OK</v>
      </c>
      <c r="E7375" s="2" t="s">
        <v>79</v>
      </c>
    </row>
    <row r="7376" spans="1:5" x14ac:dyDescent="0.2">
      <c r="A7376" s="125">
        <f t="shared" si="117"/>
        <v>7315</v>
      </c>
      <c r="B7376" s="1890"/>
      <c r="D7376" s="2" t="str">
        <f t="shared" si="116"/>
        <v>OK</v>
      </c>
      <c r="E7376" s="2" t="s">
        <v>79</v>
      </c>
    </row>
    <row r="7377" spans="1:5" x14ac:dyDescent="0.2">
      <c r="A7377" s="125">
        <f t="shared" si="117"/>
        <v>7316</v>
      </c>
      <c r="B7377" s="1890"/>
      <c r="D7377" s="2" t="str">
        <f t="shared" si="116"/>
        <v>OK</v>
      </c>
      <c r="E7377" s="2" t="s">
        <v>79</v>
      </c>
    </row>
    <row r="7378" spans="1:5" x14ac:dyDescent="0.2">
      <c r="A7378" s="125">
        <f t="shared" si="117"/>
        <v>7317</v>
      </c>
      <c r="B7378" s="1890"/>
      <c r="D7378" s="2" t="str">
        <f t="shared" si="116"/>
        <v>OK</v>
      </c>
      <c r="E7378" s="2" t="s">
        <v>79</v>
      </c>
    </row>
    <row r="7379" spans="1:5" x14ac:dyDescent="0.2">
      <c r="A7379" s="125">
        <f t="shared" si="117"/>
        <v>7318</v>
      </c>
      <c r="B7379" s="1890"/>
      <c r="D7379" s="2" t="str">
        <f t="shared" si="116"/>
        <v>OK</v>
      </c>
      <c r="E7379" s="2" t="s">
        <v>79</v>
      </c>
    </row>
    <row r="7380" spans="1:5" x14ac:dyDescent="0.2">
      <c r="A7380" s="125">
        <f t="shared" si="117"/>
        <v>7319</v>
      </c>
      <c r="B7380" s="1890"/>
      <c r="D7380" s="2" t="str">
        <f t="shared" si="116"/>
        <v>OK</v>
      </c>
      <c r="E7380" s="2" t="s">
        <v>79</v>
      </c>
    </row>
    <row r="7381" spans="1:5" x14ac:dyDescent="0.2">
      <c r="A7381" s="125">
        <f t="shared" si="117"/>
        <v>7320</v>
      </c>
      <c r="B7381" s="1890"/>
      <c r="D7381" s="2" t="str">
        <f t="shared" si="116"/>
        <v>OK</v>
      </c>
      <c r="E7381" s="2" t="s">
        <v>79</v>
      </c>
    </row>
    <row r="7382" spans="1:5" x14ac:dyDescent="0.2">
      <c r="A7382" s="125">
        <f t="shared" si="117"/>
        <v>7321</v>
      </c>
      <c r="B7382" s="1890"/>
      <c r="D7382" s="2" t="str">
        <f t="shared" si="116"/>
        <v>OK</v>
      </c>
      <c r="E7382" s="2" t="s">
        <v>79</v>
      </c>
    </row>
    <row r="7383" spans="1:5" x14ac:dyDescent="0.2">
      <c r="A7383" s="125">
        <f t="shared" si="117"/>
        <v>7322</v>
      </c>
      <c r="B7383" s="1890"/>
      <c r="D7383" s="2" t="str">
        <f t="shared" si="116"/>
        <v>OK</v>
      </c>
      <c r="E7383" s="2" t="s">
        <v>79</v>
      </c>
    </row>
    <row r="7384" spans="1:5" x14ac:dyDescent="0.2">
      <c r="A7384" s="125">
        <f t="shared" si="117"/>
        <v>7323</v>
      </c>
      <c r="B7384" s="1890"/>
      <c r="D7384" s="2" t="str">
        <f t="shared" si="116"/>
        <v>OK</v>
      </c>
      <c r="E7384" s="2" t="s">
        <v>79</v>
      </c>
    </row>
    <row r="7385" spans="1:5" x14ac:dyDescent="0.2">
      <c r="A7385" s="125">
        <f t="shared" si="117"/>
        <v>7324</v>
      </c>
      <c r="B7385" s="1890"/>
      <c r="D7385" s="2" t="str">
        <f t="shared" si="116"/>
        <v>OK</v>
      </c>
      <c r="E7385" s="2" t="s">
        <v>79</v>
      </c>
    </row>
    <row r="7386" spans="1:5" x14ac:dyDescent="0.2">
      <c r="A7386" s="125">
        <f t="shared" si="117"/>
        <v>7325</v>
      </c>
      <c r="B7386" s="1890"/>
      <c r="D7386" s="2" t="str">
        <f t="shared" si="116"/>
        <v>OK</v>
      </c>
      <c r="E7386" s="2" t="s">
        <v>79</v>
      </c>
    </row>
    <row r="7387" spans="1:5" x14ac:dyDescent="0.2">
      <c r="A7387" s="125">
        <f t="shared" si="117"/>
        <v>7326</v>
      </c>
      <c r="B7387" s="1890"/>
      <c r="D7387" s="2" t="str">
        <f t="shared" si="116"/>
        <v>OK</v>
      </c>
      <c r="E7387" s="2" t="s">
        <v>79</v>
      </c>
    </row>
    <row r="7388" spans="1:5" x14ac:dyDescent="0.2">
      <c r="A7388" s="125">
        <f t="shared" si="117"/>
        <v>7327</v>
      </c>
      <c r="B7388" s="1890"/>
      <c r="D7388" s="2" t="str">
        <f t="shared" si="116"/>
        <v>OK</v>
      </c>
      <c r="E7388" s="2" t="s">
        <v>79</v>
      </c>
    </row>
    <row r="7389" spans="1:5" x14ac:dyDescent="0.2">
      <c r="A7389" s="125">
        <f t="shared" si="117"/>
        <v>7328</v>
      </c>
      <c r="B7389" s="1890"/>
      <c r="D7389" s="2" t="str">
        <f t="shared" si="116"/>
        <v>OK</v>
      </c>
      <c r="E7389" s="2" t="s">
        <v>79</v>
      </c>
    </row>
    <row r="7390" spans="1:5" x14ac:dyDescent="0.2">
      <c r="A7390" s="125">
        <f t="shared" si="117"/>
        <v>7329</v>
      </c>
      <c r="B7390" s="1890"/>
      <c r="D7390" s="2" t="str">
        <f t="shared" si="116"/>
        <v>OK</v>
      </c>
      <c r="E7390" s="2" t="s">
        <v>79</v>
      </c>
    </row>
    <row r="7391" spans="1:5" x14ac:dyDescent="0.2">
      <c r="A7391" s="125">
        <f t="shared" si="117"/>
        <v>7330</v>
      </c>
      <c r="B7391" s="1890"/>
      <c r="D7391" s="2" t="str">
        <f t="shared" si="116"/>
        <v>OK</v>
      </c>
      <c r="E7391" s="2" t="s">
        <v>79</v>
      </c>
    </row>
    <row r="7392" spans="1:5" x14ac:dyDescent="0.2">
      <c r="A7392" s="125">
        <f t="shared" si="117"/>
        <v>7331</v>
      </c>
      <c r="B7392" s="1890"/>
      <c r="D7392" s="2" t="str">
        <f t="shared" si="116"/>
        <v>OK</v>
      </c>
      <c r="E7392" s="2" t="s">
        <v>79</v>
      </c>
    </row>
    <row r="7393" spans="1:5" x14ac:dyDescent="0.2">
      <c r="A7393" s="125">
        <f t="shared" si="117"/>
        <v>7332</v>
      </c>
      <c r="B7393" s="1890"/>
      <c r="D7393" s="2" t="str">
        <f t="shared" si="116"/>
        <v>OK</v>
      </c>
      <c r="E7393" s="2" t="s">
        <v>79</v>
      </c>
    </row>
    <row r="7394" spans="1:5" x14ac:dyDescent="0.2">
      <c r="A7394" s="125">
        <f t="shared" si="117"/>
        <v>7333</v>
      </c>
      <c r="B7394" s="1890"/>
      <c r="D7394" s="2" t="str">
        <f t="shared" si="116"/>
        <v>OK</v>
      </c>
      <c r="E7394" s="2" t="s">
        <v>79</v>
      </c>
    </row>
    <row r="7395" spans="1:5" x14ac:dyDescent="0.2">
      <c r="A7395" s="125">
        <f t="shared" si="117"/>
        <v>7334</v>
      </c>
      <c r="B7395" s="1890"/>
      <c r="D7395" s="2" t="str">
        <f t="shared" si="116"/>
        <v>OK</v>
      </c>
      <c r="E7395" s="2" t="s">
        <v>79</v>
      </c>
    </row>
    <row r="7396" spans="1:5" x14ac:dyDescent="0.2">
      <c r="A7396" s="125">
        <f t="shared" si="117"/>
        <v>7335</v>
      </c>
      <c r="B7396" s="1890"/>
      <c r="D7396" s="2" t="str">
        <f t="shared" si="116"/>
        <v>OK</v>
      </c>
      <c r="E7396" s="2" t="s">
        <v>79</v>
      </c>
    </row>
    <row r="7397" spans="1:5" x14ac:dyDescent="0.2">
      <c r="A7397" s="125">
        <f t="shared" si="117"/>
        <v>7336</v>
      </c>
      <c r="B7397" s="1890"/>
      <c r="D7397" s="2" t="str">
        <f t="shared" si="116"/>
        <v>OK</v>
      </c>
      <c r="E7397" s="2" t="s">
        <v>79</v>
      </c>
    </row>
    <row r="7398" spans="1:5" x14ac:dyDescent="0.2">
      <c r="A7398" s="125">
        <f t="shared" si="117"/>
        <v>7337</v>
      </c>
      <c r="B7398" s="1890"/>
      <c r="D7398" s="2" t="str">
        <f t="shared" si="116"/>
        <v>OK</v>
      </c>
      <c r="E7398" s="2" t="s">
        <v>79</v>
      </c>
    </row>
    <row r="7399" spans="1:5" x14ac:dyDescent="0.2">
      <c r="A7399" s="125">
        <f t="shared" si="117"/>
        <v>7338</v>
      </c>
      <c r="B7399" s="1890"/>
      <c r="D7399" s="2" t="str">
        <f t="shared" si="116"/>
        <v>OK</v>
      </c>
      <c r="E7399" s="2" t="s">
        <v>79</v>
      </c>
    </row>
    <row r="7400" spans="1:5" x14ac:dyDescent="0.2">
      <c r="A7400" s="125">
        <f t="shared" si="117"/>
        <v>7339</v>
      </c>
      <c r="B7400" s="1890"/>
      <c r="D7400" s="2" t="str">
        <f t="shared" si="116"/>
        <v>OK</v>
      </c>
      <c r="E7400" s="2" t="s">
        <v>79</v>
      </c>
    </row>
    <row r="7401" spans="1:5" x14ac:dyDescent="0.2">
      <c r="A7401" s="125">
        <f t="shared" si="117"/>
        <v>7340</v>
      </c>
      <c r="B7401" s="1890"/>
      <c r="D7401" s="2" t="str">
        <f t="shared" si="116"/>
        <v>OK</v>
      </c>
      <c r="E7401" s="2" t="s">
        <v>79</v>
      </c>
    </row>
    <row r="7402" spans="1:5" x14ac:dyDescent="0.2">
      <c r="A7402" s="125">
        <f t="shared" si="117"/>
        <v>7341</v>
      </c>
      <c r="B7402" s="1890"/>
      <c r="D7402" s="2" t="str">
        <f t="shared" si="116"/>
        <v>OK</v>
      </c>
      <c r="E7402" s="2" t="s">
        <v>79</v>
      </c>
    </row>
    <row r="7403" spans="1:5" x14ac:dyDescent="0.2">
      <c r="A7403" s="125">
        <f t="shared" si="117"/>
        <v>7342</v>
      </c>
      <c r="B7403" s="1890"/>
      <c r="D7403" s="2" t="str">
        <f t="shared" si="116"/>
        <v>OK</v>
      </c>
      <c r="E7403" s="2" t="s">
        <v>79</v>
      </c>
    </row>
    <row r="7404" spans="1:5" x14ac:dyDescent="0.2">
      <c r="A7404" s="125">
        <f t="shared" si="117"/>
        <v>7343</v>
      </c>
      <c r="B7404" s="1890"/>
      <c r="D7404" s="2" t="str">
        <f t="shared" si="116"/>
        <v>OK</v>
      </c>
      <c r="E7404" s="2" t="s">
        <v>79</v>
      </c>
    </row>
    <row r="7405" spans="1:5" x14ac:dyDescent="0.2">
      <c r="A7405" s="125">
        <f t="shared" si="117"/>
        <v>7344</v>
      </c>
      <c r="B7405" s="1890"/>
      <c r="D7405" s="2" t="str">
        <f t="shared" si="116"/>
        <v>OK</v>
      </c>
      <c r="E7405" s="2" t="s">
        <v>79</v>
      </c>
    </row>
    <row r="7406" spans="1:5" x14ac:dyDescent="0.2">
      <c r="A7406" s="125">
        <f t="shared" si="117"/>
        <v>7345</v>
      </c>
      <c r="B7406" s="1890"/>
      <c r="D7406" s="2" t="str">
        <f t="shared" si="116"/>
        <v>OK</v>
      </c>
      <c r="E7406" s="2" t="s">
        <v>79</v>
      </c>
    </row>
    <row r="7407" spans="1:5" x14ac:dyDescent="0.2">
      <c r="A7407" s="125">
        <f t="shared" si="117"/>
        <v>7346</v>
      </c>
      <c r="B7407" s="1890"/>
      <c r="D7407" s="2" t="str">
        <f t="shared" si="116"/>
        <v>OK</v>
      </c>
      <c r="E7407" s="2" t="s">
        <v>79</v>
      </c>
    </row>
    <row r="7408" spans="1:5" x14ac:dyDescent="0.2">
      <c r="A7408" s="125">
        <f t="shared" si="117"/>
        <v>7347</v>
      </c>
      <c r="B7408" s="1890"/>
      <c r="D7408" s="2" t="str">
        <f t="shared" si="116"/>
        <v>OK</v>
      </c>
      <c r="E7408" s="2" t="s">
        <v>79</v>
      </c>
    </row>
    <row r="7409" spans="1:5" x14ac:dyDescent="0.2">
      <c r="A7409" s="125">
        <f t="shared" si="117"/>
        <v>7348</v>
      </c>
      <c r="B7409" s="1890"/>
      <c r="D7409" s="2" t="str">
        <f t="shared" si="116"/>
        <v>OK</v>
      </c>
      <c r="E7409" s="2" t="s">
        <v>79</v>
      </c>
    </row>
    <row r="7410" spans="1:5" x14ac:dyDescent="0.2">
      <c r="A7410" s="125">
        <f t="shared" si="117"/>
        <v>7349</v>
      </c>
      <c r="B7410" s="1890"/>
      <c r="D7410" s="2" t="str">
        <f t="shared" si="116"/>
        <v>OK</v>
      </c>
      <c r="E7410" s="2" t="s">
        <v>79</v>
      </c>
    </row>
    <row r="7411" spans="1:5" x14ac:dyDescent="0.2">
      <c r="A7411" s="125">
        <f t="shared" si="117"/>
        <v>7350</v>
      </c>
      <c r="B7411" s="1890"/>
      <c r="D7411" s="2" t="str">
        <f t="shared" si="116"/>
        <v>OK</v>
      </c>
      <c r="E7411" s="2" t="s">
        <v>79</v>
      </c>
    </row>
    <row r="7412" spans="1:5" x14ac:dyDescent="0.2">
      <c r="A7412" s="125">
        <f t="shared" si="117"/>
        <v>7351</v>
      </c>
      <c r="B7412" s="1890"/>
      <c r="D7412" s="2" t="str">
        <f t="shared" si="116"/>
        <v>OK</v>
      </c>
      <c r="E7412" s="2" t="s">
        <v>79</v>
      </c>
    </row>
    <row r="7413" spans="1:5" x14ac:dyDescent="0.2">
      <c r="A7413" s="125">
        <f t="shared" si="117"/>
        <v>7352</v>
      </c>
      <c r="B7413" s="1890"/>
      <c r="D7413" s="2" t="str">
        <f t="shared" si="116"/>
        <v>OK</v>
      </c>
      <c r="E7413" s="2" t="s">
        <v>79</v>
      </c>
    </row>
    <row r="7414" spans="1:5" x14ac:dyDescent="0.2">
      <c r="A7414" s="125">
        <f t="shared" si="117"/>
        <v>7353</v>
      </c>
      <c r="B7414" s="1890"/>
      <c r="D7414" s="2" t="str">
        <f t="shared" si="116"/>
        <v>OK</v>
      </c>
      <c r="E7414" s="2" t="s">
        <v>79</v>
      </c>
    </row>
    <row r="7415" spans="1:5" x14ac:dyDescent="0.2">
      <c r="A7415" s="125">
        <f t="shared" si="117"/>
        <v>7354</v>
      </c>
      <c r="B7415" s="1890"/>
      <c r="D7415" s="2" t="str">
        <f t="shared" si="116"/>
        <v>OK</v>
      </c>
      <c r="E7415" s="2" t="s">
        <v>79</v>
      </c>
    </row>
    <row r="7416" spans="1:5" x14ac:dyDescent="0.2">
      <c r="A7416" s="125">
        <f t="shared" si="117"/>
        <v>7355</v>
      </c>
      <c r="B7416" s="1890"/>
      <c r="D7416" s="2" t="str">
        <f t="shared" si="116"/>
        <v>OK</v>
      </c>
      <c r="E7416" s="2" t="s">
        <v>79</v>
      </c>
    </row>
    <row r="7417" spans="1:5" x14ac:dyDescent="0.2">
      <c r="A7417" s="125">
        <f t="shared" si="117"/>
        <v>7356</v>
      </c>
      <c r="B7417" s="1890"/>
      <c r="D7417" s="2" t="str">
        <f t="shared" si="116"/>
        <v>OK</v>
      </c>
      <c r="E7417" s="2" t="s">
        <v>79</v>
      </c>
    </row>
    <row r="7418" spans="1:5" x14ac:dyDescent="0.2">
      <c r="A7418" s="125">
        <f t="shared" si="117"/>
        <v>7357</v>
      </c>
      <c r="B7418" s="1890"/>
      <c r="D7418" s="2" t="str">
        <f t="shared" si="116"/>
        <v>OK</v>
      </c>
      <c r="E7418" s="2" t="s">
        <v>79</v>
      </c>
    </row>
    <row r="7419" spans="1:5" x14ac:dyDescent="0.2">
      <c r="A7419" s="125">
        <f t="shared" si="117"/>
        <v>7358</v>
      </c>
      <c r="B7419" s="1890"/>
      <c r="D7419" s="2" t="str">
        <f t="shared" si="116"/>
        <v>OK</v>
      </c>
      <c r="E7419" s="2" t="s">
        <v>79</v>
      </c>
    </row>
    <row r="7420" spans="1:5" x14ac:dyDescent="0.2">
      <c r="A7420" s="125">
        <f t="shared" si="117"/>
        <v>7359</v>
      </c>
      <c r="B7420" s="1890"/>
      <c r="D7420" s="2" t="str">
        <f t="shared" si="116"/>
        <v>OK</v>
      </c>
      <c r="E7420" s="2" t="s">
        <v>79</v>
      </c>
    </row>
    <row r="7421" spans="1:5" x14ac:dyDescent="0.2">
      <c r="A7421" s="125">
        <f t="shared" si="117"/>
        <v>7360</v>
      </c>
      <c r="B7421" s="1890"/>
      <c r="D7421" s="2" t="str">
        <f t="shared" si="116"/>
        <v>OK</v>
      </c>
      <c r="E7421" s="2" t="s">
        <v>79</v>
      </c>
    </row>
    <row r="7422" spans="1:5" x14ac:dyDescent="0.2">
      <c r="A7422" s="125">
        <f t="shared" si="117"/>
        <v>7361</v>
      </c>
      <c r="B7422" s="1890"/>
      <c r="D7422" s="2" t="str">
        <f t="shared" si="116"/>
        <v>OK</v>
      </c>
      <c r="E7422" s="2" t="s">
        <v>79</v>
      </c>
    </row>
    <row r="7423" spans="1:5" x14ac:dyDescent="0.2">
      <c r="A7423" s="125">
        <f t="shared" si="117"/>
        <v>7362</v>
      </c>
      <c r="B7423" s="1890"/>
      <c r="D7423" s="2" t="str">
        <f t="shared" ref="D7423:D7486" si="118">IF(ISBLANK(B7423),"OK",IF(A7423-B7423=0,"OK","Error?"))</f>
        <v>OK</v>
      </c>
      <c r="E7423" s="2" t="s">
        <v>79</v>
      </c>
    </row>
    <row r="7424" spans="1:5" x14ac:dyDescent="0.2">
      <c r="A7424" s="125">
        <f t="shared" si="117"/>
        <v>7363</v>
      </c>
      <c r="B7424" s="1890"/>
      <c r="D7424" s="2" t="str">
        <f t="shared" si="118"/>
        <v>OK</v>
      </c>
      <c r="E7424" s="2" t="s">
        <v>79</v>
      </c>
    </row>
    <row r="7425" spans="1:5" x14ac:dyDescent="0.2">
      <c r="A7425" s="125">
        <f t="shared" si="117"/>
        <v>7364</v>
      </c>
      <c r="B7425" s="1890"/>
      <c r="D7425" s="2" t="str">
        <f t="shared" si="118"/>
        <v>OK</v>
      </c>
      <c r="E7425" s="2" t="s">
        <v>79</v>
      </c>
    </row>
    <row r="7426" spans="1:5" x14ac:dyDescent="0.2">
      <c r="A7426" s="125">
        <f t="shared" si="117"/>
        <v>7365</v>
      </c>
      <c r="B7426" s="1890"/>
      <c r="D7426" s="2" t="str">
        <f t="shared" si="118"/>
        <v>OK</v>
      </c>
      <c r="E7426" s="2" t="s">
        <v>79</v>
      </c>
    </row>
    <row r="7427" spans="1:5" x14ac:dyDescent="0.2">
      <c r="A7427" s="125">
        <f t="shared" si="117"/>
        <v>7366</v>
      </c>
      <c r="B7427" s="1890"/>
      <c r="D7427" s="2" t="str">
        <f t="shared" si="118"/>
        <v>OK</v>
      </c>
      <c r="E7427" s="2" t="s">
        <v>79</v>
      </c>
    </row>
    <row r="7428" spans="1:5" x14ac:dyDescent="0.2">
      <c r="A7428" s="125">
        <f t="shared" si="117"/>
        <v>7367</v>
      </c>
      <c r="B7428" s="1890"/>
      <c r="D7428" s="2" t="str">
        <f t="shared" si="118"/>
        <v>OK</v>
      </c>
      <c r="E7428" s="2" t="s">
        <v>79</v>
      </c>
    </row>
    <row r="7429" spans="1:5" x14ac:dyDescent="0.2">
      <c r="A7429" s="125">
        <f t="shared" si="117"/>
        <v>7368</v>
      </c>
      <c r="B7429" s="1890"/>
      <c r="D7429" s="2" t="str">
        <f t="shared" si="118"/>
        <v>OK</v>
      </c>
      <c r="E7429" s="2" t="s">
        <v>79</v>
      </c>
    </row>
    <row r="7430" spans="1:5" x14ac:dyDescent="0.2">
      <c r="A7430" s="125">
        <f t="shared" si="117"/>
        <v>7369</v>
      </c>
      <c r="B7430" s="1890"/>
      <c r="D7430" s="2" t="str">
        <f t="shared" si="118"/>
        <v>OK</v>
      </c>
      <c r="E7430" s="2" t="s">
        <v>79</v>
      </c>
    </row>
    <row r="7431" spans="1:5" x14ac:dyDescent="0.2">
      <c r="A7431" s="125">
        <f t="shared" si="117"/>
        <v>7370</v>
      </c>
      <c r="B7431" s="1890"/>
      <c r="D7431" s="2" t="str">
        <f t="shared" si="118"/>
        <v>OK</v>
      </c>
      <c r="E7431" s="2" t="s">
        <v>79</v>
      </c>
    </row>
    <row r="7432" spans="1:5" x14ac:dyDescent="0.2">
      <c r="A7432" s="125">
        <f t="shared" si="117"/>
        <v>7371</v>
      </c>
      <c r="B7432" s="1890"/>
      <c r="D7432" s="2" t="str">
        <f t="shared" si="118"/>
        <v>OK</v>
      </c>
      <c r="E7432" s="2" t="s">
        <v>79</v>
      </c>
    </row>
    <row r="7433" spans="1:5" x14ac:dyDescent="0.2">
      <c r="A7433" s="125">
        <f t="shared" si="117"/>
        <v>7372</v>
      </c>
      <c r="B7433" s="1890"/>
      <c r="D7433" s="2" t="str">
        <f t="shared" si="118"/>
        <v>OK</v>
      </c>
      <c r="E7433" s="2" t="s">
        <v>79</v>
      </c>
    </row>
    <row r="7434" spans="1:5" x14ac:dyDescent="0.2">
      <c r="A7434" s="125">
        <f t="shared" si="117"/>
        <v>7373</v>
      </c>
      <c r="B7434" s="1890"/>
      <c r="D7434" s="2" t="str">
        <f t="shared" si="118"/>
        <v>OK</v>
      </c>
      <c r="E7434" s="2" t="s">
        <v>79</v>
      </c>
    </row>
    <row r="7435" spans="1:5" x14ac:dyDescent="0.2">
      <c r="A7435" s="125">
        <f t="shared" si="117"/>
        <v>7374</v>
      </c>
      <c r="B7435" s="1890"/>
      <c r="D7435" s="2" t="str">
        <f t="shared" si="118"/>
        <v>OK</v>
      </c>
      <c r="E7435" s="2" t="s">
        <v>79</v>
      </c>
    </row>
    <row r="7436" spans="1:5" x14ac:dyDescent="0.2">
      <c r="A7436" s="125">
        <f t="shared" si="117"/>
        <v>7375</v>
      </c>
      <c r="B7436" s="1890"/>
      <c r="D7436" s="2" t="str">
        <f t="shared" si="118"/>
        <v>OK</v>
      </c>
      <c r="E7436" s="2" t="s">
        <v>79</v>
      </c>
    </row>
    <row r="7437" spans="1:5" x14ac:dyDescent="0.2">
      <c r="A7437" s="125">
        <f t="shared" si="117"/>
        <v>7376</v>
      </c>
      <c r="B7437" s="1890"/>
      <c r="D7437" s="2" t="str">
        <f t="shared" si="118"/>
        <v>OK</v>
      </c>
      <c r="E7437" s="2" t="s">
        <v>79</v>
      </c>
    </row>
    <row r="7438" spans="1:5" x14ac:dyDescent="0.2">
      <c r="A7438" s="125">
        <f t="shared" ref="A7438:A7501" si="119">A7437+1</f>
        <v>7377</v>
      </c>
      <c r="B7438" s="1890"/>
      <c r="D7438" s="2" t="str">
        <f t="shared" si="118"/>
        <v>OK</v>
      </c>
      <c r="E7438" s="2" t="s">
        <v>79</v>
      </c>
    </row>
    <row r="7439" spans="1:5" x14ac:dyDescent="0.2">
      <c r="A7439" s="125">
        <f t="shared" si="119"/>
        <v>7378</v>
      </c>
      <c r="B7439" s="1890"/>
      <c r="D7439" s="2" t="str">
        <f t="shared" si="118"/>
        <v>OK</v>
      </c>
      <c r="E7439" s="2" t="s">
        <v>79</v>
      </c>
    </row>
    <row r="7440" spans="1:5" x14ac:dyDescent="0.2">
      <c r="A7440" s="125">
        <f t="shared" si="119"/>
        <v>7379</v>
      </c>
      <c r="B7440" s="1890"/>
      <c r="D7440" s="2" t="str">
        <f t="shared" si="118"/>
        <v>OK</v>
      </c>
      <c r="E7440" s="2" t="s">
        <v>79</v>
      </c>
    </row>
    <row r="7441" spans="1:5" x14ac:dyDescent="0.2">
      <c r="A7441" s="125">
        <f t="shared" si="119"/>
        <v>7380</v>
      </c>
      <c r="B7441" s="1890"/>
      <c r="D7441" s="2" t="str">
        <f t="shared" si="118"/>
        <v>OK</v>
      </c>
      <c r="E7441" s="2" t="s">
        <v>79</v>
      </c>
    </row>
    <row r="7442" spans="1:5" x14ac:dyDescent="0.2">
      <c r="A7442" s="125">
        <f t="shared" si="119"/>
        <v>7381</v>
      </c>
      <c r="B7442" s="1890"/>
      <c r="D7442" s="2" t="str">
        <f t="shared" si="118"/>
        <v>OK</v>
      </c>
      <c r="E7442" s="2" t="s">
        <v>79</v>
      </c>
    </row>
    <row r="7443" spans="1:5" x14ac:dyDescent="0.2">
      <c r="A7443" s="125">
        <f t="shared" si="119"/>
        <v>7382</v>
      </c>
      <c r="B7443" s="1890"/>
      <c r="D7443" s="2" t="str">
        <f t="shared" si="118"/>
        <v>OK</v>
      </c>
      <c r="E7443" s="2" t="s">
        <v>79</v>
      </c>
    </row>
    <row r="7444" spans="1:5" x14ac:dyDescent="0.2">
      <c r="A7444" s="125">
        <f t="shared" si="119"/>
        <v>7383</v>
      </c>
      <c r="B7444" s="1890"/>
      <c r="D7444" s="2" t="str">
        <f t="shared" si="118"/>
        <v>OK</v>
      </c>
      <c r="E7444" s="2" t="s">
        <v>79</v>
      </c>
    </row>
    <row r="7445" spans="1:5" x14ac:dyDescent="0.2">
      <c r="A7445" s="125">
        <f t="shared" si="119"/>
        <v>7384</v>
      </c>
      <c r="B7445" s="1890"/>
      <c r="D7445" s="2" t="str">
        <f t="shared" si="118"/>
        <v>OK</v>
      </c>
      <c r="E7445" s="2" t="s">
        <v>79</v>
      </c>
    </row>
    <row r="7446" spans="1:5" x14ac:dyDescent="0.2">
      <c r="A7446" s="125">
        <f t="shared" si="119"/>
        <v>7385</v>
      </c>
      <c r="B7446" s="1890"/>
      <c r="D7446" s="2" t="str">
        <f t="shared" si="118"/>
        <v>OK</v>
      </c>
      <c r="E7446" s="2" t="s">
        <v>79</v>
      </c>
    </row>
    <row r="7447" spans="1:5" x14ac:dyDescent="0.2">
      <c r="A7447" s="125">
        <f t="shared" si="119"/>
        <v>7386</v>
      </c>
      <c r="B7447" s="1890"/>
      <c r="D7447" s="2" t="str">
        <f t="shared" si="118"/>
        <v>OK</v>
      </c>
      <c r="E7447" s="2" t="s">
        <v>79</v>
      </c>
    </row>
    <row r="7448" spans="1:5" x14ac:dyDescent="0.2">
      <c r="A7448" s="125">
        <f t="shared" si="119"/>
        <v>7387</v>
      </c>
      <c r="B7448" s="1890"/>
      <c r="D7448" s="2" t="str">
        <f t="shared" si="118"/>
        <v>OK</v>
      </c>
      <c r="E7448" s="2" t="s">
        <v>79</v>
      </c>
    </row>
    <row r="7449" spans="1:5" x14ac:dyDescent="0.2">
      <c r="A7449" s="125">
        <f t="shared" si="119"/>
        <v>7388</v>
      </c>
      <c r="B7449" s="1890"/>
      <c r="D7449" s="2" t="str">
        <f t="shared" si="118"/>
        <v>OK</v>
      </c>
      <c r="E7449" s="2" t="s">
        <v>79</v>
      </c>
    </row>
    <row r="7450" spans="1:5" x14ac:dyDescent="0.2">
      <c r="A7450" s="125">
        <f t="shared" si="119"/>
        <v>7389</v>
      </c>
      <c r="B7450" s="1890"/>
      <c r="D7450" s="2" t="str">
        <f t="shared" si="118"/>
        <v>OK</v>
      </c>
      <c r="E7450" s="2" t="s">
        <v>79</v>
      </c>
    </row>
    <row r="7451" spans="1:5" x14ac:dyDescent="0.2">
      <c r="A7451" s="125">
        <f t="shared" si="119"/>
        <v>7390</v>
      </c>
      <c r="B7451" s="1890"/>
      <c r="D7451" s="2" t="str">
        <f t="shared" si="118"/>
        <v>OK</v>
      </c>
      <c r="E7451" s="2" t="s">
        <v>79</v>
      </c>
    </row>
    <row r="7452" spans="1:5" x14ac:dyDescent="0.2">
      <c r="A7452" s="125">
        <f t="shared" si="119"/>
        <v>7391</v>
      </c>
      <c r="B7452" s="1890"/>
      <c r="D7452" s="2" t="str">
        <f t="shared" si="118"/>
        <v>OK</v>
      </c>
      <c r="E7452" s="2" t="s">
        <v>79</v>
      </c>
    </row>
    <row r="7453" spans="1:5" x14ac:dyDescent="0.2">
      <c r="A7453" s="125">
        <f t="shared" si="119"/>
        <v>7392</v>
      </c>
      <c r="B7453" s="1890"/>
      <c r="D7453" s="2" t="str">
        <f t="shared" si="118"/>
        <v>OK</v>
      </c>
      <c r="E7453" s="2" t="s">
        <v>79</v>
      </c>
    </row>
    <row r="7454" spans="1:5" x14ac:dyDescent="0.2">
      <c r="A7454" s="125">
        <f t="shared" si="119"/>
        <v>7393</v>
      </c>
      <c r="B7454" s="1890"/>
      <c r="D7454" s="2" t="str">
        <f t="shared" si="118"/>
        <v>OK</v>
      </c>
      <c r="E7454" s="2" t="s">
        <v>79</v>
      </c>
    </row>
    <row r="7455" spans="1:5" x14ac:dyDescent="0.2">
      <c r="A7455" s="125">
        <f t="shared" si="119"/>
        <v>7394</v>
      </c>
      <c r="B7455" s="1890"/>
      <c r="D7455" s="2" t="str">
        <f t="shared" si="118"/>
        <v>OK</v>
      </c>
      <c r="E7455" s="2" t="s">
        <v>79</v>
      </c>
    </row>
    <row r="7456" spans="1:5" x14ac:dyDescent="0.2">
      <c r="A7456" s="125">
        <f t="shared" si="119"/>
        <v>7395</v>
      </c>
      <c r="B7456" s="1890"/>
      <c r="D7456" s="2" t="str">
        <f t="shared" si="118"/>
        <v>OK</v>
      </c>
      <c r="E7456" s="2" t="s">
        <v>79</v>
      </c>
    </row>
    <row r="7457" spans="1:5" x14ac:dyDescent="0.2">
      <c r="A7457" s="125">
        <f t="shared" si="119"/>
        <v>7396</v>
      </c>
      <c r="B7457" s="1890"/>
      <c r="D7457" s="2" t="str">
        <f t="shared" si="118"/>
        <v>OK</v>
      </c>
      <c r="E7457" s="2" t="s">
        <v>79</v>
      </c>
    </row>
    <row r="7458" spans="1:5" x14ac:dyDescent="0.2">
      <c r="A7458" s="125">
        <f t="shared" si="119"/>
        <v>7397</v>
      </c>
      <c r="B7458" s="1890"/>
      <c r="D7458" s="2" t="str">
        <f t="shared" si="118"/>
        <v>OK</v>
      </c>
      <c r="E7458" s="2" t="s">
        <v>79</v>
      </c>
    </row>
    <row r="7459" spans="1:5" x14ac:dyDescent="0.2">
      <c r="A7459" s="125">
        <f t="shared" si="119"/>
        <v>7398</v>
      </c>
      <c r="B7459" s="1890"/>
      <c r="D7459" s="2" t="str">
        <f t="shared" si="118"/>
        <v>OK</v>
      </c>
      <c r="E7459" s="2" t="s">
        <v>79</v>
      </c>
    </row>
    <row r="7460" spans="1:5" x14ac:dyDescent="0.2">
      <c r="A7460" s="125">
        <f t="shared" si="119"/>
        <v>7399</v>
      </c>
      <c r="B7460" s="1890"/>
      <c r="D7460" s="2" t="str">
        <f t="shared" si="118"/>
        <v>OK</v>
      </c>
      <c r="E7460" s="2" t="s">
        <v>79</v>
      </c>
    </row>
    <row r="7461" spans="1:5" x14ac:dyDescent="0.2">
      <c r="A7461" s="125">
        <f t="shared" si="119"/>
        <v>7400</v>
      </c>
      <c r="B7461" s="1890"/>
      <c r="D7461" s="2" t="str">
        <f t="shared" si="118"/>
        <v>OK</v>
      </c>
      <c r="E7461" s="2" t="s">
        <v>79</v>
      </c>
    </row>
    <row r="7462" spans="1:5" x14ac:dyDescent="0.2">
      <c r="A7462" s="125">
        <f t="shared" si="119"/>
        <v>7401</v>
      </c>
      <c r="B7462" s="1890"/>
      <c r="D7462" s="2" t="str">
        <f t="shared" si="118"/>
        <v>OK</v>
      </c>
      <c r="E7462" s="2" t="s">
        <v>79</v>
      </c>
    </row>
    <row r="7463" spans="1:5" x14ac:dyDescent="0.2">
      <c r="A7463" s="125">
        <f t="shared" si="119"/>
        <v>7402</v>
      </c>
      <c r="B7463" s="1890"/>
      <c r="D7463" s="2" t="str">
        <f t="shared" si="118"/>
        <v>OK</v>
      </c>
      <c r="E7463" s="2" t="s">
        <v>79</v>
      </c>
    </row>
    <row r="7464" spans="1:5" x14ac:dyDescent="0.2">
      <c r="A7464" s="125">
        <f t="shared" si="119"/>
        <v>7403</v>
      </c>
      <c r="B7464" s="1890"/>
      <c r="D7464" s="2" t="str">
        <f t="shared" si="118"/>
        <v>OK</v>
      </c>
      <c r="E7464" s="2" t="s">
        <v>79</v>
      </c>
    </row>
    <row r="7465" spans="1:5" x14ac:dyDescent="0.2">
      <c r="A7465" s="125">
        <f t="shared" si="119"/>
        <v>7404</v>
      </c>
      <c r="B7465" s="1890"/>
      <c r="D7465" s="2" t="str">
        <f t="shared" si="118"/>
        <v>OK</v>
      </c>
      <c r="E7465" s="2" t="s">
        <v>79</v>
      </c>
    </row>
    <row r="7466" spans="1:5" x14ac:dyDescent="0.2">
      <c r="A7466" s="125">
        <f t="shared" si="119"/>
        <v>7405</v>
      </c>
      <c r="B7466" s="1890"/>
      <c r="D7466" s="2" t="str">
        <f t="shared" si="118"/>
        <v>OK</v>
      </c>
      <c r="E7466" s="2" t="s">
        <v>79</v>
      </c>
    </row>
    <row r="7467" spans="1:5" x14ac:dyDescent="0.2">
      <c r="A7467" s="125">
        <f t="shared" si="119"/>
        <v>7406</v>
      </c>
      <c r="B7467" s="1890"/>
      <c r="D7467" s="2" t="str">
        <f t="shared" si="118"/>
        <v>OK</v>
      </c>
      <c r="E7467" s="2" t="s">
        <v>79</v>
      </c>
    </row>
    <row r="7468" spans="1:5" x14ac:dyDescent="0.2">
      <c r="A7468" s="125">
        <f t="shared" si="119"/>
        <v>7407</v>
      </c>
      <c r="B7468" s="1890"/>
      <c r="D7468" s="2" t="str">
        <f t="shared" si="118"/>
        <v>OK</v>
      </c>
      <c r="E7468" s="2" t="s">
        <v>79</v>
      </c>
    </row>
    <row r="7469" spans="1:5" x14ac:dyDescent="0.2">
      <c r="A7469" s="125">
        <f t="shared" si="119"/>
        <v>7408</v>
      </c>
      <c r="B7469" s="1890"/>
      <c r="D7469" s="2" t="str">
        <f t="shared" si="118"/>
        <v>OK</v>
      </c>
      <c r="E7469" s="2" t="s">
        <v>79</v>
      </c>
    </row>
    <row r="7470" spans="1:5" x14ac:dyDescent="0.2">
      <c r="A7470" s="125">
        <f t="shared" si="119"/>
        <v>7409</v>
      </c>
      <c r="B7470" s="1890"/>
      <c r="D7470" s="2" t="str">
        <f t="shared" si="118"/>
        <v>OK</v>
      </c>
      <c r="E7470" s="2" t="s">
        <v>79</v>
      </c>
    </row>
    <row r="7471" spans="1:5" x14ac:dyDescent="0.2">
      <c r="A7471" s="125">
        <f t="shared" si="119"/>
        <v>7410</v>
      </c>
      <c r="B7471" s="1890"/>
      <c r="D7471" s="2" t="str">
        <f t="shared" si="118"/>
        <v>OK</v>
      </c>
      <c r="E7471" s="2" t="s">
        <v>79</v>
      </c>
    </row>
    <row r="7472" spans="1:5" x14ac:dyDescent="0.2">
      <c r="A7472" s="125">
        <f t="shared" si="119"/>
        <v>7411</v>
      </c>
      <c r="B7472" s="1890"/>
      <c r="D7472" s="2" t="str">
        <f t="shared" si="118"/>
        <v>OK</v>
      </c>
      <c r="E7472" s="2" t="s">
        <v>79</v>
      </c>
    </row>
    <row r="7473" spans="1:5" x14ac:dyDescent="0.2">
      <c r="A7473" s="125">
        <f t="shared" si="119"/>
        <v>7412</v>
      </c>
      <c r="B7473" s="1890"/>
      <c r="D7473" s="2" t="str">
        <f t="shared" si="118"/>
        <v>OK</v>
      </c>
      <c r="E7473" s="2" t="s">
        <v>79</v>
      </c>
    </row>
    <row r="7474" spans="1:5" x14ac:dyDescent="0.2">
      <c r="A7474" s="125">
        <f t="shared" si="119"/>
        <v>7413</v>
      </c>
      <c r="B7474" s="1890"/>
      <c r="D7474" s="2" t="str">
        <f t="shared" si="118"/>
        <v>OK</v>
      </c>
      <c r="E7474" s="2" t="s">
        <v>79</v>
      </c>
    </row>
    <row r="7475" spans="1:5" x14ac:dyDescent="0.2">
      <c r="A7475" s="125">
        <f t="shared" si="119"/>
        <v>7414</v>
      </c>
      <c r="B7475" s="1890"/>
      <c r="D7475" s="2" t="str">
        <f t="shared" si="118"/>
        <v>OK</v>
      </c>
      <c r="E7475" s="2" t="s">
        <v>79</v>
      </c>
    </row>
    <row r="7476" spans="1:5" x14ac:dyDescent="0.2">
      <c r="A7476" s="125">
        <f t="shared" si="119"/>
        <v>7415</v>
      </c>
      <c r="B7476" s="1890"/>
      <c r="D7476" s="2" t="str">
        <f t="shared" si="118"/>
        <v>OK</v>
      </c>
      <c r="E7476" s="2" t="s">
        <v>79</v>
      </c>
    </row>
    <row r="7477" spans="1:5" x14ac:dyDescent="0.2">
      <c r="A7477" s="125">
        <f t="shared" si="119"/>
        <v>7416</v>
      </c>
      <c r="B7477" s="1890"/>
      <c r="D7477" s="2" t="str">
        <f t="shared" si="118"/>
        <v>OK</v>
      </c>
      <c r="E7477" s="2" t="s">
        <v>79</v>
      </c>
    </row>
    <row r="7478" spans="1:5" x14ac:dyDescent="0.2">
      <c r="A7478" s="125">
        <f t="shared" si="119"/>
        <v>7417</v>
      </c>
      <c r="B7478" s="1890"/>
      <c r="D7478" s="2" t="str">
        <f t="shared" si="118"/>
        <v>OK</v>
      </c>
      <c r="E7478" s="2" t="s">
        <v>79</v>
      </c>
    </row>
    <row r="7479" spans="1:5" x14ac:dyDescent="0.2">
      <c r="A7479" s="125">
        <f t="shared" si="119"/>
        <v>7418</v>
      </c>
      <c r="B7479" s="1890"/>
      <c r="D7479" s="2" t="str">
        <f t="shared" si="118"/>
        <v>OK</v>
      </c>
      <c r="E7479" s="2" t="s">
        <v>79</v>
      </c>
    </row>
    <row r="7480" spans="1:5" x14ac:dyDescent="0.2">
      <c r="A7480" s="125">
        <f t="shared" si="119"/>
        <v>7419</v>
      </c>
      <c r="B7480" s="1890"/>
      <c r="D7480" s="2" t="str">
        <f t="shared" si="118"/>
        <v>OK</v>
      </c>
      <c r="E7480" s="2" t="s">
        <v>79</v>
      </c>
    </row>
    <row r="7481" spans="1:5" x14ac:dyDescent="0.2">
      <c r="A7481" s="125">
        <f t="shared" si="119"/>
        <v>7420</v>
      </c>
      <c r="B7481" s="1890"/>
      <c r="D7481" s="2" t="str">
        <f t="shared" si="118"/>
        <v>OK</v>
      </c>
      <c r="E7481" s="2" t="s">
        <v>79</v>
      </c>
    </row>
    <row r="7482" spans="1:5" x14ac:dyDescent="0.2">
      <c r="A7482" s="125">
        <f t="shared" si="119"/>
        <v>7421</v>
      </c>
      <c r="B7482" s="1890"/>
      <c r="D7482" s="2" t="str">
        <f t="shared" si="118"/>
        <v>OK</v>
      </c>
      <c r="E7482" s="2" t="s">
        <v>79</v>
      </c>
    </row>
    <row r="7483" spans="1:5" x14ac:dyDescent="0.2">
      <c r="A7483" s="125">
        <f t="shared" si="119"/>
        <v>7422</v>
      </c>
      <c r="B7483" s="1890"/>
      <c r="D7483" s="2" t="str">
        <f t="shared" si="118"/>
        <v>OK</v>
      </c>
      <c r="E7483" s="2" t="s">
        <v>79</v>
      </c>
    </row>
    <row r="7484" spans="1:5" x14ac:dyDescent="0.2">
      <c r="A7484" s="125">
        <f t="shared" si="119"/>
        <v>7423</v>
      </c>
      <c r="B7484" s="1890"/>
      <c r="D7484" s="2" t="str">
        <f t="shared" si="118"/>
        <v>OK</v>
      </c>
      <c r="E7484" s="2" t="s">
        <v>79</v>
      </c>
    </row>
    <row r="7485" spans="1:5" x14ac:dyDescent="0.2">
      <c r="A7485" s="125">
        <f t="shared" si="119"/>
        <v>7424</v>
      </c>
      <c r="B7485" s="1890"/>
      <c r="D7485" s="2" t="str">
        <f t="shared" si="118"/>
        <v>OK</v>
      </c>
      <c r="E7485" s="2" t="s">
        <v>79</v>
      </c>
    </row>
    <row r="7486" spans="1:5" x14ac:dyDescent="0.2">
      <c r="A7486" s="125">
        <f t="shared" si="119"/>
        <v>7425</v>
      </c>
      <c r="B7486" s="1890"/>
      <c r="D7486" s="2" t="str">
        <f t="shared" si="118"/>
        <v>OK</v>
      </c>
      <c r="E7486" s="2" t="s">
        <v>79</v>
      </c>
    </row>
    <row r="7487" spans="1:5" x14ac:dyDescent="0.2">
      <c r="A7487" s="125">
        <f t="shared" si="119"/>
        <v>7426</v>
      </c>
      <c r="B7487" s="1890"/>
      <c r="D7487" s="2" t="str">
        <f t="shared" ref="D7487:D7550" si="120">IF(ISBLANK(B7487),"OK",IF(A7487-B7487=0,"OK","Error?"))</f>
        <v>OK</v>
      </c>
      <c r="E7487" s="2" t="s">
        <v>79</v>
      </c>
    </row>
    <row r="7488" spans="1:5" x14ac:dyDescent="0.2">
      <c r="A7488" s="125">
        <f t="shared" si="119"/>
        <v>7427</v>
      </c>
      <c r="B7488" s="1890"/>
      <c r="D7488" s="2" t="str">
        <f t="shared" si="120"/>
        <v>OK</v>
      </c>
      <c r="E7488" s="2" t="s">
        <v>79</v>
      </c>
    </row>
    <row r="7489" spans="1:5" x14ac:dyDescent="0.2">
      <c r="A7489" s="125">
        <f t="shared" si="119"/>
        <v>7428</v>
      </c>
      <c r="B7489" s="1890"/>
      <c r="D7489" s="2" t="str">
        <f t="shared" si="120"/>
        <v>OK</v>
      </c>
      <c r="E7489" s="2" t="s">
        <v>79</v>
      </c>
    </row>
    <row r="7490" spans="1:5" x14ac:dyDescent="0.2">
      <c r="A7490" s="125">
        <f t="shared" si="119"/>
        <v>7429</v>
      </c>
      <c r="B7490" s="1890"/>
      <c r="D7490" s="2" t="str">
        <f t="shared" si="120"/>
        <v>OK</v>
      </c>
      <c r="E7490" s="2" t="s">
        <v>79</v>
      </c>
    </row>
    <row r="7491" spans="1:5" x14ac:dyDescent="0.2">
      <c r="A7491" s="125">
        <f t="shared" si="119"/>
        <v>7430</v>
      </c>
      <c r="B7491" s="1890"/>
      <c r="D7491" s="2" t="str">
        <f t="shared" si="120"/>
        <v>OK</v>
      </c>
      <c r="E7491" s="2" t="s">
        <v>79</v>
      </c>
    </row>
    <row r="7492" spans="1:5" x14ac:dyDescent="0.2">
      <c r="A7492" s="125">
        <f t="shared" si="119"/>
        <v>7431</v>
      </c>
      <c r="B7492" s="1890"/>
      <c r="D7492" s="2" t="str">
        <f t="shared" si="120"/>
        <v>OK</v>
      </c>
      <c r="E7492" s="2" t="s">
        <v>79</v>
      </c>
    </row>
    <row r="7493" spans="1:5" x14ac:dyDescent="0.2">
      <c r="A7493" s="125">
        <f t="shared" si="119"/>
        <v>7432</v>
      </c>
      <c r="B7493" s="1890"/>
      <c r="D7493" s="2" t="str">
        <f t="shared" si="120"/>
        <v>OK</v>
      </c>
      <c r="E7493" s="2" t="s">
        <v>79</v>
      </c>
    </row>
    <row r="7494" spans="1:5" x14ac:dyDescent="0.2">
      <c r="A7494" s="125">
        <f t="shared" si="119"/>
        <v>7433</v>
      </c>
      <c r="B7494" s="1890"/>
      <c r="D7494" s="2" t="str">
        <f t="shared" si="120"/>
        <v>OK</v>
      </c>
      <c r="E7494" s="2" t="s">
        <v>79</v>
      </c>
    </row>
    <row r="7495" spans="1:5" x14ac:dyDescent="0.2">
      <c r="A7495" s="125">
        <f t="shared" si="119"/>
        <v>7434</v>
      </c>
      <c r="B7495" s="1890"/>
      <c r="D7495" s="2" t="str">
        <f t="shared" si="120"/>
        <v>OK</v>
      </c>
      <c r="E7495" s="2" t="s">
        <v>79</v>
      </c>
    </row>
    <row r="7496" spans="1:5" x14ac:dyDescent="0.2">
      <c r="A7496" s="125">
        <f t="shared" si="119"/>
        <v>7435</v>
      </c>
      <c r="B7496" s="1890"/>
      <c r="D7496" s="2" t="str">
        <f t="shared" si="120"/>
        <v>OK</v>
      </c>
      <c r="E7496" s="2" t="s">
        <v>79</v>
      </c>
    </row>
    <row r="7497" spans="1:5" x14ac:dyDescent="0.2">
      <c r="A7497" s="125">
        <f t="shared" si="119"/>
        <v>7436</v>
      </c>
      <c r="B7497" s="1890"/>
      <c r="D7497" s="2" t="str">
        <f t="shared" si="120"/>
        <v>OK</v>
      </c>
      <c r="E7497" s="2" t="s">
        <v>79</v>
      </c>
    </row>
    <row r="7498" spans="1:5" x14ac:dyDescent="0.2">
      <c r="A7498" s="125">
        <f t="shared" si="119"/>
        <v>7437</v>
      </c>
      <c r="B7498" s="1890"/>
      <c r="D7498" s="2" t="str">
        <f t="shared" si="120"/>
        <v>OK</v>
      </c>
      <c r="E7498" s="2" t="s">
        <v>79</v>
      </c>
    </row>
    <row r="7499" spans="1:5" x14ac:dyDescent="0.2">
      <c r="A7499" s="125">
        <f t="shared" si="119"/>
        <v>7438</v>
      </c>
      <c r="B7499" s="1890"/>
      <c r="D7499" s="2" t="str">
        <f t="shared" si="120"/>
        <v>OK</v>
      </c>
      <c r="E7499" s="2" t="s">
        <v>79</v>
      </c>
    </row>
    <row r="7500" spans="1:5" x14ac:dyDescent="0.2">
      <c r="A7500" s="125">
        <f t="shared" si="119"/>
        <v>7439</v>
      </c>
      <c r="B7500" s="1890"/>
      <c r="D7500" s="2" t="str">
        <f t="shared" si="120"/>
        <v>OK</v>
      </c>
      <c r="E7500" s="2" t="s">
        <v>79</v>
      </c>
    </row>
    <row r="7501" spans="1:5" x14ac:dyDescent="0.2">
      <c r="A7501" s="125">
        <f t="shared" si="119"/>
        <v>7440</v>
      </c>
      <c r="B7501" s="1890"/>
      <c r="D7501" s="2" t="str">
        <f t="shared" si="120"/>
        <v>OK</v>
      </c>
      <c r="E7501" s="2" t="s">
        <v>79</v>
      </c>
    </row>
    <row r="7502" spans="1:5" x14ac:dyDescent="0.2">
      <c r="A7502" s="125">
        <f t="shared" ref="A7502:A7565" si="121">A7501+1</f>
        <v>7441</v>
      </c>
      <c r="B7502" s="1890"/>
      <c r="D7502" s="2" t="str">
        <f t="shared" si="120"/>
        <v>OK</v>
      </c>
      <c r="E7502" s="2" t="s">
        <v>79</v>
      </c>
    </row>
    <row r="7503" spans="1:5" x14ac:dyDescent="0.2">
      <c r="A7503" s="125">
        <f t="shared" si="121"/>
        <v>7442</v>
      </c>
      <c r="B7503" s="1890"/>
      <c r="D7503" s="2" t="str">
        <f t="shared" si="120"/>
        <v>OK</v>
      </c>
      <c r="E7503" s="2" t="s">
        <v>79</v>
      </c>
    </row>
    <row r="7504" spans="1:5" x14ac:dyDescent="0.2">
      <c r="A7504" s="125">
        <f t="shared" si="121"/>
        <v>7443</v>
      </c>
      <c r="B7504" s="1890"/>
      <c r="D7504" s="2" t="str">
        <f t="shared" si="120"/>
        <v>OK</v>
      </c>
      <c r="E7504" s="2" t="s">
        <v>79</v>
      </c>
    </row>
    <row r="7505" spans="1:5" x14ac:dyDescent="0.2">
      <c r="A7505" s="125">
        <f t="shared" si="121"/>
        <v>7444</v>
      </c>
      <c r="B7505" s="1890"/>
      <c r="D7505" s="2" t="str">
        <f t="shared" si="120"/>
        <v>OK</v>
      </c>
      <c r="E7505" s="2" t="s">
        <v>79</v>
      </c>
    </row>
    <row r="7506" spans="1:5" x14ac:dyDescent="0.2">
      <c r="A7506" s="125">
        <f t="shared" si="121"/>
        <v>7445</v>
      </c>
      <c r="B7506" s="1890"/>
      <c r="D7506" s="2" t="str">
        <f t="shared" si="120"/>
        <v>OK</v>
      </c>
      <c r="E7506" s="2" t="s">
        <v>79</v>
      </c>
    </row>
    <row r="7507" spans="1:5" x14ac:dyDescent="0.2">
      <c r="A7507" s="125">
        <f t="shared" si="121"/>
        <v>7446</v>
      </c>
      <c r="B7507" s="1890"/>
      <c r="D7507" s="2" t="str">
        <f t="shared" si="120"/>
        <v>OK</v>
      </c>
      <c r="E7507" s="2" t="s">
        <v>79</v>
      </c>
    </row>
    <row r="7508" spans="1:5" x14ac:dyDescent="0.2">
      <c r="A7508" s="125">
        <f t="shared" si="121"/>
        <v>7447</v>
      </c>
      <c r="B7508" s="1890"/>
      <c r="D7508" s="2" t="str">
        <f t="shared" si="120"/>
        <v>OK</v>
      </c>
      <c r="E7508" s="2" t="s">
        <v>79</v>
      </c>
    </row>
    <row r="7509" spans="1:5" x14ac:dyDescent="0.2">
      <c r="A7509" s="125">
        <f t="shared" si="121"/>
        <v>7448</v>
      </c>
      <c r="B7509" s="1890"/>
      <c r="D7509" s="2" t="str">
        <f t="shared" si="120"/>
        <v>OK</v>
      </c>
      <c r="E7509" s="2" t="s">
        <v>79</v>
      </c>
    </row>
    <row r="7510" spans="1:5" x14ac:dyDescent="0.2">
      <c r="A7510" s="125">
        <f t="shared" si="121"/>
        <v>7449</v>
      </c>
      <c r="B7510" s="1890"/>
      <c r="D7510" s="2" t="str">
        <f t="shared" si="120"/>
        <v>OK</v>
      </c>
      <c r="E7510" s="2" t="s">
        <v>79</v>
      </c>
    </row>
    <row r="7511" spans="1:5" x14ac:dyDescent="0.2">
      <c r="A7511" s="125">
        <f t="shared" si="121"/>
        <v>7450</v>
      </c>
      <c r="B7511" s="1890"/>
      <c r="D7511" s="2" t="str">
        <f t="shared" si="120"/>
        <v>OK</v>
      </c>
      <c r="E7511" s="2" t="s">
        <v>79</v>
      </c>
    </row>
    <row r="7512" spans="1:5" x14ac:dyDescent="0.2">
      <c r="A7512" s="125">
        <f t="shared" si="121"/>
        <v>7451</v>
      </c>
      <c r="B7512" s="1890"/>
      <c r="D7512" s="2" t="str">
        <f t="shared" si="120"/>
        <v>OK</v>
      </c>
      <c r="E7512" s="2" t="s">
        <v>79</v>
      </c>
    </row>
    <row r="7513" spans="1:5" x14ac:dyDescent="0.2">
      <c r="A7513" s="125">
        <f t="shared" si="121"/>
        <v>7452</v>
      </c>
      <c r="B7513" s="1890"/>
      <c r="D7513" s="2" t="str">
        <f t="shared" si="120"/>
        <v>OK</v>
      </c>
      <c r="E7513" s="2" t="s">
        <v>79</v>
      </c>
    </row>
    <row r="7514" spans="1:5" x14ac:dyDescent="0.2">
      <c r="A7514" s="125">
        <f t="shared" si="121"/>
        <v>7453</v>
      </c>
      <c r="B7514" s="1890"/>
      <c r="D7514" s="2" t="str">
        <f t="shared" si="120"/>
        <v>OK</v>
      </c>
      <c r="E7514" s="2" t="s">
        <v>79</v>
      </c>
    </row>
    <row r="7515" spans="1:5" x14ac:dyDescent="0.2">
      <c r="A7515" s="125">
        <f t="shared" si="121"/>
        <v>7454</v>
      </c>
      <c r="B7515" s="1890"/>
      <c r="D7515" s="2" t="str">
        <f t="shared" si="120"/>
        <v>OK</v>
      </c>
      <c r="E7515" s="2" t="s">
        <v>79</v>
      </c>
    </row>
    <row r="7516" spans="1:5" x14ac:dyDescent="0.2">
      <c r="A7516" s="125">
        <f t="shared" si="121"/>
        <v>7455</v>
      </c>
      <c r="B7516" s="1890"/>
      <c r="D7516" s="2" t="str">
        <f t="shared" si="120"/>
        <v>OK</v>
      </c>
      <c r="E7516" s="2" t="s">
        <v>79</v>
      </c>
    </row>
    <row r="7517" spans="1:5" x14ac:dyDescent="0.2">
      <c r="A7517" s="125">
        <f t="shared" si="121"/>
        <v>7456</v>
      </c>
      <c r="B7517" s="1890"/>
      <c r="D7517" s="2" t="str">
        <f t="shared" si="120"/>
        <v>OK</v>
      </c>
      <c r="E7517" s="2" t="s">
        <v>79</v>
      </c>
    </row>
    <row r="7518" spans="1:5" x14ac:dyDescent="0.2">
      <c r="A7518" s="125">
        <f t="shared" si="121"/>
        <v>7457</v>
      </c>
      <c r="B7518" s="1890"/>
      <c r="D7518" s="2" t="str">
        <f t="shared" si="120"/>
        <v>OK</v>
      </c>
      <c r="E7518" s="2" t="s">
        <v>79</v>
      </c>
    </row>
    <row r="7519" spans="1:5" x14ac:dyDescent="0.2">
      <c r="A7519" s="125">
        <f t="shared" si="121"/>
        <v>7458</v>
      </c>
      <c r="B7519" s="1890"/>
      <c r="D7519" s="2" t="str">
        <f t="shared" si="120"/>
        <v>OK</v>
      </c>
      <c r="E7519" s="2" t="s">
        <v>79</v>
      </c>
    </row>
    <row r="7520" spans="1:5" x14ac:dyDescent="0.2">
      <c r="A7520" s="125">
        <f t="shared" si="121"/>
        <v>7459</v>
      </c>
      <c r="B7520" s="1890"/>
      <c r="D7520" s="2" t="str">
        <f t="shared" si="120"/>
        <v>OK</v>
      </c>
      <c r="E7520" s="2" t="s">
        <v>79</v>
      </c>
    </row>
    <row r="7521" spans="1:5" x14ac:dyDescent="0.2">
      <c r="A7521" s="125">
        <f t="shared" si="121"/>
        <v>7460</v>
      </c>
      <c r="B7521" s="1890"/>
      <c r="D7521" s="2" t="str">
        <f t="shared" si="120"/>
        <v>OK</v>
      </c>
      <c r="E7521" s="2" t="s">
        <v>79</v>
      </c>
    </row>
    <row r="7522" spans="1:5" x14ac:dyDescent="0.2">
      <c r="A7522" s="125">
        <f t="shared" si="121"/>
        <v>7461</v>
      </c>
      <c r="B7522" s="1890"/>
      <c r="D7522" s="2" t="str">
        <f t="shared" si="120"/>
        <v>OK</v>
      </c>
      <c r="E7522" s="2" t="s">
        <v>79</v>
      </c>
    </row>
    <row r="7523" spans="1:5" x14ac:dyDescent="0.2">
      <c r="A7523" s="125">
        <f t="shared" si="121"/>
        <v>7462</v>
      </c>
      <c r="B7523" s="1890"/>
      <c r="D7523" s="2" t="str">
        <f t="shared" si="120"/>
        <v>OK</v>
      </c>
      <c r="E7523" s="2" t="s">
        <v>79</v>
      </c>
    </row>
    <row r="7524" spans="1:5" x14ac:dyDescent="0.2">
      <c r="A7524" s="125">
        <f t="shared" si="121"/>
        <v>7463</v>
      </c>
      <c r="B7524" s="1890"/>
      <c r="D7524" s="2" t="str">
        <f t="shared" si="120"/>
        <v>OK</v>
      </c>
      <c r="E7524" s="2" t="s">
        <v>79</v>
      </c>
    </row>
    <row r="7525" spans="1:5" x14ac:dyDescent="0.2">
      <c r="A7525" s="125">
        <f t="shared" si="121"/>
        <v>7464</v>
      </c>
      <c r="B7525" s="1890"/>
      <c r="D7525" s="2" t="str">
        <f t="shared" si="120"/>
        <v>OK</v>
      </c>
      <c r="E7525" s="2" t="s">
        <v>79</v>
      </c>
    </row>
    <row r="7526" spans="1:5" x14ac:dyDescent="0.2">
      <c r="A7526" s="125">
        <f t="shared" si="121"/>
        <v>7465</v>
      </c>
      <c r="B7526" s="1890"/>
      <c r="D7526" s="2" t="str">
        <f t="shared" si="120"/>
        <v>OK</v>
      </c>
      <c r="E7526" s="2" t="s">
        <v>79</v>
      </c>
    </row>
    <row r="7527" spans="1:5" x14ac:dyDescent="0.2">
      <c r="A7527" s="125">
        <f t="shared" si="121"/>
        <v>7466</v>
      </c>
      <c r="B7527" s="1890"/>
      <c r="D7527" s="2" t="str">
        <f t="shared" si="120"/>
        <v>OK</v>
      </c>
      <c r="E7527" s="2" t="s">
        <v>79</v>
      </c>
    </row>
    <row r="7528" spans="1:5" x14ac:dyDescent="0.2">
      <c r="A7528" s="125">
        <f t="shared" si="121"/>
        <v>7467</v>
      </c>
      <c r="B7528" s="1890"/>
      <c r="D7528" s="2" t="str">
        <f t="shared" si="120"/>
        <v>OK</v>
      </c>
      <c r="E7528" s="2" t="s">
        <v>79</v>
      </c>
    </row>
    <row r="7529" spans="1:5" x14ac:dyDescent="0.2">
      <c r="A7529" s="125">
        <f t="shared" si="121"/>
        <v>7468</v>
      </c>
      <c r="B7529" s="1890"/>
      <c r="D7529" s="2" t="str">
        <f t="shared" si="120"/>
        <v>OK</v>
      </c>
      <c r="E7529" s="2" t="s">
        <v>79</v>
      </c>
    </row>
    <row r="7530" spans="1:5" x14ac:dyDescent="0.2">
      <c r="A7530" s="125">
        <f t="shared" si="121"/>
        <v>7469</v>
      </c>
      <c r="B7530" s="1890"/>
      <c r="D7530" s="2" t="str">
        <f t="shared" si="120"/>
        <v>OK</v>
      </c>
      <c r="E7530" s="2" t="s">
        <v>79</v>
      </c>
    </row>
    <row r="7531" spans="1:5" x14ac:dyDescent="0.2">
      <c r="A7531" s="125">
        <f t="shared" si="121"/>
        <v>7470</v>
      </c>
      <c r="B7531" s="1890"/>
      <c r="D7531" s="2" t="str">
        <f t="shared" si="120"/>
        <v>OK</v>
      </c>
      <c r="E7531" s="2" t="s">
        <v>79</v>
      </c>
    </row>
    <row r="7532" spans="1:5" x14ac:dyDescent="0.2">
      <c r="A7532" s="125">
        <f t="shared" si="121"/>
        <v>7471</v>
      </c>
      <c r="B7532" s="1890"/>
      <c r="D7532" s="2" t="str">
        <f t="shared" si="120"/>
        <v>OK</v>
      </c>
      <c r="E7532" s="2" t="s">
        <v>79</v>
      </c>
    </row>
    <row r="7533" spans="1:5" x14ac:dyDescent="0.2">
      <c r="A7533" s="125">
        <f t="shared" si="121"/>
        <v>7472</v>
      </c>
      <c r="B7533" s="1890"/>
      <c r="D7533" s="2" t="str">
        <f t="shared" si="120"/>
        <v>OK</v>
      </c>
      <c r="E7533" s="2" t="s">
        <v>79</v>
      </c>
    </row>
    <row r="7534" spans="1:5" x14ac:dyDescent="0.2">
      <c r="A7534" s="125">
        <f t="shared" si="121"/>
        <v>7473</v>
      </c>
      <c r="B7534" s="1890"/>
      <c r="D7534" s="2" t="str">
        <f t="shared" si="120"/>
        <v>OK</v>
      </c>
      <c r="E7534" s="2" t="s">
        <v>79</v>
      </c>
    </row>
    <row r="7535" spans="1:5" x14ac:dyDescent="0.2">
      <c r="A7535" s="125">
        <f t="shared" si="121"/>
        <v>7474</v>
      </c>
      <c r="B7535" s="1890"/>
      <c r="D7535" s="2" t="str">
        <f t="shared" si="120"/>
        <v>OK</v>
      </c>
      <c r="E7535" s="2" t="s">
        <v>79</v>
      </c>
    </row>
    <row r="7536" spans="1:5" x14ac:dyDescent="0.2">
      <c r="A7536" s="125">
        <f t="shared" si="121"/>
        <v>7475</v>
      </c>
      <c r="B7536" s="1890"/>
      <c r="D7536" s="2" t="str">
        <f t="shared" si="120"/>
        <v>OK</v>
      </c>
      <c r="E7536" s="2" t="s">
        <v>79</v>
      </c>
    </row>
    <row r="7537" spans="1:5" x14ac:dyDescent="0.2">
      <c r="A7537" s="125">
        <f t="shared" si="121"/>
        <v>7476</v>
      </c>
      <c r="B7537" s="1890"/>
      <c r="D7537" s="2" t="str">
        <f t="shared" si="120"/>
        <v>OK</v>
      </c>
      <c r="E7537" s="2" t="s">
        <v>79</v>
      </c>
    </row>
    <row r="7538" spans="1:5" x14ac:dyDescent="0.2">
      <c r="A7538" s="125">
        <f t="shared" si="121"/>
        <v>7477</v>
      </c>
      <c r="B7538" s="1890"/>
      <c r="D7538" s="2" t="str">
        <f t="shared" si="120"/>
        <v>OK</v>
      </c>
      <c r="E7538" s="2" t="s">
        <v>79</v>
      </c>
    </row>
    <row r="7539" spans="1:5" x14ac:dyDescent="0.2">
      <c r="A7539" s="125">
        <f t="shared" si="121"/>
        <v>7478</v>
      </c>
      <c r="B7539" s="1890"/>
      <c r="D7539" s="2" t="str">
        <f t="shared" si="120"/>
        <v>OK</v>
      </c>
      <c r="E7539" s="2" t="s">
        <v>79</v>
      </c>
    </row>
    <row r="7540" spans="1:5" x14ac:dyDescent="0.2">
      <c r="A7540" s="125">
        <f t="shared" si="121"/>
        <v>7479</v>
      </c>
      <c r="B7540" s="1890"/>
      <c r="D7540" s="2" t="str">
        <f t="shared" si="120"/>
        <v>OK</v>
      </c>
      <c r="E7540" s="2" t="s">
        <v>79</v>
      </c>
    </row>
    <row r="7541" spans="1:5" x14ac:dyDescent="0.2">
      <c r="A7541" s="125">
        <f t="shared" si="121"/>
        <v>7480</v>
      </c>
      <c r="B7541" s="1890"/>
      <c r="D7541" s="2" t="str">
        <f t="shared" si="120"/>
        <v>OK</v>
      </c>
      <c r="E7541" s="2" t="s">
        <v>79</v>
      </c>
    </row>
    <row r="7542" spans="1:5" x14ac:dyDescent="0.2">
      <c r="A7542" s="125">
        <f t="shared" si="121"/>
        <v>7481</v>
      </c>
      <c r="B7542" s="1890"/>
      <c r="D7542" s="2" t="str">
        <f t="shared" si="120"/>
        <v>OK</v>
      </c>
      <c r="E7542" s="2" t="s">
        <v>79</v>
      </c>
    </row>
    <row r="7543" spans="1:5" x14ac:dyDescent="0.2">
      <c r="A7543" s="125">
        <f t="shared" si="121"/>
        <v>7482</v>
      </c>
      <c r="B7543" s="1890"/>
      <c r="D7543" s="2" t="str">
        <f t="shared" si="120"/>
        <v>OK</v>
      </c>
      <c r="E7543" s="2" t="s">
        <v>79</v>
      </c>
    </row>
    <row r="7544" spans="1:5" x14ac:dyDescent="0.2">
      <c r="A7544" s="125">
        <f t="shared" si="121"/>
        <v>7483</v>
      </c>
      <c r="B7544" s="1890"/>
      <c r="D7544" s="2" t="str">
        <f t="shared" si="120"/>
        <v>OK</v>
      </c>
      <c r="E7544" s="2" t="s">
        <v>79</v>
      </c>
    </row>
    <row r="7545" spans="1:5" x14ac:dyDescent="0.2">
      <c r="A7545" s="125">
        <f t="shared" si="121"/>
        <v>7484</v>
      </c>
      <c r="B7545" s="1890"/>
      <c r="D7545" s="2" t="str">
        <f t="shared" si="120"/>
        <v>OK</v>
      </c>
      <c r="E7545" s="2" t="s">
        <v>79</v>
      </c>
    </row>
    <row r="7546" spans="1:5" x14ac:dyDescent="0.2">
      <c r="A7546" s="125">
        <f t="shared" si="121"/>
        <v>7485</v>
      </c>
      <c r="B7546" s="1890"/>
      <c r="D7546" s="2" t="str">
        <f t="shared" si="120"/>
        <v>OK</v>
      </c>
      <c r="E7546" s="2" t="s">
        <v>79</v>
      </c>
    </row>
    <row r="7547" spans="1:5" x14ac:dyDescent="0.2">
      <c r="A7547" s="125">
        <f t="shared" si="121"/>
        <v>7486</v>
      </c>
      <c r="B7547" s="1890"/>
      <c r="D7547" s="2" t="str">
        <f t="shared" si="120"/>
        <v>OK</v>
      </c>
      <c r="E7547" s="2" t="s">
        <v>79</v>
      </c>
    </row>
    <row r="7548" spans="1:5" x14ac:dyDescent="0.2">
      <c r="A7548" s="125">
        <f t="shared" si="121"/>
        <v>7487</v>
      </c>
      <c r="B7548" s="1890"/>
      <c r="D7548" s="2" t="str">
        <f t="shared" si="120"/>
        <v>OK</v>
      </c>
      <c r="E7548" s="2" t="s">
        <v>79</v>
      </c>
    </row>
    <row r="7549" spans="1:5" x14ac:dyDescent="0.2">
      <c r="A7549" s="125">
        <f t="shared" si="121"/>
        <v>7488</v>
      </c>
      <c r="B7549" s="1890"/>
      <c r="D7549" s="2" t="str">
        <f t="shared" si="120"/>
        <v>OK</v>
      </c>
      <c r="E7549" s="2" t="s">
        <v>79</v>
      </c>
    </row>
    <row r="7550" spans="1:5" x14ac:dyDescent="0.2">
      <c r="A7550" s="125">
        <f t="shared" si="121"/>
        <v>7489</v>
      </c>
      <c r="B7550" s="1890"/>
      <c r="D7550" s="2" t="str">
        <f t="shared" si="120"/>
        <v>OK</v>
      </c>
      <c r="E7550" s="2" t="s">
        <v>79</v>
      </c>
    </row>
    <row r="7551" spans="1:5" x14ac:dyDescent="0.2">
      <c r="A7551" s="125">
        <f t="shared" si="121"/>
        <v>7490</v>
      </c>
      <c r="B7551" s="1890"/>
      <c r="D7551" s="2" t="str">
        <f t="shared" ref="D7551:D7614" si="122">IF(ISBLANK(B7551),"OK",IF(A7551-B7551=0,"OK","Error?"))</f>
        <v>OK</v>
      </c>
      <c r="E7551" s="2" t="s">
        <v>79</v>
      </c>
    </row>
    <row r="7552" spans="1:5" x14ac:dyDescent="0.2">
      <c r="A7552" s="125">
        <f t="shared" si="121"/>
        <v>7491</v>
      </c>
      <c r="B7552" s="1890"/>
      <c r="D7552" s="2" t="str">
        <f t="shared" si="122"/>
        <v>OK</v>
      </c>
      <c r="E7552" s="2" t="s">
        <v>79</v>
      </c>
    </row>
    <row r="7553" spans="1:5" x14ac:dyDescent="0.2">
      <c r="A7553" s="125">
        <f t="shared" si="121"/>
        <v>7492</v>
      </c>
      <c r="B7553" s="1890"/>
      <c r="D7553" s="2" t="str">
        <f t="shared" si="122"/>
        <v>OK</v>
      </c>
      <c r="E7553" s="2" t="s">
        <v>79</v>
      </c>
    </row>
    <row r="7554" spans="1:5" x14ac:dyDescent="0.2">
      <c r="A7554" s="125">
        <f t="shared" si="121"/>
        <v>7493</v>
      </c>
      <c r="B7554" s="1890"/>
      <c r="D7554" s="2" t="str">
        <f t="shared" si="122"/>
        <v>OK</v>
      </c>
      <c r="E7554" s="2" t="s">
        <v>79</v>
      </c>
    </row>
    <row r="7555" spans="1:5" x14ac:dyDescent="0.2">
      <c r="A7555" s="125">
        <f t="shared" si="121"/>
        <v>7494</v>
      </c>
      <c r="B7555" s="1890"/>
      <c r="D7555" s="2" t="str">
        <f t="shared" si="122"/>
        <v>OK</v>
      </c>
      <c r="E7555" s="2" t="s">
        <v>79</v>
      </c>
    </row>
    <row r="7556" spans="1:5" x14ac:dyDescent="0.2">
      <c r="A7556" s="125">
        <f t="shared" si="121"/>
        <v>7495</v>
      </c>
      <c r="B7556" s="1890"/>
      <c r="D7556" s="2" t="str">
        <f t="shared" si="122"/>
        <v>OK</v>
      </c>
      <c r="E7556" s="2" t="s">
        <v>79</v>
      </c>
    </row>
    <row r="7557" spans="1:5" x14ac:dyDescent="0.2">
      <c r="A7557" s="125">
        <f t="shared" si="121"/>
        <v>7496</v>
      </c>
      <c r="B7557" s="1890"/>
      <c r="D7557" s="2" t="str">
        <f t="shared" si="122"/>
        <v>OK</v>
      </c>
      <c r="E7557" s="2" t="s">
        <v>79</v>
      </c>
    </row>
    <row r="7558" spans="1:5" x14ac:dyDescent="0.2">
      <c r="A7558" s="125">
        <f t="shared" si="121"/>
        <v>7497</v>
      </c>
      <c r="B7558" s="1890"/>
      <c r="D7558" s="2" t="str">
        <f t="shared" si="122"/>
        <v>OK</v>
      </c>
      <c r="E7558" s="2" t="s">
        <v>79</v>
      </c>
    </row>
    <row r="7559" spans="1:5" x14ac:dyDescent="0.2">
      <c r="A7559" s="125">
        <f t="shared" si="121"/>
        <v>7498</v>
      </c>
      <c r="B7559" s="1890"/>
      <c r="D7559" s="2" t="str">
        <f t="shared" si="122"/>
        <v>OK</v>
      </c>
      <c r="E7559" s="2" t="s">
        <v>79</v>
      </c>
    </row>
    <row r="7560" spans="1:5" x14ac:dyDescent="0.2">
      <c r="A7560" s="125">
        <f t="shared" si="121"/>
        <v>7499</v>
      </c>
      <c r="B7560" s="1890"/>
      <c r="D7560" s="2" t="str">
        <f t="shared" si="122"/>
        <v>OK</v>
      </c>
      <c r="E7560" s="2" t="s">
        <v>79</v>
      </c>
    </row>
    <row r="7561" spans="1:5" x14ac:dyDescent="0.2">
      <c r="A7561" s="125">
        <f t="shared" si="121"/>
        <v>7500</v>
      </c>
      <c r="B7561" s="1890"/>
      <c r="D7561" s="2" t="str">
        <f t="shared" si="122"/>
        <v>OK</v>
      </c>
      <c r="E7561" s="2" t="s">
        <v>79</v>
      </c>
    </row>
    <row r="7562" spans="1:5" x14ac:dyDescent="0.2">
      <c r="A7562" s="125">
        <f t="shared" si="121"/>
        <v>7501</v>
      </c>
      <c r="B7562" s="1890"/>
      <c r="D7562" s="2" t="str">
        <f t="shared" si="122"/>
        <v>OK</v>
      </c>
      <c r="E7562" s="2" t="s">
        <v>79</v>
      </c>
    </row>
    <row r="7563" spans="1:5" x14ac:dyDescent="0.2">
      <c r="A7563" s="125">
        <f t="shared" si="121"/>
        <v>7502</v>
      </c>
      <c r="B7563" s="1890"/>
      <c r="D7563" s="2" t="str">
        <f t="shared" si="122"/>
        <v>OK</v>
      </c>
      <c r="E7563" s="2" t="s">
        <v>79</v>
      </c>
    </row>
    <row r="7564" spans="1:5" x14ac:dyDescent="0.2">
      <c r="A7564" s="125">
        <f t="shared" si="121"/>
        <v>7503</v>
      </c>
      <c r="B7564" s="1890"/>
      <c r="D7564" s="2" t="str">
        <f t="shared" si="122"/>
        <v>OK</v>
      </c>
      <c r="E7564" s="2" t="s">
        <v>79</v>
      </c>
    </row>
    <row r="7565" spans="1:5" x14ac:dyDescent="0.2">
      <c r="A7565" s="125">
        <f t="shared" si="121"/>
        <v>7504</v>
      </c>
      <c r="B7565" s="1890"/>
      <c r="D7565" s="2" t="str">
        <f t="shared" si="122"/>
        <v>OK</v>
      </c>
      <c r="E7565" s="2" t="s">
        <v>79</v>
      </c>
    </row>
    <row r="7566" spans="1:5" x14ac:dyDescent="0.2">
      <c r="A7566" s="125">
        <f t="shared" ref="A7566:A7629" si="123">A7565+1</f>
        <v>7505</v>
      </c>
      <c r="B7566" s="1890"/>
      <c r="D7566" s="2" t="str">
        <f t="shared" si="122"/>
        <v>OK</v>
      </c>
      <c r="E7566" s="2" t="s">
        <v>79</v>
      </c>
    </row>
    <row r="7567" spans="1:5" x14ac:dyDescent="0.2">
      <c r="A7567" s="125">
        <f t="shared" si="123"/>
        <v>7506</v>
      </c>
      <c r="B7567" s="1890"/>
      <c r="D7567" s="2" t="str">
        <f t="shared" si="122"/>
        <v>OK</v>
      </c>
      <c r="E7567" s="2" t="s">
        <v>79</v>
      </c>
    </row>
    <row r="7568" spans="1:5" x14ac:dyDescent="0.2">
      <c r="A7568" s="125">
        <f t="shared" si="123"/>
        <v>7507</v>
      </c>
      <c r="B7568" s="1890"/>
      <c r="D7568" s="2" t="str">
        <f t="shared" si="122"/>
        <v>OK</v>
      </c>
      <c r="E7568" s="2" t="s">
        <v>79</v>
      </c>
    </row>
    <row r="7569" spans="1:5" x14ac:dyDescent="0.2">
      <c r="A7569" s="125">
        <f t="shared" si="123"/>
        <v>7508</v>
      </c>
      <c r="B7569" s="1890"/>
      <c r="D7569" s="2" t="str">
        <f t="shared" si="122"/>
        <v>OK</v>
      </c>
      <c r="E7569" s="2" t="s">
        <v>79</v>
      </c>
    </row>
    <row r="7570" spans="1:5" x14ac:dyDescent="0.2">
      <c r="A7570" s="125">
        <f t="shared" si="123"/>
        <v>7509</v>
      </c>
      <c r="B7570" s="1890"/>
      <c r="D7570" s="2" t="str">
        <f t="shared" si="122"/>
        <v>OK</v>
      </c>
      <c r="E7570" s="2" t="s">
        <v>79</v>
      </c>
    </row>
    <row r="7571" spans="1:5" x14ac:dyDescent="0.2">
      <c r="A7571" s="125">
        <f t="shared" si="123"/>
        <v>7510</v>
      </c>
      <c r="B7571" s="1890"/>
      <c r="D7571" s="2" t="str">
        <f t="shared" si="122"/>
        <v>OK</v>
      </c>
      <c r="E7571" s="2" t="s">
        <v>79</v>
      </c>
    </row>
    <row r="7572" spans="1:5" x14ac:dyDescent="0.2">
      <c r="A7572" s="125">
        <f t="shared" si="123"/>
        <v>7511</v>
      </c>
      <c r="B7572" s="1890"/>
      <c r="D7572" s="2" t="str">
        <f t="shared" si="122"/>
        <v>OK</v>
      </c>
      <c r="E7572" s="2" t="s">
        <v>79</v>
      </c>
    </row>
    <row r="7573" spans="1:5" x14ac:dyDescent="0.2">
      <c r="A7573" s="125">
        <f t="shared" si="123"/>
        <v>7512</v>
      </c>
      <c r="B7573" s="1890"/>
      <c r="D7573" s="2" t="str">
        <f t="shared" si="122"/>
        <v>OK</v>
      </c>
      <c r="E7573" s="2" t="s">
        <v>79</v>
      </c>
    </row>
    <row r="7574" spans="1:5" x14ac:dyDescent="0.2">
      <c r="A7574" s="125">
        <f t="shared" si="123"/>
        <v>7513</v>
      </c>
      <c r="B7574" s="1890"/>
      <c r="D7574" s="2" t="str">
        <f t="shared" si="122"/>
        <v>OK</v>
      </c>
      <c r="E7574" s="2" t="s">
        <v>79</v>
      </c>
    </row>
    <row r="7575" spans="1:5" x14ac:dyDescent="0.2">
      <c r="A7575" s="125">
        <f t="shared" si="123"/>
        <v>7514</v>
      </c>
      <c r="B7575" s="1890"/>
      <c r="D7575" s="2" t="str">
        <f t="shared" si="122"/>
        <v>OK</v>
      </c>
      <c r="E7575" s="2" t="s">
        <v>79</v>
      </c>
    </row>
    <row r="7576" spans="1:5" x14ac:dyDescent="0.2">
      <c r="A7576" s="125">
        <f t="shared" si="123"/>
        <v>7515</v>
      </c>
      <c r="B7576" s="1890"/>
      <c r="D7576" s="2" t="str">
        <f t="shared" si="122"/>
        <v>OK</v>
      </c>
      <c r="E7576" s="2" t="s">
        <v>79</v>
      </c>
    </row>
    <row r="7577" spans="1:5" x14ac:dyDescent="0.2">
      <c r="A7577" s="125">
        <f t="shared" si="123"/>
        <v>7516</v>
      </c>
      <c r="B7577" s="1890"/>
      <c r="D7577" s="2" t="str">
        <f t="shared" si="122"/>
        <v>OK</v>
      </c>
      <c r="E7577" s="2" t="s">
        <v>79</v>
      </c>
    </row>
    <row r="7578" spans="1:5" x14ac:dyDescent="0.2">
      <c r="A7578" s="125">
        <f t="shared" si="123"/>
        <v>7517</v>
      </c>
      <c r="B7578" s="1890"/>
      <c r="D7578" s="2" t="str">
        <f t="shared" si="122"/>
        <v>OK</v>
      </c>
      <c r="E7578" s="2" t="s">
        <v>79</v>
      </c>
    </row>
    <row r="7579" spans="1:5" x14ac:dyDescent="0.2">
      <c r="A7579" s="125">
        <f t="shared" si="123"/>
        <v>7518</v>
      </c>
      <c r="B7579" s="1890"/>
      <c r="D7579" s="2" t="str">
        <f t="shared" si="122"/>
        <v>OK</v>
      </c>
      <c r="E7579" s="2" t="s">
        <v>79</v>
      </c>
    </row>
    <row r="7580" spans="1:5" x14ac:dyDescent="0.2">
      <c r="A7580" s="125">
        <f t="shared" si="123"/>
        <v>7519</v>
      </c>
      <c r="B7580" s="1890"/>
      <c r="D7580" s="2" t="str">
        <f t="shared" si="122"/>
        <v>OK</v>
      </c>
      <c r="E7580" s="2" t="s">
        <v>79</v>
      </c>
    </row>
    <row r="7581" spans="1:5" x14ac:dyDescent="0.2">
      <c r="A7581" s="125">
        <f t="shared" si="123"/>
        <v>7520</v>
      </c>
      <c r="B7581" s="1890"/>
      <c r="D7581" s="2" t="str">
        <f t="shared" si="122"/>
        <v>OK</v>
      </c>
      <c r="E7581" s="2" t="s">
        <v>79</v>
      </c>
    </row>
    <row r="7582" spans="1:5" x14ac:dyDescent="0.2">
      <c r="A7582" s="125">
        <f t="shared" si="123"/>
        <v>7521</v>
      </c>
      <c r="B7582" s="1890"/>
      <c r="D7582" s="2" t="str">
        <f t="shared" si="122"/>
        <v>OK</v>
      </c>
      <c r="E7582" s="2" t="s">
        <v>79</v>
      </c>
    </row>
    <row r="7583" spans="1:5" x14ac:dyDescent="0.2">
      <c r="A7583" s="125">
        <f t="shared" si="123"/>
        <v>7522</v>
      </c>
      <c r="B7583" s="1890"/>
      <c r="D7583" s="2" t="str">
        <f t="shared" si="122"/>
        <v>OK</v>
      </c>
      <c r="E7583" s="2" t="s">
        <v>79</v>
      </c>
    </row>
    <row r="7584" spans="1:5" x14ac:dyDescent="0.2">
      <c r="A7584" s="125">
        <f t="shared" si="123"/>
        <v>7523</v>
      </c>
      <c r="B7584" s="1890"/>
      <c r="D7584" s="2" t="str">
        <f t="shared" si="122"/>
        <v>OK</v>
      </c>
      <c r="E7584" s="2" t="s">
        <v>79</v>
      </c>
    </row>
    <row r="7585" spans="1:5" x14ac:dyDescent="0.2">
      <c r="A7585" s="125">
        <f t="shared" si="123"/>
        <v>7524</v>
      </c>
      <c r="B7585" s="1890"/>
      <c r="D7585" s="2" t="str">
        <f t="shared" si="122"/>
        <v>OK</v>
      </c>
      <c r="E7585" s="2" t="s">
        <v>79</v>
      </c>
    </row>
    <row r="7586" spans="1:5" x14ac:dyDescent="0.2">
      <c r="A7586" s="125">
        <f t="shared" si="123"/>
        <v>7525</v>
      </c>
      <c r="B7586" s="1890"/>
      <c r="D7586" s="2" t="str">
        <f t="shared" si="122"/>
        <v>OK</v>
      </c>
      <c r="E7586" s="2" t="s">
        <v>79</v>
      </c>
    </row>
    <row r="7587" spans="1:5" x14ac:dyDescent="0.2">
      <c r="A7587" s="125">
        <f t="shared" si="123"/>
        <v>7526</v>
      </c>
      <c r="B7587" s="1890"/>
      <c r="D7587" s="2" t="str">
        <f t="shared" si="122"/>
        <v>OK</v>
      </c>
      <c r="E7587" s="2" t="s">
        <v>79</v>
      </c>
    </row>
    <row r="7588" spans="1:5" x14ac:dyDescent="0.2">
      <c r="A7588" s="125">
        <f t="shared" si="123"/>
        <v>7527</v>
      </c>
      <c r="B7588" s="1890"/>
      <c r="D7588" s="2" t="str">
        <f t="shared" si="122"/>
        <v>OK</v>
      </c>
      <c r="E7588" s="2" t="s">
        <v>79</v>
      </c>
    </row>
    <row r="7589" spans="1:5" x14ac:dyDescent="0.2">
      <c r="A7589" s="125">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5">
        <f t="shared" si="123"/>
        <v>7565</v>
      </c>
      <c r="B7626" s="1889"/>
      <c r="D7626" s="2" t="str">
        <f t="shared" si="124"/>
        <v>OK</v>
      </c>
      <c r="E7626" s="4" t="s">
        <v>1325</v>
      </c>
    </row>
    <row r="7627" spans="1:5" x14ac:dyDescent="0.2">
      <c r="A7627" s="125">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5">
        <f t="shared" si="123"/>
        <v>7568</v>
      </c>
      <c r="B7629" s="1889"/>
      <c r="D7629" s="2" t="str">
        <f t="shared" si="124"/>
        <v>OK</v>
      </c>
      <c r="E7629" s="4" t="s">
        <v>1325</v>
      </c>
    </row>
    <row r="7630" spans="1:5" x14ac:dyDescent="0.2">
      <c r="A7630" s="125">
        <f t="shared" ref="A7630:A7650" si="125">A7629+1</f>
        <v>7569</v>
      </c>
      <c r="B7630" s="1889"/>
      <c r="D7630" s="2" t="str">
        <f t="shared" si="124"/>
        <v>OK</v>
      </c>
      <c r="E7630" s="4" t="s">
        <v>1325</v>
      </c>
    </row>
    <row r="7631" spans="1:5" x14ac:dyDescent="0.2">
      <c r="A7631">
        <f t="shared" si="125"/>
        <v>7570</v>
      </c>
      <c r="B7631" s="1889">
        <f>'Cap Outlay Deprec 26'!I18</f>
        <v>48110</v>
      </c>
      <c r="D7631" s="2" t="str">
        <f t="shared" si="124"/>
        <v>Error?</v>
      </c>
      <c r="E7631" s="2" t="s">
        <v>19</v>
      </c>
    </row>
    <row r="7632" spans="1:5" x14ac:dyDescent="0.2">
      <c r="A7632" s="125">
        <f t="shared" si="125"/>
        <v>7571</v>
      </c>
      <c r="B7632" s="1889"/>
      <c r="D7632" s="2" t="str">
        <f t="shared" si="124"/>
        <v>OK</v>
      </c>
      <c r="E7632" s="2" t="s">
        <v>19</v>
      </c>
    </row>
    <row r="7633" spans="1:6" x14ac:dyDescent="0.2">
      <c r="A7633" s="125">
        <f t="shared" si="125"/>
        <v>7572</v>
      </c>
      <c r="B7633" s="1889"/>
      <c r="D7633" s="2" t="str">
        <f t="shared" si="124"/>
        <v>OK</v>
      </c>
      <c r="E7633" s="4" t="s">
        <v>1325</v>
      </c>
    </row>
    <row r="7634" spans="1:6" x14ac:dyDescent="0.2">
      <c r="A7634" s="125">
        <f t="shared" si="125"/>
        <v>7573</v>
      </c>
      <c r="B7634" s="1889"/>
      <c r="D7634" s="2" t="str">
        <f t="shared" si="124"/>
        <v>OK</v>
      </c>
      <c r="E7634" s="4" t="s">
        <v>1325</v>
      </c>
    </row>
    <row r="7635" spans="1:6" x14ac:dyDescent="0.2">
      <c r="A7635" s="125">
        <f t="shared" si="125"/>
        <v>7574</v>
      </c>
      <c r="B7635" s="1890"/>
      <c r="D7635" s="2" t="str">
        <f t="shared" si="124"/>
        <v>OK</v>
      </c>
      <c r="E7635" s="4" t="s">
        <v>1998</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5">
        <f t="shared" si="125"/>
        <v>7579</v>
      </c>
      <c r="B7640" s="1890"/>
      <c r="D7640" s="2" t="str">
        <f t="shared" si="124"/>
        <v>OK</v>
      </c>
      <c r="E7640" s="4" t="s">
        <v>1998</v>
      </c>
    </row>
    <row r="7641" spans="1:6" x14ac:dyDescent="0.2">
      <c r="A7641" s="125">
        <f t="shared" si="125"/>
        <v>7580</v>
      </c>
      <c r="B7641" s="1890"/>
      <c r="D7641" s="2" t="str">
        <f t="shared" si="124"/>
        <v>OK</v>
      </c>
      <c r="E7641" s="4" t="s">
        <v>1998</v>
      </c>
    </row>
    <row r="7642" spans="1:6" x14ac:dyDescent="0.2">
      <c r="A7642" s="125">
        <f t="shared" si="125"/>
        <v>7581</v>
      </c>
      <c r="B7642" s="1890"/>
      <c r="D7642" s="2" t="str">
        <f t="shared" si="124"/>
        <v>OK</v>
      </c>
      <c r="E7642" s="4" t="s">
        <v>1998</v>
      </c>
    </row>
    <row r="7643" spans="1:6" x14ac:dyDescent="0.2">
      <c r="A7643" s="125">
        <f t="shared" si="125"/>
        <v>7582</v>
      </c>
      <c r="B7643" s="1890"/>
      <c r="D7643" s="2" t="str">
        <f t="shared" si="124"/>
        <v>OK</v>
      </c>
      <c r="E7643" s="4" t="s">
        <v>1998</v>
      </c>
    </row>
    <row r="7644" spans="1:6" x14ac:dyDescent="0.2">
      <c r="A7644" s="125">
        <f t="shared" si="125"/>
        <v>7583</v>
      </c>
      <c r="B7644" s="1890"/>
      <c r="D7644" s="2" t="str">
        <f t="shared" si="124"/>
        <v>OK</v>
      </c>
      <c r="E7644" s="4" t="s">
        <v>1998</v>
      </c>
    </row>
    <row r="7645" spans="1:6" x14ac:dyDescent="0.2">
      <c r="A7645" s="125">
        <f t="shared" si="125"/>
        <v>7584</v>
      </c>
      <c r="B7645" s="1890"/>
      <c r="D7645" s="2" t="str">
        <f t="shared" si="124"/>
        <v>OK</v>
      </c>
      <c r="E7645" s="4" t="s">
        <v>1998</v>
      </c>
    </row>
    <row r="7646" spans="1:6" x14ac:dyDescent="0.2">
      <c r="A7646" s="125">
        <f t="shared" si="125"/>
        <v>7585</v>
      </c>
      <c r="B7646" s="1890"/>
      <c r="D7646" s="2" t="str">
        <f t="shared" si="124"/>
        <v>OK</v>
      </c>
      <c r="E7646" s="4" t="s">
        <v>1998</v>
      </c>
    </row>
    <row r="7647" spans="1:6" x14ac:dyDescent="0.2">
      <c r="A7647" s="125">
        <f t="shared" si="125"/>
        <v>7586</v>
      </c>
      <c r="B7647" s="1890"/>
      <c r="D7647" s="2" t="str">
        <f t="shared" si="124"/>
        <v>OK</v>
      </c>
      <c r="E7647" s="4" t="s">
        <v>1998</v>
      </c>
    </row>
    <row r="7648" spans="1:6" x14ac:dyDescent="0.2">
      <c r="A7648" s="125">
        <f t="shared" si="125"/>
        <v>7587</v>
      </c>
      <c r="B7648" s="1890"/>
      <c r="D7648" s="2" t="str">
        <f t="shared" si="124"/>
        <v>OK</v>
      </c>
      <c r="E7648" s="4" t="s">
        <v>1998</v>
      </c>
    </row>
    <row r="7649" spans="1:5" x14ac:dyDescent="0.2">
      <c r="A7649" s="125">
        <f t="shared" si="125"/>
        <v>7588</v>
      </c>
      <c r="B7649" s="1890"/>
      <c r="D7649" s="2" t="str">
        <f t="shared" si="124"/>
        <v>OK</v>
      </c>
      <c r="E7649" s="4" t="s">
        <v>1998</v>
      </c>
    </row>
    <row r="7650" spans="1:5" x14ac:dyDescent="0.2">
      <c r="A7650" s="125">
        <f t="shared" si="125"/>
        <v>7589</v>
      </c>
      <c r="B7650" s="1890"/>
      <c r="D7650" s="2" t="str">
        <f t="shared" si="124"/>
        <v>OK</v>
      </c>
      <c r="E7650" s="4" t="s">
        <v>1998</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49860</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5">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26354</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5">
        <v>7695</v>
      </c>
      <c r="B7756" s="1889"/>
      <c r="D7756" s="2" t="str">
        <f t="shared" si="127"/>
        <v>OK</v>
      </c>
      <c r="E7756" s="4" t="s">
        <v>1324</v>
      </c>
      <c r="F7756" t="s">
        <v>1431</v>
      </c>
    </row>
    <row r="7757" spans="1:6" x14ac:dyDescent="0.2">
      <c r="A7757" s="125">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5">
        <v>7706</v>
      </c>
      <c r="B7767" s="1889"/>
      <c r="D7767" s="4" t="s">
        <v>2000</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5">
        <v>7709</v>
      </c>
      <c r="B7770" s="1889"/>
      <c r="D7770" s="2" t="str">
        <f t="shared" si="127"/>
        <v>OK</v>
      </c>
      <c r="E7770" s="4"/>
    </row>
    <row r="7771" spans="1:5" x14ac:dyDescent="0.2">
      <c r="A7771" s="125">
        <v>7710</v>
      </c>
      <c r="B7771" s="1889"/>
      <c r="D7771" s="2" t="str">
        <f t="shared" si="127"/>
        <v>OK</v>
      </c>
      <c r="E7771" s="4"/>
    </row>
    <row r="7772" spans="1:5" x14ac:dyDescent="0.2">
      <c r="A7772" s="125">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1829</v>
      </c>
    </row>
    <row r="7775" spans="1:5" x14ac:dyDescent="0.2">
      <c r="A7775">
        <v>7714</v>
      </c>
      <c r="B7775" s="1889">
        <f>'Expenditures 15-22'!H133</f>
        <v>0</v>
      </c>
      <c r="D7775" s="2" t="str">
        <f t="shared" si="127"/>
        <v>Error?</v>
      </c>
      <c r="E7775" s="4" t="s">
        <v>1829</v>
      </c>
    </row>
    <row r="7776" spans="1:5" x14ac:dyDescent="0.2">
      <c r="A7776">
        <v>7715</v>
      </c>
      <c r="B7776" s="1889">
        <f>'Expenditures 15-22'!K133</f>
        <v>0</v>
      </c>
      <c r="D7776" s="2" t="str">
        <f t="shared" si="127"/>
        <v>Error?</v>
      </c>
      <c r="E7776" s="4" t="s">
        <v>1829</v>
      </c>
    </row>
    <row r="7777" spans="1:5" x14ac:dyDescent="0.2">
      <c r="A7777">
        <v>7716</v>
      </c>
      <c r="B7777" s="1889">
        <f>'Expenditures 15-22'!H157</f>
        <v>0</v>
      </c>
      <c r="D7777" s="2" t="str">
        <f t="shared" si="127"/>
        <v>Error?</v>
      </c>
      <c r="E7777" s="4" t="s">
        <v>1829</v>
      </c>
    </row>
    <row r="7778" spans="1:5" x14ac:dyDescent="0.2">
      <c r="A7778">
        <v>7717</v>
      </c>
      <c r="B7778" s="1889">
        <f>'Expenditures 15-22'!K157</f>
        <v>0</v>
      </c>
      <c r="D7778" s="2" t="str">
        <f t="shared" si="127"/>
        <v>Error?</v>
      </c>
      <c r="E7778" s="4" t="s">
        <v>1829</v>
      </c>
    </row>
    <row r="7779" spans="1:5" x14ac:dyDescent="0.2">
      <c r="A7779">
        <v>7718</v>
      </c>
      <c r="B7779" s="1889">
        <f>'Expenditures 15-22'!H158</f>
        <v>0</v>
      </c>
      <c r="D7779" s="2" t="str">
        <f t="shared" si="127"/>
        <v>Error?</v>
      </c>
      <c r="E7779" s="4" t="s">
        <v>1829</v>
      </c>
    </row>
    <row r="7780" spans="1:5" x14ac:dyDescent="0.2">
      <c r="A7780">
        <v>7719</v>
      </c>
      <c r="B7780" s="1889">
        <f>'Expenditures 15-22'!K158</f>
        <v>0</v>
      </c>
      <c r="D7780" s="2" t="str">
        <f t="shared" si="127"/>
        <v>Error?</v>
      </c>
      <c r="E7780" s="4" t="s">
        <v>1829</v>
      </c>
    </row>
    <row r="7781" spans="1:5" x14ac:dyDescent="0.2">
      <c r="A7781">
        <v>7720</v>
      </c>
      <c r="B7781" s="1889">
        <f>'Expenditures 15-22'!H159</f>
        <v>0</v>
      </c>
      <c r="D7781" s="2" t="str">
        <f t="shared" si="127"/>
        <v>Error?</v>
      </c>
      <c r="E7781" s="4" t="s">
        <v>1829</v>
      </c>
    </row>
    <row r="7782" spans="1:5" x14ac:dyDescent="0.2">
      <c r="A7782">
        <v>7721</v>
      </c>
      <c r="B7782" s="1889">
        <f>'Expenditures 15-22'!K159</f>
        <v>0</v>
      </c>
      <c r="D7782" s="2" t="str">
        <f t="shared" si="127"/>
        <v>Error?</v>
      </c>
      <c r="E7782" s="4" t="s">
        <v>1829</v>
      </c>
    </row>
    <row r="7783" spans="1:5" x14ac:dyDescent="0.2">
      <c r="A7783">
        <v>7722</v>
      </c>
      <c r="B7783" s="1889">
        <f>'Expenditures 15-22'!D282</f>
        <v>0</v>
      </c>
      <c r="D7783" s="2" t="str">
        <f t="shared" si="127"/>
        <v>Error?</v>
      </c>
      <c r="E7783" s="4" t="s">
        <v>1829</v>
      </c>
    </row>
    <row r="7784" spans="1:5" x14ac:dyDescent="0.2">
      <c r="A7784">
        <v>7723</v>
      </c>
      <c r="B7784" s="1889">
        <f>'Expenditures 15-22'!K282</f>
        <v>0</v>
      </c>
      <c r="D7784" s="2" t="str">
        <f t="shared" si="127"/>
        <v>Error?</v>
      </c>
      <c r="E7784" s="4" t="s">
        <v>1829</v>
      </c>
    </row>
    <row r="7785" spans="1:5" x14ac:dyDescent="0.2">
      <c r="A7785">
        <v>7724</v>
      </c>
      <c r="B7785" s="1889">
        <f>'Expenditures 15-22'!H332</f>
        <v>0</v>
      </c>
      <c r="D7785" s="2" t="str">
        <f t="shared" si="127"/>
        <v>Error?</v>
      </c>
      <c r="E7785" s="4" t="s">
        <v>1829</v>
      </c>
    </row>
    <row r="7786" spans="1:5" x14ac:dyDescent="0.2">
      <c r="A7786">
        <v>7725</v>
      </c>
      <c r="B7786" s="1889">
        <f>'Expenditures 15-22'!K332</f>
        <v>0</v>
      </c>
      <c r="D7786" s="2" t="str">
        <f t="shared" si="127"/>
        <v>Error?</v>
      </c>
      <c r="E7786" s="4" t="s">
        <v>1829</v>
      </c>
    </row>
    <row r="7787" spans="1:5" x14ac:dyDescent="0.2">
      <c r="A7787">
        <v>7726</v>
      </c>
      <c r="B7787" s="1889">
        <f>'Expenditures 15-22'!H333</f>
        <v>0</v>
      </c>
      <c r="D7787" s="2" t="str">
        <f t="shared" si="127"/>
        <v>Error?</v>
      </c>
      <c r="E7787" s="4" t="s">
        <v>1829</v>
      </c>
    </row>
    <row r="7788" spans="1:5" x14ac:dyDescent="0.2">
      <c r="A7788">
        <v>7727</v>
      </c>
      <c r="B7788" s="1889">
        <f>'Expenditures 15-22'!K333</f>
        <v>0</v>
      </c>
      <c r="D7788" s="2" t="str">
        <f t="shared" si="127"/>
        <v>Error?</v>
      </c>
      <c r="E7788" s="4" t="s">
        <v>1829</v>
      </c>
    </row>
    <row r="7789" spans="1:5" x14ac:dyDescent="0.2">
      <c r="A7789">
        <v>7728</v>
      </c>
      <c r="B7789" s="1889">
        <f>'Expenditures 15-22'!H334</f>
        <v>0</v>
      </c>
      <c r="D7789" s="2" t="str">
        <f t="shared" si="127"/>
        <v>Error?</v>
      </c>
      <c r="E7789" s="4" t="s">
        <v>1829</v>
      </c>
    </row>
    <row r="7790" spans="1:5" x14ac:dyDescent="0.2">
      <c r="A7790">
        <v>7729</v>
      </c>
      <c r="B7790" s="1889">
        <f>'Expenditures 15-22'!K334</f>
        <v>0</v>
      </c>
      <c r="D7790" s="2" t="str">
        <f t="shared" si="127"/>
        <v>Error?</v>
      </c>
      <c r="E7790" s="4" t="s">
        <v>1829</v>
      </c>
    </row>
    <row r="7791" spans="1:5" x14ac:dyDescent="0.2">
      <c r="A7791">
        <v>7730</v>
      </c>
      <c r="B7791" s="1889">
        <f>'Expenditures 15-22'!H354</f>
        <v>0</v>
      </c>
      <c r="D7791" s="2" t="str">
        <f t="shared" si="127"/>
        <v>Error?</v>
      </c>
      <c r="E7791" s="4" t="s">
        <v>1829</v>
      </c>
    </row>
    <row r="7792" spans="1:5" x14ac:dyDescent="0.2">
      <c r="A7792">
        <v>7731</v>
      </c>
      <c r="B7792" s="1889">
        <f>'Expenditures 15-22'!K354</f>
        <v>0</v>
      </c>
      <c r="D7792" s="2" t="str">
        <f t="shared" si="127"/>
        <v>Error?</v>
      </c>
      <c r="E7792" s="4" t="s">
        <v>1829</v>
      </c>
    </row>
    <row r="7793" spans="1:5" x14ac:dyDescent="0.2">
      <c r="A7793">
        <v>7732</v>
      </c>
      <c r="B7793" s="1889">
        <f>'Expenditures 15-22'!H355</f>
        <v>0</v>
      </c>
      <c r="D7793" s="2" t="str">
        <f t="shared" si="127"/>
        <v>Error?</v>
      </c>
      <c r="E7793" s="4" t="s">
        <v>1829</v>
      </c>
    </row>
    <row r="7794" spans="1:5" x14ac:dyDescent="0.2">
      <c r="A7794">
        <v>7733</v>
      </c>
      <c r="B7794" s="1889">
        <f>'Expenditures 15-22'!K355</f>
        <v>0</v>
      </c>
      <c r="D7794" s="2" t="str">
        <f t="shared" si="127"/>
        <v>Error?</v>
      </c>
      <c r="E7794" s="4" t="s">
        <v>1829</v>
      </c>
    </row>
    <row r="7795" spans="1:5" x14ac:dyDescent="0.2">
      <c r="A7795">
        <v>7734</v>
      </c>
      <c r="B7795" s="1889">
        <f>'Expenditures 15-22'!E138</f>
        <v>0</v>
      </c>
      <c r="D7795" s="2" t="str">
        <f t="shared" si="127"/>
        <v>Error?</v>
      </c>
      <c r="E7795" s="4" t="s">
        <v>1829</v>
      </c>
    </row>
    <row r="7796" spans="1:5" x14ac:dyDescent="0.2">
      <c r="A7796">
        <v>7735</v>
      </c>
      <c r="B7796" s="1889">
        <f>'Acct Summary 7-8'!J15</f>
        <v>0</v>
      </c>
      <c r="D7796" s="2" t="str">
        <f t="shared" si="127"/>
        <v>Error?</v>
      </c>
      <c r="E7796" s="4" t="s">
        <v>1829</v>
      </c>
    </row>
    <row r="7797" spans="1:5" x14ac:dyDescent="0.2">
      <c r="A7797" s="125">
        <v>7736</v>
      </c>
      <c r="B7797" s="1889"/>
      <c r="D7797" s="2" t="str">
        <f t="shared" si="127"/>
        <v>OK</v>
      </c>
      <c r="E7797" s="4" t="s">
        <v>1982</v>
      </c>
    </row>
    <row r="7798" spans="1:5" x14ac:dyDescent="0.2">
      <c r="A7798" s="125">
        <v>7737</v>
      </c>
      <c r="B7798" s="1889"/>
      <c r="D7798" s="2" t="str">
        <f t="shared" si="127"/>
        <v>OK</v>
      </c>
      <c r="E7798" s="4" t="s">
        <v>1982</v>
      </c>
    </row>
    <row r="7799" spans="1:5" x14ac:dyDescent="0.2">
      <c r="A7799" s="125">
        <v>7738</v>
      </c>
      <c r="B7799" s="1889"/>
      <c r="D7799" s="2" t="str">
        <f t="shared" si="127"/>
        <v>OK</v>
      </c>
      <c r="E7799" s="4" t="s">
        <v>1982</v>
      </c>
    </row>
    <row r="7800" spans="1:5" x14ac:dyDescent="0.2">
      <c r="A7800">
        <v>7739</v>
      </c>
      <c r="B7800" s="1889">
        <f>'Rest Tax Levies-Tort Im 25'!K23</f>
        <v>0</v>
      </c>
      <c r="D7800" s="2" t="str">
        <f t="shared" si="127"/>
        <v>Error?</v>
      </c>
      <c r="E7800" s="4" t="s">
        <v>1969</v>
      </c>
    </row>
    <row r="7801" spans="1:5" x14ac:dyDescent="0.2">
      <c r="A7801">
        <v>7740</v>
      </c>
      <c r="B7801" s="1889">
        <f>'Revenues 9-14'!C120</f>
        <v>0</v>
      </c>
      <c r="D7801" s="2" t="str">
        <f t="shared" si="127"/>
        <v>Error?</v>
      </c>
      <c r="E7801" s="4" t="s">
        <v>1903</v>
      </c>
    </row>
    <row r="7802" spans="1:5" x14ac:dyDescent="0.2">
      <c r="A7802">
        <v>7741</v>
      </c>
      <c r="B7802" s="1889">
        <f>'Revenues 9-14'!D120</f>
        <v>0</v>
      </c>
      <c r="D7802" s="2" t="str">
        <f t="shared" si="127"/>
        <v>Error?</v>
      </c>
      <c r="E7802" s="4" t="s">
        <v>1903</v>
      </c>
    </row>
    <row r="7803" spans="1:5" x14ac:dyDescent="0.2">
      <c r="A7803">
        <v>7742</v>
      </c>
      <c r="B7803" s="1889">
        <f>'Revenues 9-14'!E120</f>
        <v>0</v>
      </c>
      <c r="D7803" s="2" t="str">
        <f t="shared" si="127"/>
        <v>Error?</v>
      </c>
      <c r="E7803" s="4" t="s">
        <v>1903</v>
      </c>
    </row>
    <row r="7804" spans="1:5" x14ac:dyDescent="0.2">
      <c r="A7804">
        <v>7743</v>
      </c>
      <c r="B7804" s="1889">
        <f>'Revenues 9-14'!F120</f>
        <v>0</v>
      </c>
      <c r="D7804" s="2" t="str">
        <f t="shared" si="127"/>
        <v>Error?</v>
      </c>
      <c r="E7804" s="4" t="s">
        <v>1903</v>
      </c>
    </row>
    <row r="7805" spans="1:5" x14ac:dyDescent="0.2">
      <c r="A7805">
        <v>7744</v>
      </c>
      <c r="B7805" s="1889">
        <f>'Revenues 9-14'!G120</f>
        <v>0</v>
      </c>
      <c r="D7805" s="2" t="str">
        <f t="shared" si="127"/>
        <v>Error?</v>
      </c>
      <c r="E7805" s="4" t="s">
        <v>1903</v>
      </c>
    </row>
    <row r="7806" spans="1:5" x14ac:dyDescent="0.2">
      <c r="A7806">
        <v>7745</v>
      </c>
      <c r="B7806" s="1889">
        <f>'Revenues 9-14'!H120</f>
        <v>0</v>
      </c>
      <c r="D7806" s="2" t="str">
        <f t="shared" si="127"/>
        <v>Error?</v>
      </c>
      <c r="E7806" s="4" t="s">
        <v>1903</v>
      </c>
    </row>
    <row r="7807" spans="1:5" x14ac:dyDescent="0.2">
      <c r="A7807">
        <v>7746</v>
      </c>
      <c r="B7807" s="1889">
        <f>'Revenues 9-14'!J120</f>
        <v>0</v>
      </c>
      <c r="D7807" s="2" t="str">
        <f t="shared" ref="D7807:D7821" si="128">IF(ISBLANK(B7807),"OK",IF(A7807-B7807=0,"OK","Error?"))</f>
        <v>Error?</v>
      </c>
      <c r="E7807" s="4" t="s">
        <v>1903</v>
      </c>
    </row>
    <row r="7808" spans="1:5" x14ac:dyDescent="0.2">
      <c r="A7808">
        <v>7747</v>
      </c>
      <c r="B7808" s="1889">
        <f>'Revenues 9-14'!K120</f>
        <v>0</v>
      </c>
      <c r="D7808" s="2" t="str">
        <f t="shared" si="128"/>
        <v>Error?</v>
      </c>
      <c r="E7808" s="4" t="s">
        <v>1903</v>
      </c>
    </row>
    <row r="7809" spans="1:5" x14ac:dyDescent="0.2">
      <c r="A7809">
        <v>7748</v>
      </c>
      <c r="B7809" s="1889">
        <f>'Revenues 9-14'!C261</f>
        <v>0</v>
      </c>
      <c r="D7809" s="2" t="str">
        <f t="shared" si="128"/>
        <v>Error?</v>
      </c>
      <c r="E7809" s="4" t="s">
        <v>1904</v>
      </c>
    </row>
    <row r="7810" spans="1:5" x14ac:dyDescent="0.2">
      <c r="A7810">
        <v>7749</v>
      </c>
      <c r="B7810" s="1889">
        <f>'Revenues 9-14'!D261</f>
        <v>0</v>
      </c>
      <c r="D7810" s="2" t="str">
        <f t="shared" si="128"/>
        <v>Error?</v>
      </c>
      <c r="E7810" s="4" t="s">
        <v>1904</v>
      </c>
    </row>
    <row r="7811" spans="1:5" x14ac:dyDescent="0.2">
      <c r="A7811">
        <v>7750</v>
      </c>
      <c r="B7811" s="1889">
        <f>'Revenues 9-14'!F261</f>
        <v>0</v>
      </c>
      <c r="D7811" s="2" t="str">
        <f t="shared" si="128"/>
        <v>Error?</v>
      </c>
      <c r="E7811" s="4" t="s">
        <v>1904</v>
      </c>
    </row>
    <row r="7812" spans="1:5" x14ac:dyDescent="0.2">
      <c r="A7812">
        <v>7751</v>
      </c>
      <c r="B7812" s="1889">
        <f>'Revenues 9-14'!G261</f>
        <v>0</v>
      </c>
      <c r="D7812" s="2" t="str">
        <f t="shared" si="128"/>
        <v>Error?</v>
      </c>
      <c r="E7812" s="4" t="s">
        <v>1904</v>
      </c>
    </row>
    <row r="7813" spans="1:5" x14ac:dyDescent="0.2">
      <c r="A7813">
        <v>7752</v>
      </c>
      <c r="B7813" s="1889">
        <f>'Revenues 9-14'!C262</f>
        <v>0</v>
      </c>
      <c r="D7813" s="2" t="str">
        <f t="shared" si="128"/>
        <v>Error?</v>
      </c>
      <c r="E7813" s="4" t="s">
        <v>1905</v>
      </c>
    </row>
    <row r="7814" spans="1:5" x14ac:dyDescent="0.2">
      <c r="A7814">
        <v>7753</v>
      </c>
      <c r="B7814" s="1889">
        <f>'Revenues 9-14'!D262</f>
        <v>0</v>
      </c>
      <c r="D7814" s="2" t="str">
        <f t="shared" si="128"/>
        <v>Error?</v>
      </c>
      <c r="E7814" s="4" t="s">
        <v>1905</v>
      </c>
    </row>
    <row r="7815" spans="1:5" x14ac:dyDescent="0.2">
      <c r="A7815">
        <v>7754</v>
      </c>
      <c r="B7815" s="1889">
        <f>'Revenues 9-14'!F262</f>
        <v>0</v>
      </c>
      <c r="D7815" s="2" t="str">
        <f t="shared" si="128"/>
        <v>Error?</v>
      </c>
      <c r="E7815" s="4" t="s">
        <v>1905</v>
      </c>
    </row>
    <row r="7816" spans="1:5" x14ac:dyDescent="0.2">
      <c r="A7816">
        <v>7755</v>
      </c>
      <c r="B7816" s="1889">
        <f>'Revenues 9-14'!G262</f>
        <v>0</v>
      </c>
      <c r="D7816" s="2" t="str">
        <f t="shared" si="128"/>
        <v>Error?</v>
      </c>
      <c r="E7816" s="4" t="s">
        <v>1905</v>
      </c>
    </row>
    <row r="7817" spans="1:5" x14ac:dyDescent="0.2">
      <c r="A7817">
        <v>7756</v>
      </c>
      <c r="B7817" s="1889">
        <f>'Short-Term Long-Term Debt 24'!C49</f>
        <v>2332000</v>
      </c>
      <c r="D7817" s="2" t="str">
        <f t="shared" si="128"/>
        <v>Error?</v>
      </c>
      <c r="E7817" s="4" t="s">
        <v>1969</v>
      </c>
    </row>
    <row r="7818" spans="1:5" x14ac:dyDescent="0.2">
      <c r="A7818">
        <v>7757</v>
      </c>
      <c r="B7818" s="1889">
        <f>'PCTC-OEPP 27-28'!F172</f>
        <v>86412</v>
      </c>
      <c r="D7818" s="2" t="str">
        <f t="shared" si="128"/>
        <v>Error?</v>
      </c>
      <c r="E7818" s="4" t="s">
        <v>1983</v>
      </c>
    </row>
    <row r="7819" spans="1:5" x14ac:dyDescent="0.2">
      <c r="A7819">
        <v>7758</v>
      </c>
      <c r="B7819" s="1889">
        <f>'PCTC-OEPP 27-28'!F173</f>
        <v>25335</v>
      </c>
      <c r="D7819" s="2" t="str">
        <f t="shared" si="128"/>
        <v>Error?</v>
      </c>
      <c r="E7819" s="4" t="s">
        <v>1983</v>
      </c>
    </row>
    <row r="7820" spans="1:5" x14ac:dyDescent="0.2">
      <c r="A7820">
        <v>7759</v>
      </c>
      <c r="B7820" s="1889">
        <f>'ICR Computation 30'!E40</f>
        <v>-155111</v>
      </c>
      <c r="D7820" s="2" t="str">
        <f t="shared" si="128"/>
        <v>Error?</v>
      </c>
    </row>
    <row r="7821" spans="1:5" x14ac:dyDescent="0.2">
      <c r="A7821">
        <v>7760</v>
      </c>
      <c r="B7821" s="1889">
        <f>'ICR Computation 30'!G40</f>
        <v>-155111</v>
      </c>
      <c r="D7821" s="2" t="str">
        <f t="shared" si="128"/>
        <v>Error?</v>
      </c>
    </row>
    <row r="7822" spans="1:5" x14ac:dyDescent="0.2">
      <c r="A7822" s="1">
        <v>7761</v>
      </c>
      <c r="B7822" s="1889">
        <f>'PCTC-OEPP 27-28'!F14</f>
        <v>2818735</v>
      </c>
      <c r="D7822" s="4" t="s">
        <v>2000</v>
      </c>
      <c r="E7822" s="4" t="s">
        <v>2001</v>
      </c>
    </row>
    <row r="7823" spans="1:5" x14ac:dyDescent="0.2">
      <c r="A7823" s="1">
        <v>7762</v>
      </c>
      <c r="B7823" s="1889">
        <f>'PCTC-OEPP 27-28'!F30</f>
        <v>0</v>
      </c>
      <c r="D7823" s="4" t="s">
        <v>2000</v>
      </c>
      <c r="E7823" s="4" t="s">
        <v>2001</v>
      </c>
    </row>
    <row r="7824" spans="1:5" x14ac:dyDescent="0.2">
      <c r="A7824" s="1">
        <v>7763</v>
      </c>
      <c r="B7824" s="1889">
        <f>'PCTC-OEPP 27-28'!F31</f>
        <v>0</v>
      </c>
      <c r="D7824" s="4" t="s">
        <v>2000</v>
      </c>
      <c r="E7824" s="4" t="s">
        <v>2001</v>
      </c>
    </row>
    <row r="7825" spans="1:5" x14ac:dyDescent="0.2">
      <c r="A7825" s="1">
        <v>7764</v>
      </c>
      <c r="B7825" s="1889">
        <f>'PCTC-OEPP 27-28'!F32</f>
        <v>0</v>
      </c>
      <c r="D7825" s="2" t="str">
        <f t="shared" ref="D7825:D7887" si="129">IF(ISBLANK(B7825),"OK",IF(A7825-B7825=0,"OK","Error?"))</f>
        <v>Error?</v>
      </c>
      <c r="E7825" s="4" t="s">
        <v>2001</v>
      </c>
    </row>
    <row r="7826" spans="1:5" x14ac:dyDescent="0.2">
      <c r="A7826">
        <v>7765</v>
      </c>
      <c r="B7826" s="1889">
        <f>'PCTC-OEPP 27-28'!F34</f>
        <v>0</v>
      </c>
      <c r="D7826" s="2" t="str">
        <f t="shared" si="129"/>
        <v>Error?</v>
      </c>
      <c r="E7826" s="4" t="s">
        <v>2001</v>
      </c>
    </row>
    <row r="7827" spans="1:5" x14ac:dyDescent="0.2">
      <c r="A7827">
        <v>7766</v>
      </c>
      <c r="B7827" s="1889">
        <f>'PCTC-OEPP 27-28'!F35</f>
        <v>0</v>
      </c>
      <c r="D7827" s="2" t="str">
        <f t="shared" si="129"/>
        <v>Error?</v>
      </c>
      <c r="E7827" s="4" t="s">
        <v>2001</v>
      </c>
    </row>
    <row r="7828" spans="1:5" x14ac:dyDescent="0.2">
      <c r="A7828">
        <v>7767</v>
      </c>
      <c r="B7828" s="1889">
        <f>'PCTC-OEPP 27-28'!F36</f>
        <v>84018</v>
      </c>
      <c r="D7828" s="2" t="str">
        <f t="shared" si="129"/>
        <v>Error?</v>
      </c>
      <c r="E7828" s="4" t="s">
        <v>2001</v>
      </c>
    </row>
    <row r="7829" spans="1:5" x14ac:dyDescent="0.2">
      <c r="A7829">
        <v>7768</v>
      </c>
      <c r="B7829" s="1889">
        <f>'PCTC-OEPP 27-28'!F37</f>
        <v>0</v>
      </c>
      <c r="D7829" s="2" t="str">
        <f t="shared" si="129"/>
        <v>Error?</v>
      </c>
      <c r="E7829" s="4" t="s">
        <v>2001</v>
      </c>
    </row>
    <row r="7830" spans="1:5" x14ac:dyDescent="0.2">
      <c r="A7830">
        <v>7769</v>
      </c>
      <c r="B7830" s="1889">
        <f>'PCTC-OEPP 27-28'!F38</f>
        <v>0</v>
      </c>
      <c r="D7830" s="2" t="str">
        <f t="shared" si="129"/>
        <v>Error?</v>
      </c>
      <c r="E7830" s="4" t="s">
        <v>2001</v>
      </c>
    </row>
    <row r="7831" spans="1:5" x14ac:dyDescent="0.2">
      <c r="A7831">
        <v>7770</v>
      </c>
      <c r="B7831" s="1889">
        <f>'PCTC-OEPP 27-28'!F52</f>
        <v>3690</v>
      </c>
      <c r="D7831" s="2" t="str">
        <f t="shared" si="129"/>
        <v>Error?</v>
      </c>
      <c r="E7831" s="4" t="s">
        <v>2001</v>
      </c>
    </row>
    <row r="7832" spans="1:5" x14ac:dyDescent="0.2">
      <c r="A7832">
        <v>7771</v>
      </c>
      <c r="B7832" s="1889">
        <f>'PCTC-OEPP 27-28'!F56</f>
        <v>0</v>
      </c>
      <c r="D7832" s="2" t="str">
        <f t="shared" si="129"/>
        <v>Error?</v>
      </c>
      <c r="E7832" s="4" t="s">
        <v>2001</v>
      </c>
    </row>
    <row r="7833" spans="1:5" x14ac:dyDescent="0.2">
      <c r="A7833">
        <v>7772</v>
      </c>
      <c r="B7833" s="1889">
        <f>'PCTC-OEPP 27-28'!F62</f>
        <v>0</v>
      </c>
      <c r="D7833" s="2" t="str">
        <f t="shared" si="129"/>
        <v>Error?</v>
      </c>
      <c r="E7833" s="4" t="s">
        <v>2001</v>
      </c>
    </row>
    <row r="7834" spans="1:5" x14ac:dyDescent="0.2">
      <c r="A7834">
        <v>7773</v>
      </c>
      <c r="B7834" s="1889">
        <f>'PCTC-OEPP 27-28'!F77</f>
        <v>638399</v>
      </c>
      <c r="D7834" s="2" t="str">
        <f t="shared" si="129"/>
        <v>Error?</v>
      </c>
      <c r="E7834" s="4" t="s">
        <v>2001</v>
      </c>
    </row>
    <row r="7835" spans="1:5" x14ac:dyDescent="0.2">
      <c r="A7835">
        <v>7774</v>
      </c>
      <c r="B7835" s="1889">
        <f>'PCTC-OEPP 27-28'!F78</f>
        <v>2180336</v>
      </c>
      <c r="D7835" s="2" t="str">
        <f t="shared" si="129"/>
        <v>Error?</v>
      </c>
      <c r="E7835" s="4" t="s">
        <v>2001</v>
      </c>
    </row>
    <row r="7836" spans="1:5" x14ac:dyDescent="0.2">
      <c r="A7836" s="125">
        <v>7775</v>
      </c>
      <c r="B7836" s="1889"/>
      <c r="D7836" s="2" t="str">
        <f t="shared" si="129"/>
        <v>OK</v>
      </c>
      <c r="E7836" s="4" t="s">
        <v>2003</v>
      </c>
    </row>
    <row r="7837" spans="1:5" x14ac:dyDescent="0.2">
      <c r="A7837">
        <v>7776</v>
      </c>
      <c r="B7837" s="1889">
        <f>'PCTC-OEPP 27-28'!F80</f>
        <v>13102.98076923077</v>
      </c>
      <c r="D7837" s="2" t="str">
        <f t="shared" si="129"/>
        <v>Error?</v>
      </c>
      <c r="E7837" s="4" t="s">
        <v>2001</v>
      </c>
    </row>
    <row r="7838" spans="1:5" x14ac:dyDescent="0.2">
      <c r="A7838">
        <v>7777</v>
      </c>
      <c r="B7838" s="1889">
        <f>'PCTC-OEPP 27-28'!F96</f>
        <v>0</v>
      </c>
      <c r="D7838" s="2" t="str">
        <f t="shared" si="129"/>
        <v>Error?</v>
      </c>
      <c r="E7838" s="4" t="s">
        <v>2001</v>
      </c>
    </row>
    <row r="7839" spans="1:5" x14ac:dyDescent="0.2">
      <c r="A7839">
        <v>7778</v>
      </c>
      <c r="B7839" s="1889">
        <f>'PCTC-OEPP 27-28'!F102</f>
        <v>0</v>
      </c>
      <c r="D7839" s="2" t="str">
        <f t="shared" si="129"/>
        <v>Error?</v>
      </c>
      <c r="E7839" s="4" t="s">
        <v>2001</v>
      </c>
    </row>
    <row r="7840" spans="1:5" x14ac:dyDescent="0.2">
      <c r="A7840">
        <v>7779</v>
      </c>
      <c r="B7840" s="1889">
        <f>'PCTC-OEPP 27-28'!F103</f>
        <v>0</v>
      </c>
      <c r="D7840" s="2" t="str">
        <f t="shared" si="129"/>
        <v>Error?</v>
      </c>
      <c r="E7840" s="4" t="s">
        <v>2001</v>
      </c>
    </row>
    <row r="7841" spans="1:5" x14ac:dyDescent="0.2">
      <c r="A7841">
        <v>7780</v>
      </c>
      <c r="B7841" s="1889">
        <f>'PCTC-OEPP 27-28'!F104</f>
        <v>0</v>
      </c>
      <c r="D7841" s="2" t="str">
        <f t="shared" si="129"/>
        <v>Error?</v>
      </c>
      <c r="E7841" s="4" t="s">
        <v>2001</v>
      </c>
    </row>
    <row r="7842" spans="1:5" x14ac:dyDescent="0.2">
      <c r="A7842">
        <v>7781</v>
      </c>
      <c r="B7842" s="1889">
        <f>'PCTC-OEPP 27-28'!F106</f>
        <v>0</v>
      </c>
      <c r="D7842" s="2" t="str">
        <f t="shared" si="129"/>
        <v>Error?</v>
      </c>
      <c r="E7842" s="4" t="s">
        <v>2001</v>
      </c>
    </row>
    <row r="7843" spans="1:5" x14ac:dyDescent="0.2">
      <c r="A7843">
        <v>7782</v>
      </c>
      <c r="B7843" s="1889">
        <f>'PCTC-OEPP 27-28'!F107</f>
        <v>0</v>
      </c>
      <c r="D7843" s="2" t="str">
        <f t="shared" si="129"/>
        <v>Error?</v>
      </c>
      <c r="E7843" s="4" t="s">
        <v>2001</v>
      </c>
    </row>
    <row r="7844" spans="1:5" x14ac:dyDescent="0.2">
      <c r="A7844">
        <v>7783</v>
      </c>
      <c r="B7844" s="1889">
        <f>'PCTC-OEPP 27-28'!F108</f>
        <v>0</v>
      </c>
      <c r="D7844" s="2" t="str">
        <f t="shared" si="129"/>
        <v>Error?</v>
      </c>
      <c r="E7844" s="4" t="s">
        <v>2001</v>
      </c>
    </row>
    <row r="7845" spans="1:5" x14ac:dyDescent="0.2">
      <c r="A7845">
        <v>7784</v>
      </c>
      <c r="B7845" s="1889">
        <f>'PCTC-OEPP 27-28'!F110</f>
        <v>0</v>
      </c>
      <c r="D7845" s="2" t="str">
        <f t="shared" si="129"/>
        <v>Error?</v>
      </c>
      <c r="E7845" s="4" t="s">
        <v>2001</v>
      </c>
    </row>
    <row r="7846" spans="1:5" x14ac:dyDescent="0.2">
      <c r="A7846">
        <v>7785</v>
      </c>
      <c r="B7846" s="1889">
        <f>'PCTC-OEPP 27-28'!F111</f>
        <v>0</v>
      </c>
      <c r="D7846" s="2" t="str">
        <f t="shared" si="129"/>
        <v>Error?</v>
      </c>
      <c r="E7846" s="4" t="s">
        <v>2001</v>
      </c>
    </row>
    <row r="7847" spans="1:5" x14ac:dyDescent="0.2">
      <c r="A7847">
        <v>7786</v>
      </c>
      <c r="B7847" s="1889">
        <f>'PCTC-OEPP 27-28'!F112</f>
        <v>82538</v>
      </c>
      <c r="D7847" s="2" t="str">
        <f t="shared" si="129"/>
        <v>Error?</v>
      </c>
      <c r="E7847" s="4" t="s">
        <v>2001</v>
      </c>
    </row>
    <row r="7848" spans="1:5" x14ac:dyDescent="0.2">
      <c r="A7848">
        <v>7787</v>
      </c>
      <c r="B7848" s="1889">
        <f>'PCTC-OEPP 27-28'!F114</f>
        <v>0</v>
      </c>
      <c r="D7848" s="2" t="str">
        <f t="shared" si="129"/>
        <v>Error?</v>
      </c>
      <c r="E7848" s="4" t="s">
        <v>2001</v>
      </c>
    </row>
    <row r="7849" spans="1:5" x14ac:dyDescent="0.2">
      <c r="A7849">
        <v>7788</v>
      </c>
      <c r="B7849" s="1889">
        <f>'PCTC-OEPP 27-28'!F115</f>
        <v>0</v>
      </c>
      <c r="D7849" s="2" t="str">
        <f t="shared" si="129"/>
        <v>Error?</v>
      </c>
      <c r="E7849" s="4" t="s">
        <v>2001</v>
      </c>
    </row>
    <row r="7850" spans="1:5" x14ac:dyDescent="0.2">
      <c r="A7850">
        <v>7789</v>
      </c>
      <c r="B7850" s="1889">
        <f>'PCTC-OEPP 27-28'!F116</f>
        <v>0</v>
      </c>
      <c r="D7850" s="2" t="str">
        <f t="shared" si="129"/>
        <v>Error?</v>
      </c>
      <c r="E7850" s="4" t="s">
        <v>2001</v>
      </c>
    </row>
    <row r="7851" spans="1:5" x14ac:dyDescent="0.2">
      <c r="A7851">
        <v>7790</v>
      </c>
      <c r="B7851" s="1889">
        <f>'PCTC-OEPP 27-28'!F117</f>
        <v>0</v>
      </c>
      <c r="D7851" s="2" t="str">
        <f t="shared" si="129"/>
        <v>Error?</v>
      </c>
      <c r="E7851" s="4" t="s">
        <v>2001</v>
      </c>
    </row>
    <row r="7852" spans="1:5" x14ac:dyDescent="0.2">
      <c r="A7852">
        <v>7791</v>
      </c>
      <c r="B7852" s="1889">
        <f>'PCTC-OEPP 27-28'!F118</f>
        <v>0</v>
      </c>
      <c r="D7852" s="2" t="str">
        <f t="shared" si="129"/>
        <v>Error?</v>
      </c>
      <c r="E7852" s="4" t="s">
        <v>2001</v>
      </c>
    </row>
    <row r="7853" spans="1:5" x14ac:dyDescent="0.2">
      <c r="A7853">
        <v>7792</v>
      </c>
      <c r="B7853" s="1889">
        <f>'PCTC-OEPP 27-28'!F119</f>
        <v>0</v>
      </c>
      <c r="D7853" s="2" t="str">
        <f t="shared" si="129"/>
        <v>Error?</v>
      </c>
      <c r="E7853" s="4" t="s">
        <v>2001</v>
      </c>
    </row>
    <row r="7854" spans="1:5" x14ac:dyDescent="0.2">
      <c r="A7854">
        <v>7793</v>
      </c>
      <c r="B7854" s="1889">
        <f>'PCTC-OEPP 27-28'!F120</f>
        <v>0</v>
      </c>
      <c r="D7854" s="2" t="str">
        <f t="shared" si="129"/>
        <v>Error?</v>
      </c>
      <c r="E7854" s="4" t="s">
        <v>2001</v>
      </c>
    </row>
    <row r="7855" spans="1:5" x14ac:dyDescent="0.2">
      <c r="A7855">
        <v>7794</v>
      </c>
      <c r="B7855" s="1889">
        <f>'PCTC-OEPP 27-28'!F122</f>
        <v>0</v>
      </c>
      <c r="D7855" s="2" t="str">
        <f t="shared" si="129"/>
        <v>Error?</v>
      </c>
      <c r="E7855" s="4" t="s">
        <v>2001</v>
      </c>
    </row>
    <row r="7856" spans="1:5" x14ac:dyDescent="0.2">
      <c r="A7856">
        <v>7795</v>
      </c>
      <c r="B7856" s="1889">
        <f>'PCTC-OEPP 27-28'!F124</f>
        <v>0</v>
      </c>
      <c r="D7856" s="2" t="str">
        <f t="shared" si="129"/>
        <v>Error?</v>
      </c>
      <c r="E7856" s="4" t="s">
        <v>2001</v>
      </c>
    </row>
    <row r="7857" spans="1:5" x14ac:dyDescent="0.2">
      <c r="A7857">
        <v>7796</v>
      </c>
      <c r="B7857" s="1889">
        <f>'PCTC-OEPP 27-28'!F125</f>
        <v>0</v>
      </c>
      <c r="D7857" s="2" t="str">
        <f t="shared" si="129"/>
        <v>Error?</v>
      </c>
      <c r="E7857" s="4" t="s">
        <v>2001</v>
      </c>
    </row>
    <row r="7858" spans="1:5" x14ac:dyDescent="0.2">
      <c r="A7858">
        <v>7797</v>
      </c>
      <c r="B7858" s="1889">
        <f>'PCTC-OEPP 27-28'!F126</f>
        <v>125630</v>
      </c>
      <c r="D7858" s="2" t="str">
        <f t="shared" si="129"/>
        <v>Error?</v>
      </c>
      <c r="E7858" s="4" t="s">
        <v>2001</v>
      </c>
    </row>
    <row r="7859" spans="1:5" x14ac:dyDescent="0.2">
      <c r="A7859">
        <v>7798</v>
      </c>
      <c r="B7859" s="1889">
        <f>'PCTC-OEPP 27-28'!F127</f>
        <v>98834</v>
      </c>
      <c r="D7859" s="2" t="str">
        <f t="shared" si="129"/>
        <v>Error?</v>
      </c>
      <c r="E7859" s="4" t="s">
        <v>2001</v>
      </c>
    </row>
    <row r="7860" spans="1:5" x14ac:dyDescent="0.2">
      <c r="A7860">
        <v>7799</v>
      </c>
      <c r="B7860" s="1889">
        <f>'PCTC-OEPP 27-28'!F128</f>
        <v>9775</v>
      </c>
      <c r="D7860" s="2" t="str">
        <f t="shared" si="129"/>
        <v>Error?</v>
      </c>
      <c r="E7860" s="4" t="s">
        <v>2001</v>
      </c>
    </row>
    <row r="7861" spans="1:5" x14ac:dyDescent="0.2">
      <c r="A7861">
        <v>7800</v>
      </c>
      <c r="B7861" s="1889">
        <f>'PCTC-OEPP 27-28'!F129</f>
        <v>14787</v>
      </c>
      <c r="D7861" s="2" t="str">
        <f t="shared" si="129"/>
        <v>Error?</v>
      </c>
      <c r="E7861" s="4" t="s">
        <v>2001</v>
      </c>
    </row>
    <row r="7862" spans="1:5" x14ac:dyDescent="0.2">
      <c r="A7862">
        <v>7801</v>
      </c>
      <c r="B7862" s="1889">
        <f>'PCTC-OEPP 27-28'!F130</f>
        <v>4490</v>
      </c>
      <c r="D7862" s="2" t="str">
        <f t="shared" si="129"/>
        <v>Error?</v>
      </c>
      <c r="E7862" s="4" t="s">
        <v>2001</v>
      </c>
    </row>
    <row r="7863" spans="1:5" x14ac:dyDescent="0.2">
      <c r="A7863">
        <v>7802</v>
      </c>
      <c r="B7863" s="1889">
        <f>'PCTC-OEPP 27-28'!F131</f>
        <v>0</v>
      </c>
      <c r="D7863" s="2" t="str">
        <f t="shared" si="129"/>
        <v>Error?</v>
      </c>
      <c r="E7863" s="4" t="s">
        <v>2001</v>
      </c>
    </row>
    <row r="7864" spans="1:5" x14ac:dyDescent="0.2">
      <c r="A7864">
        <v>7803</v>
      </c>
      <c r="B7864" s="1889">
        <f>'PCTC-OEPP 27-28'!F132</f>
        <v>0</v>
      </c>
      <c r="D7864" s="2" t="str">
        <f t="shared" si="129"/>
        <v>Error?</v>
      </c>
      <c r="E7864" s="4" t="s">
        <v>2001</v>
      </c>
    </row>
    <row r="7865" spans="1:5" x14ac:dyDescent="0.2">
      <c r="A7865">
        <v>7804</v>
      </c>
      <c r="B7865" s="1889">
        <f>'PCTC-OEPP 27-28'!F133</f>
        <v>0</v>
      </c>
      <c r="D7865" s="2" t="str">
        <f t="shared" si="129"/>
        <v>Error?</v>
      </c>
      <c r="E7865" s="4" t="s">
        <v>2001</v>
      </c>
    </row>
    <row r="7866" spans="1:5" x14ac:dyDescent="0.2">
      <c r="A7866">
        <v>7805</v>
      </c>
      <c r="B7866" s="1889">
        <f>'PCTC-OEPP 27-28'!F158</f>
        <v>26354</v>
      </c>
      <c r="D7866" s="2" t="str">
        <f t="shared" si="129"/>
        <v>Error?</v>
      </c>
      <c r="E7866" s="4" t="s">
        <v>2001</v>
      </c>
    </row>
    <row r="7867" spans="1:5" x14ac:dyDescent="0.2">
      <c r="A7867">
        <v>7806</v>
      </c>
      <c r="B7867" s="1889">
        <f>'PCTC-OEPP 27-28'!F160</f>
        <v>0</v>
      </c>
      <c r="D7867" s="2" t="str">
        <f t="shared" si="129"/>
        <v>Error?</v>
      </c>
      <c r="E7867" s="4" t="s">
        <v>2001</v>
      </c>
    </row>
    <row r="7868" spans="1:5" x14ac:dyDescent="0.2">
      <c r="A7868">
        <v>7807</v>
      </c>
      <c r="B7868" s="1889">
        <f>'PCTC-OEPP 27-28'!F161</f>
        <v>0</v>
      </c>
      <c r="D7868" s="2" t="str">
        <f t="shared" si="129"/>
        <v>Error?</v>
      </c>
      <c r="E7868" s="4" t="s">
        <v>2001</v>
      </c>
    </row>
    <row r="7869" spans="1:5" x14ac:dyDescent="0.2">
      <c r="A7869">
        <v>7808</v>
      </c>
      <c r="B7869" s="1889">
        <f>'PCTC-OEPP 27-28'!F162</f>
        <v>0</v>
      </c>
      <c r="D7869" s="2" t="str">
        <f t="shared" si="129"/>
        <v>Error?</v>
      </c>
      <c r="E7869" s="4" t="s">
        <v>2001</v>
      </c>
    </row>
    <row r="7870" spans="1:5" x14ac:dyDescent="0.2">
      <c r="A7870">
        <v>7809</v>
      </c>
      <c r="B7870" s="1889">
        <f>'PCTC-OEPP 27-28'!F163</f>
        <v>0</v>
      </c>
      <c r="D7870" s="2" t="str">
        <f t="shared" si="129"/>
        <v>Error?</v>
      </c>
      <c r="E7870" s="4" t="s">
        <v>2001</v>
      </c>
    </row>
    <row r="7871" spans="1:5" x14ac:dyDescent="0.2">
      <c r="A7871">
        <v>7810</v>
      </c>
      <c r="B7871" s="1889">
        <f>'PCTC-OEPP 27-28'!F164</f>
        <v>0</v>
      </c>
      <c r="D7871" s="2" t="str">
        <f t="shared" si="129"/>
        <v>Error?</v>
      </c>
      <c r="E7871" s="4" t="s">
        <v>2001</v>
      </c>
    </row>
    <row r="7872" spans="1:5" x14ac:dyDescent="0.2">
      <c r="A7872">
        <v>7811</v>
      </c>
      <c r="B7872" s="1889">
        <f>'PCTC-OEPP 27-28'!F165</f>
        <v>14535</v>
      </c>
      <c r="D7872" s="2" t="str">
        <f t="shared" si="129"/>
        <v>Error?</v>
      </c>
      <c r="E7872" s="4" t="s">
        <v>2001</v>
      </c>
    </row>
    <row r="7873" spans="1:5" x14ac:dyDescent="0.2">
      <c r="A7873">
        <v>7812</v>
      </c>
      <c r="B7873" s="1889">
        <f>'PCTC-OEPP 27-28'!F166</f>
        <v>0</v>
      </c>
      <c r="D7873" s="2" t="str">
        <f t="shared" si="129"/>
        <v>Error?</v>
      </c>
      <c r="E7873" s="4" t="s">
        <v>2001</v>
      </c>
    </row>
    <row r="7874" spans="1:5" x14ac:dyDescent="0.2">
      <c r="A7874">
        <v>7813</v>
      </c>
      <c r="B7874" s="1889">
        <f>'PCTC-OEPP 27-28'!F169</f>
        <v>0</v>
      </c>
      <c r="D7874" s="2" t="str">
        <f t="shared" si="129"/>
        <v>Error?</v>
      </c>
      <c r="E7874" s="4" t="s">
        <v>2001</v>
      </c>
    </row>
    <row r="7875" spans="1:5" x14ac:dyDescent="0.2">
      <c r="A7875">
        <v>7814</v>
      </c>
      <c r="B7875" s="1889">
        <f>'PCTC-OEPP 27-28'!F170</f>
        <v>4124</v>
      </c>
      <c r="D7875" s="2" t="str">
        <f t="shared" si="129"/>
        <v>Error?</v>
      </c>
      <c r="E7875" s="4" t="s">
        <v>2001</v>
      </c>
    </row>
    <row r="7876" spans="1:5" x14ac:dyDescent="0.2">
      <c r="A7876">
        <v>7815</v>
      </c>
      <c r="B7876" s="1889">
        <f>'PCTC-OEPP 27-28'!F171</f>
        <v>0</v>
      </c>
      <c r="D7876" s="2" t="str">
        <f t="shared" si="129"/>
        <v>Error?</v>
      </c>
      <c r="E7876" s="4" t="s">
        <v>2001</v>
      </c>
    </row>
    <row r="7877" spans="1:5" x14ac:dyDescent="0.2">
      <c r="A7877">
        <v>7816</v>
      </c>
      <c r="B7877" s="1889">
        <f>'PCTC-OEPP 27-28'!F175</f>
        <v>495681</v>
      </c>
      <c r="D7877" s="2" t="str">
        <f t="shared" si="129"/>
        <v>Error?</v>
      </c>
      <c r="E7877" s="4" t="s">
        <v>2001</v>
      </c>
    </row>
    <row r="7878" spans="1:5" x14ac:dyDescent="0.2">
      <c r="A7878">
        <v>7817</v>
      </c>
      <c r="B7878" s="1889">
        <f>'PCTC-OEPP 27-28'!F176</f>
        <v>1684655</v>
      </c>
      <c r="D7878" s="2" t="str">
        <f t="shared" si="129"/>
        <v>Error?</v>
      </c>
      <c r="E7878" s="4" t="s">
        <v>2001</v>
      </c>
    </row>
    <row r="7879" spans="1:5" x14ac:dyDescent="0.2">
      <c r="A7879">
        <v>7818</v>
      </c>
      <c r="B7879" s="1889">
        <f>'PCTC-OEPP 27-28'!F178</f>
        <v>1732765</v>
      </c>
      <c r="D7879" s="2" t="str">
        <f t="shared" si="129"/>
        <v>Error?</v>
      </c>
      <c r="E7879" s="4" t="s">
        <v>2001</v>
      </c>
    </row>
    <row r="7880" spans="1:5" x14ac:dyDescent="0.2">
      <c r="A7880">
        <v>7819</v>
      </c>
      <c r="B7880" s="1889">
        <f>'PCTC-OEPP 27-28'!F180</f>
        <v>10413.251201923076</v>
      </c>
      <c r="D7880" s="2" t="str">
        <f t="shared" si="129"/>
        <v>Error?</v>
      </c>
      <c r="E7880" s="4" t="s">
        <v>2001</v>
      </c>
    </row>
    <row r="7881" spans="1:5" x14ac:dyDescent="0.2">
      <c r="A7881">
        <v>7820</v>
      </c>
      <c r="B7881" s="134">
        <f>'PCTC-OEPP 27-28'!F29</f>
        <v>0</v>
      </c>
      <c r="D7881" s="2" t="str">
        <f t="shared" si="129"/>
        <v>Error?</v>
      </c>
      <c r="E7881" s="4" t="s">
        <v>2001</v>
      </c>
    </row>
    <row r="7882" spans="1:5" x14ac:dyDescent="0.2">
      <c r="A7882">
        <v>7821</v>
      </c>
      <c r="B7882" s="134">
        <f>'Revenues 9-14'!H117</f>
        <v>6500</v>
      </c>
      <c r="D7882" s="2" t="str">
        <f t="shared" si="129"/>
        <v>Error?</v>
      </c>
      <c r="E7882" s="4" t="s">
        <v>2002</v>
      </c>
    </row>
    <row r="7883" spans="1:5" x14ac:dyDescent="0.2">
      <c r="A7883">
        <v>7822</v>
      </c>
      <c r="B7883" s="134">
        <f>'Revenues 9-14'!H118</f>
        <v>0</v>
      </c>
      <c r="D7883" s="2" t="str">
        <f t="shared" si="129"/>
        <v>Error?</v>
      </c>
      <c r="E7883" s="4" t="s">
        <v>2002</v>
      </c>
    </row>
    <row r="7884" spans="1:5" x14ac:dyDescent="0.2">
      <c r="A7884">
        <v>7823</v>
      </c>
      <c r="B7884" s="134">
        <f>'Revenues 9-14'!H119</f>
        <v>0</v>
      </c>
      <c r="D7884" s="2" t="str">
        <f t="shared" si="129"/>
        <v>Error?</v>
      </c>
      <c r="E7884" s="4" t="s">
        <v>2002</v>
      </c>
    </row>
    <row r="7885" spans="1:5" x14ac:dyDescent="0.2">
      <c r="A7885">
        <v>7824</v>
      </c>
      <c r="B7885" s="134">
        <f>'Revenues 9-14'!H121</f>
        <v>0</v>
      </c>
      <c r="D7885" s="2" t="str">
        <f t="shared" si="129"/>
        <v>Error?</v>
      </c>
      <c r="E7885" s="4" t="s">
        <v>2002</v>
      </c>
    </row>
    <row r="7886" spans="1:5" x14ac:dyDescent="0.2">
      <c r="A7886">
        <v>7825</v>
      </c>
      <c r="B7886" s="134">
        <f>'PCTC-OEPP 27-28'!F75</f>
        <v>0</v>
      </c>
      <c r="D7886" s="2" t="str">
        <f t="shared" si="129"/>
        <v>Error?</v>
      </c>
      <c r="E7886" s="4" t="s">
        <v>2001</v>
      </c>
    </row>
    <row r="7887" spans="1:5" x14ac:dyDescent="0.2">
      <c r="A7887">
        <v>7826</v>
      </c>
      <c r="B7887" s="134">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O15" sqref="O15"/>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45" t="s">
        <v>1183</v>
      </c>
      <c r="B2" s="2445"/>
      <c r="C2" s="2445"/>
      <c r="D2" s="2445"/>
      <c r="E2" s="2445"/>
      <c r="F2" s="2445"/>
      <c r="G2" s="2445"/>
      <c r="H2" s="2445"/>
      <c r="I2" s="2445"/>
      <c r="J2" s="2445"/>
      <c r="K2" s="2445"/>
      <c r="L2" s="2445"/>
    </row>
    <row r="3" spans="1:29" ht="13.5" customHeight="1" x14ac:dyDescent="0.2">
      <c r="A3" s="2477" t="s">
        <v>1182</v>
      </c>
      <c r="B3" s="2477"/>
      <c r="C3" s="2477"/>
      <c r="D3" s="2477"/>
      <c r="E3" s="2477"/>
      <c r="F3" s="2477"/>
      <c r="G3" s="2477"/>
      <c r="H3" s="2477"/>
      <c r="I3" s="2477"/>
      <c r="J3" s="2477"/>
      <c r="K3" s="2477"/>
      <c r="L3" s="2477"/>
    </row>
    <row r="4" spans="1:29" ht="13.5" customHeight="1" x14ac:dyDescent="0.2">
      <c r="A4" s="2466" t="str">
        <f>"Year Ending June 30, "&amp;'AFR20'!E2</f>
        <v>Year Ending June 30, 2020</v>
      </c>
      <c r="B4" s="2467"/>
      <c r="C4" s="2467"/>
      <c r="D4" s="2467"/>
      <c r="E4" s="2467"/>
      <c r="F4" s="2467"/>
      <c r="G4" s="2467"/>
      <c r="H4" s="2467"/>
      <c r="I4" s="2467"/>
      <c r="J4" s="2467"/>
      <c r="K4" s="2467"/>
      <c r="L4" s="2467"/>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68" t="str">
        <f>COVER!A17</f>
        <v xml:space="preserve"> Burnham Elem SD 154-5</v>
      </c>
      <c r="B7" s="2469"/>
      <c r="C7" s="2469"/>
      <c r="D7" s="2470"/>
      <c r="E7" s="2471" t="str">
        <f>COVER!A13</f>
        <v>07016154502   Burnham Elem SD 154-5</v>
      </c>
      <c r="F7" s="2472"/>
      <c r="G7" s="2478" t="str">
        <f>COVER!T23</f>
        <v>066-003685</v>
      </c>
      <c r="H7" s="2479"/>
      <c r="I7" s="2479"/>
      <c r="J7" s="2479"/>
      <c r="K7" s="2479"/>
      <c r="L7" s="2480"/>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81"/>
      <c r="B9" s="2482"/>
      <c r="C9" s="2482"/>
      <c r="D9" s="2482"/>
      <c r="E9" s="2482"/>
      <c r="F9" s="2483"/>
      <c r="G9" s="2451" t="str">
        <f>COVER!T13</f>
        <v>John Kasperek Co., Inc.</v>
      </c>
      <c r="H9" s="2484"/>
      <c r="I9" s="2484"/>
      <c r="J9" s="2484"/>
      <c r="K9" s="2484"/>
      <c r="L9" s="2485"/>
    </row>
    <row r="10" spans="1:29" ht="13.5" customHeight="1" x14ac:dyDescent="0.2">
      <c r="A10" s="2457" t="str">
        <f>COVER!A38</f>
        <v>Stephen Geraci</v>
      </c>
      <c r="B10" s="2458"/>
      <c r="C10" s="2458"/>
      <c r="D10" s="2458"/>
      <c r="E10" s="2458"/>
      <c r="F10" s="2459"/>
      <c r="G10" s="2451" t="str">
        <f>COVER!T17</f>
        <v>1471 Ring Road</v>
      </c>
      <c r="H10" s="2452"/>
      <c r="I10" s="2452"/>
      <c r="J10" s="2452"/>
      <c r="K10" s="2452"/>
      <c r="L10" s="2453"/>
    </row>
    <row r="11" spans="1:29" ht="13.5" customHeight="1" x14ac:dyDescent="0.2">
      <c r="A11" s="1007" t="s">
        <v>1505</v>
      </c>
      <c r="B11" s="1008"/>
      <c r="C11" s="1009"/>
      <c r="D11" s="1014"/>
      <c r="E11" s="1009"/>
      <c r="F11" s="1013"/>
      <c r="G11" s="2451" t="str">
        <f>COVER!T19</f>
        <v>Calumet City</v>
      </c>
      <c r="H11" s="2452"/>
      <c r="I11" s="2452"/>
      <c r="J11" s="2452"/>
      <c r="K11" s="2452"/>
      <c r="L11" s="2453"/>
    </row>
    <row r="12" spans="1:29" ht="13.5" customHeight="1" x14ac:dyDescent="0.2">
      <c r="A12" s="2460" t="s">
        <v>1504</v>
      </c>
      <c r="B12" s="2461"/>
      <c r="C12" s="2461"/>
      <c r="D12" s="2461"/>
      <c r="E12" s="2461"/>
      <c r="F12" s="2462"/>
      <c r="G12" s="2454"/>
      <c r="H12" s="2455"/>
      <c r="I12" s="2455"/>
      <c r="J12" s="2455"/>
      <c r="K12" s="2455"/>
      <c r="L12" s="2456"/>
    </row>
    <row r="13" spans="1:29" ht="13.5" customHeight="1" x14ac:dyDescent="0.2">
      <c r="A13" s="2451"/>
      <c r="B13" s="2452"/>
      <c r="C13" s="2452"/>
      <c r="D13" s="2452"/>
      <c r="E13" s="2452"/>
      <c r="F13" s="2453"/>
      <c r="G13" s="2446" t="s">
        <v>1506</v>
      </c>
      <c r="H13" s="2447"/>
      <c r="I13" s="2463" t="str">
        <f>COVER!T25</f>
        <v>jkasperek@kasperekcpa.com</v>
      </c>
      <c r="J13" s="2464"/>
      <c r="K13" s="2464"/>
      <c r="L13" s="2465"/>
    </row>
    <row r="14" spans="1:29" ht="13.5" customHeight="1" x14ac:dyDescent="0.2">
      <c r="A14" s="2451" t="str">
        <f>COVER!A19</f>
        <v>13945 Greenbay Avenue</v>
      </c>
      <c r="B14" s="2452"/>
      <c r="C14" s="2452"/>
      <c r="D14" s="2452"/>
      <c r="E14" s="2452"/>
      <c r="F14" s="2453"/>
      <c r="G14" s="1018" t="s">
        <v>1177</v>
      </c>
      <c r="H14" s="1016"/>
      <c r="I14" s="1016"/>
      <c r="J14" s="1016"/>
      <c r="K14" s="1016"/>
      <c r="L14" s="1017"/>
    </row>
    <row r="15" spans="1:29" ht="13.5" customHeight="1" x14ac:dyDescent="0.2">
      <c r="A15" s="2451" t="str">
        <f>COVER!A21</f>
        <v>Burnham</v>
      </c>
      <c r="B15" s="2452"/>
      <c r="C15" s="2452"/>
      <c r="D15" s="2452"/>
      <c r="E15" s="2452"/>
      <c r="F15" s="2453"/>
      <c r="G15" s="2448" t="str">
        <f>COVER!T15</f>
        <v>John Kasperek Jr., CPA</v>
      </c>
      <c r="H15" s="2449"/>
      <c r="I15" s="2449"/>
      <c r="J15" s="2449"/>
      <c r="K15" s="2449"/>
      <c r="L15" s="2450"/>
    </row>
    <row r="16" spans="1:29" ht="12.2" customHeight="1" x14ac:dyDescent="0.2">
      <c r="A16" s="2474">
        <f>COVER!A25</f>
        <v>60633</v>
      </c>
      <c r="B16" s="2475"/>
      <c r="C16" s="2475"/>
      <c r="D16" s="2475"/>
      <c r="E16" s="2475"/>
      <c r="F16" s="2476"/>
      <c r="G16" s="2486"/>
      <c r="H16" s="2487"/>
      <c r="I16" s="2487"/>
      <c r="J16" s="2487"/>
      <c r="K16" s="2487"/>
      <c r="L16" s="2488"/>
    </row>
    <row r="17" spans="1:13" ht="12.2" customHeight="1" x14ac:dyDescent="0.2">
      <c r="A17" s="2489"/>
      <c r="B17" s="2475"/>
      <c r="C17" s="2475"/>
      <c r="D17" s="2475"/>
      <c r="E17" s="2475"/>
      <c r="F17" s="2476"/>
      <c r="G17" s="1018" t="s">
        <v>1176</v>
      </c>
      <c r="H17" s="1016"/>
      <c r="I17" s="1016"/>
      <c r="J17" s="1016"/>
      <c r="K17" s="1020" t="s">
        <v>1175</v>
      </c>
      <c r="L17" s="1013"/>
      <c r="M17" s="1006"/>
    </row>
    <row r="18" spans="1:13" ht="12.2" customHeight="1" x14ac:dyDescent="0.2">
      <c r="A18" s="2457"/>
      <c r="B18" s="2458"/>
      <c r="C18" s="2458"/>
      <c r="D18" s="2458"/>
      <c r="E18" s="2458"/>
      <c r="F18" s="2459"/>
      <c r="G18" s="2468" t="str">
        <f>COVER!T21</f>
        <v>708-862-2262</v>
      </c>
      <c r="H18" s="2469"/>
      <c r="I18" s="2469"/>
      <c r="J18" s="2469"/>
      <c r="K18" s="2468" t="str">
        <f>COVER!X21</f>
        <v>708-891-3396</v>
      </c>
      <c r="L18" s="2473"/>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O15" sqref="O15"/>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90" t="str">
        <f>'Single Audit Cover'!A7</f>
        <v xml:space="preserve"> Burnham Elem SD 154-5</v>
      </c>
      <c r="B1" s="2491"/>
      <c r="C1" s="2491"/>
      <c r="D1" s="2491"/>
    </row>
    <row r="2" spans="1:11" s="1035" customFormat="1" ht="12.75" x14ac:dyDescent="0.2">
      <c r="A2" s="2492" t="str">
        <f>'Single Audit Cover'!E7</f>
        <v>07016154502   Burnham Elem SD 154-5</v>
      </c>
      <c r="B2" s="2493"/>
      <c r="C2" s="2493"/>
      <c r="D2" s="2493"/>
    </row>
    <row r="3" spans="1:11" s="1035" customFormat="1" ht="12.75" x14ac:dyDescent="0.2">
      <c r="A3" s="2490" t="s">
        <v>1499</v>
      </c>
      <c r="B3" s="2491"/>
      <c r="C3" s="2491"/>
      <c r="D3" s="2491"/>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89"/>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89"/>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89"/>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O15" sqref="O15"/>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495" t="str">
        <f>'Single Audit Cover'!A7</f>
        <v xml:space="preserve"> Burnham Elem SD 154-5</v>
      </c>
      <c r="B1" s="2495"/>
      <c r="C1" s="2495"/>
      <c r="D1" s="2495"/>
      <c r="E1" s="2495"/>
    </row>
    <row r="2" spans="1:5" x14ac:dyDescent="0.2">
      <c r="A2" s="2496" t="str">
        <f>'Single Audit Cover'!E7</f>
        <v>07016154502   Burnham Elem SD 154-5</v>
      </c>
      <c r="B2" s="2496"/>
      <c r="C2" s="2496"/>
      <c r="D2" s="2496"/>
      <c r="E2" s="2496"/>
    </row>
    <row r="3" spans="1:5" ht="4.5" customHeight="1" x14ac:dyDescent="0.2"/>
    <row r="4" spans="1:5" x14ac:dyDescent="0.2">
      <c r="A4" s="2495" t="s">
        <v>1236</v>
      </c>
      <c r="B4" s="2495"/>
      <c r="C4" s="2495"/>
      <c r="D4" s="2495"/>
      <c r="E4" s="2495"/>
    </row>
    <row r="5" spans="1:5" x14ac:dyDescent="0.2">
      <c r="A5" s="2498" t="str">
        <f>'Single Audit Cover'!A4</f>
        <v>Year Ending June 30, 2020</v>
      </c>
      <c r="B5" s="2498"/>
      <c r="C5" s="2498"/>
      <c r="D5" s="2498"/>
      <c r="E5" s="2498"/>
    </row>
    <row r="6" spans="1:5" x14ac:dyDescent="0.2">
      <c r="A6" s="2495" t="s">
        <v>1235</v>
      </c>
      <c r="B6" s="2495"/>
      <c r="C6" s="2495"/>
      <c r="D6" s="2495"/>
      <c r="E6" s="2495"/>
    </row>
    <row r="8" spans="1:5" x14ac:dyDescent="0.2">
      <c r="A8" s="1080" t="s">
        <v>1234</v>
      </c>
    </row>
    <row r="10" spans="1:5" x14ac:dyDescent="0.2">
      <c r="A10" s="1081" t="s">
        <v>1233</v>
      </c>
      <c r="B10" s="1082" t="s">
        <v>1232</v>
      </c>
      <c r="C10" s="1082"/>
      <c r="D10" s="1083">
        <f>SUM('Acct Summary 7-8'!C7:K7)</f>
        <v>298529</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0</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-4124</v>
      </c>
    </row>
    <row r="19" spans="1:4" ht="13.5" thickBot="1" x14ac:dyDescent="0.25">
      <c r="A19" s="1085" t="s">
        <v>1226</v>
      </c>
      <c r="D19" s="1086">
        <f>SUM(D10:D17)</f>
        <v>294405</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497"/>
      <c r="B24" s="2497"/>
      <c r="D24" s="1088"/>
    </row>
    <row r="25" spans="1:4" x14ac:dyDescent="0.2">
      <c r="A25" s="2494"/>
      <c r="B25" s="2494"/>
      <c r="D25" s="1088"/>
    </row>
    <row r="26" spans="1:4" x14ac:dyDescent="0.2">
      <c r="A26" s="2494"/>
      <c r="B26" s="2494"/>
      <c r="D26" s="1088"/>
    </row>
    <row r="27" spans="1:4" x14ac:dyDescent="0.2">
      <c r="A27" s="2494"/>
      <c r="B27" s="2494"/>
      <c r="D27" s="1088"/>
    </row>
    <row r="28" spans="1:4" x14ac:dyDescent="0.2">
      <c r="A28" s="2494"/>
      <c r="B28" s="2494"/>
      <c r="D28" s="1088"/>
    </row>
    <row r="29" spans="1:4" x14ac:dyDescent="0.2">
      <c r="A29" s="2494"/>
      <c r="B29" s="2494"/>
      <c r="D29" s="1088"/>
    </row>
    <row r="30" spans="1:4" x14ac:dyDescent="0.2">
      <c r="A30" s="2494"/>
      <c r="B30" s="2494"/>
      <c r="D30" s="1088"/>
    </row>
    <row r="32" spans="1:4" x14ac:dyDescent="0.2">
      <c r="A32" s="1080" t="s">
        <v>1224</v>
      </c>
      <c r="D32" s="1083">
        <f>SUM(D19:D30)</f>
        <v>294405</v>
      </c>
    </row>
    <row r="33" spans="1:4" x14ac:dyDescent="0.2">
      <c r="D33" s="1089"/>
    </row>
    <row r="34" spans="1:4" x14ac:dyDescent="0.2">
      <c r="A34" s="294" t="s">
        <v>1223</v>
      </c>
    </row>
    <row r="35" spans="1:4" x14ac:dyDescent="0.2">
      <c r="A35" s="294" t="s">
        <v>1222</v>
      </c>
      <c r="B35" s="1078" t="s">
        <v>1221</v>
      </c>
      <c r="D35" s="1090"/>
    </row>
    <row r="37" spans="1:4" x14ac:dyDescent="0.2">
      <c r="A37" s="1080" t="s">
        <v>1220</v>
      </c>
    </row>
    <row r="39" spans="1:4" ht="13.35" customHeight="1" x14ac:dyDescent="0.2">
      <c r="A39" s="1087" t="s">
        <v>1219</v>
      </c>
    </row>
    <row r="40" spans="1:4" x14ac:dyDescent="0.2">
      <c r="A40" s="2494"/>
      <c r="B40" s="2494"/>
      <c r="D40" s="1088"/>
    </row>
    <row r="41" spans="1:4" x14ac:dyDescent="0.2">
      <c r="A41" s="2494"/>
      <c r="B41" s="2494"/>
      <c r="D41" s="1091"/>
    </row>
    <row r="42" spans="1:4" x14ac:dyDescent="0.2">
      <c r="A42" s="2494"/>
      <c r="B42" s="2494"/>
      <c r="D42" s="1091"/>
    </row>
    <row r="43" spans="1:4" x14ac:dyDescent="0.2">
      <c r="A43" s="2494"/>
      <c r="B43" s="2494"/>
      <c r="D43" s="1091"/>
    </row>
    <row r="44" spans="1:4" x14ac:dyDescent="0.2">
      <c r="A44" s="2494"/>
      <c r="B44" s="2494"/>
      <c r="D44" s="1091"/>
    </row>
    <row r="45" spans="1:4" x14ac:dyDescent="0.2">
      <c r="A45" s="2494"/>
      <c r="B45" s="2494"/>
      <c r="D45" s="1091"/>
    </row>
    <row r="47" spans="1:4" x14ac:dyDescent="0.2">
      <c r="B47" s="1092" t="s">
        <v>1218</v>
      </c>
      <c r="C47" s="1092"/>
      <c r="D47" s="1093">
        <f>SUM(D35:D45)</f>
        <v>0</v>
      </c>
    </row>
    <row r="49" spans="2:4" x14ac:dyDescent="0.2">
      <c r="B49" s="1092" t="s">
        <v>1217</v>
      </c>
      <c r="C49" s="1092"/>
      <c r="D49" s="1093">
        <f>D32-D47</f>
        <v>294405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15" sqref="O15"/>
    </sheetView>
  </sheetViews>
  <sheetFormatPr defaultColWidth="33.5703125" defaultRowHeight="12.75" x14ac:dyDescent="0.2"/>
  <cols>
    <col min="1" max="1" width="0.140625" style="294" customWidth="1"/>
    <col min="2" max="2" width="32.85546875" style="294" customWidth="1"/>
    <col min="3" max="3" width="8.7109375" style="1171" customWidth="1"/>
    <col min="4" max="4" width="12.7109375" style="1172" customWidth="1"/>
    <col min="5" max="6" width="11.7109375" style="294"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4" customWidth="1"/>
    <col min="14" max="14" width="2.7109375" style="294" customWidth="1"/>
    <col min="15" max="16384" width="33.5703125" style="294"/>
  </cols>
  <sheetData>
    <row r="1" spans="2:14" ht="11.85" customHeight="1" x14ac:dyDescent="0.2">
      <c r="B1" s="2477" t="str">
        <f>'Single Audit Cover'!A7</f>
        <v xml:space="preserve"> Burnham Elem SD 154-5</v>
      </c>
      <c r="C1" s="2499"/>
      <c r="D1" s="2499"/>
      <c r="E1" s="2499"/>
      <c r="F1" s="2499"/>
      <c r="G1" s="2499"/>
      <c r="H1" s="2499"/>
      <c r="I1" s="2499"/>
      <c r="J1" s="2499"/>
      <c r="K1" s="2499"/>
      <c r="L1" s="2499"/>
      <c r="M1" s="2499"/>
    </row>
    <row r="2" spans="2:14" ht="15" x14ac:dyDescent="0.2">
      <c r="B2" s="2500" t="str">
        <f>'Single Audit Cover'!E7</f>
        <v>07016154502   Burnham Elem SD 154-5</v>
      </c>
      <c r="C2" s="2500"/>
      <c r="D2" s="2500"/>
      <c r="E2" s="2500"/>
      <c r="F2" s="2500"/>
      <c r="G2" s="2500"/>
      <c r="H2" s="2500"/>
      <c r="I2" s="2500"/>
      <c r="J2" s="2500"/>
      <c r="K2" s="2500"/>
      <c r="L2" s="2500"/>
      <c r="M2" s="2500"/>
      <c r="N2" s="1122"/>
    </row>
    <row r="3" spans="2:14" ht="15" x14ac:dyDescent="0.2">
      <c r="B3" s="2501" t="s">
        <v>1210</v>
      </c>
      <c r="C3" s="2501"/>
      <c r="D3" s="2501"/>
      <c r="E3" s="2501"/>
      <c r="F3" s="2501"/>
      <c r="G3" s="2501"/>
      <c r="H3" s="2501"/>
      <c r="I3" s="2501"/>
      <c r="J3" s="2501"/>
      <c r="K3" s="2501"/>
      <c r="L3" s="2501"/>
      <c r="M3" s="2501"/>
      <c r="N3" s="1122"/>
    </row>
    <row r="4" spans="2:14" ht="15" x14ac:dyDescent="0.2">
      <c r="B4" s="2502" t="str">
        <f>'Single Audit Cover'!A4</f>
        <v>Year Ending June 30, 2020</v>
      </c>
      <c r="C4" s="2502"/>
      <c r="D4" s="2502"/>
      <c r="E4" s="2502"/>
      <c r="F4" s="2502"/>
      <c r="G4" s="2502"/>
      <c r="H4" s="2502"/>
      <c r="I4" s="2502"/>
      <c r="J4" s="2502"/>
      <c r="K4" s="2502"/>
      <c r="L4" s="2502"/>
      <c r="M4" s="2502"/>
      <c r="N4" s="1122"/>
    </row>
    <row r="5" spans="2:14" x14ac:dyDescent="0.2">
      <c r="H5" s="1978"/>
      <c r="J5" s="1978"/>
    </row>
    <row r="6" spans="2:14" x14ac:dyDescent="0.2">
      <c r="B6" s="1123"/>
      <c r="C6" s="1124"/>
      <c r="D6" s="1125" t="s">
        <v>1256</v>
      </c>
      <c r="E6" s="1126" t="s">
        <v>524</v>
      </c>
      <c r="F6" s="1127"/>
      <c r="G6" s="1128" t="s">
        <v>1714</v>
      </c>
      <c r="H6" s="1126"/>
      <c r="I6" s="1126"/>
      <c r="J6" s="1979"/>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1715</v>
      </c>
      <c r="D9" s="1134" t="s">
        <v>1716</v>
      </c>
      <c r="E9" s="1977" t="str">
        <f>"7/1/"&amp;MID('AFR20'!$E$2,3,2)-2&amp;"-6/30/"&amp;MID('AFR20'!$E$2,3,2)-1</f>
        <v>7/1/18-6/30/19</v>
      </c>
      <c r="F9" s="1977" t="str">
        <f>"7/1/"&amp;MID('AFR20'!$E$2,3,2)-1&amp;"-6/30/"&amp;MID('AFR20'!$E$2,3,2)</f>
        <v>7/1/19-6/30/20</v>
      </c>
      <c r="G9" s="1977" t="str">
        <f>"7/1/"&amp;MID('AFR20'!$E$2,3,2)-2&amp;"-6/30/"&amp;MID('AFR20'!$E$2,3,2)-1</f>
        <v>7/1/18-6/30/19</v>
      </c>
      <c r="H9" s="1137" t="s">
        <v>1568</v>
      </c>
      <c r="I9" s="1977"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4"/>
      <c r="J32" s="294"/>
    </row>
    <row r="33" spans="2:13" x14ac:dyDescent="0.2">
      <c r="B33" s="1097"/>
      <c r="C33" s="1169"/>
      <c r="D33" s="1170"/>
      <c r="E33" s="1098"/>
      <c r="F33" s="1098"/>
      <c r="G33" s="294"/>
      <c r="H33" s="294"/>
      <c r="I33" s="294"/>
      <c r="J33" s="294"/>
    </row>
    <row r="34" spans="2:13" ht="13.5" customHeight="1" x14ac:dyDescent="0.2">
      <c r="B34" s="1096" t="s">
        <v>1237</v>
      </c>
      <c r="G34" s="294"/>
      <c r="H34" s="294"/>
      <c r="I34" s="294"/>
      <c r="J34" s="294"/>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4"/>
      <c r="H36" s="294"/>
      <c r="I36" s="294"/>
      <c r="J36" s="294"/>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4"/>
      <c r="H46" s="294"/>
      <c r="I46" s="294"/>
      <c r="J46" s="294"/>
    </row>
    <row r="47" spans="2:13" ht="11.1" customHeight="1" x14ac:dyDescent="0.2">
      <c r="B47" s="1120"/>
      <c r="G47" s="294"/>
      <c r="H47" s="294"/>
      <c r="I47" s="294"/>
      <c r="J47" s="294"/>
    </row>
    <row r="48" spans="2:13" ht="11.1" customHeight="1" x14ac:dyDescent="0.2">
      <c r="B48" s="1120"/>
      <c r="G48" s="294"/>
      <c r="H48" s="294"/>
      <c r="I48" s="294"/>
      <c r="J48" s="294"/>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O15" sqref="O15"/>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1833</v>
      </c>
      <c r="C4" s="156" t="s">
        <v>1161</v>
      </c>
      <c r="D4" s="163" t="s">
        <v>10</v>
      </c>
      <c r="E4" s="164" t="s">
        <v>22</v>
      </c>
    </row>
    <row r="5" spans="1:5" x14ac:dyDescent="0.2">
      <c r="A5" s="162" t="s">
        <v>1835</v>
      </c>
      <c r="C5" s="156" t="s">
        <v>1161</v>
      </c>
      <c r="D5" s="163" t="s">
        <v>10</v>
      </c>
      <c r="E5" s="164" t="s">
        <v>22</v>
      </c>
    </row>
    <row r="6" spans="1:5" x14ac:dyDescent="0.2">
      <c r="A6" s="162" t="s">
        <v>1834</v>
      </c>
      <c r="C6" s="156" t="s">
        <v>1161</v>
      </c>
      <c r="D6" s="161" t="s">
        <v>11</v>
      </c>
      <c r="E6" s="164" t="s">
        <v>935</v>
      </c>
    </row>
    <row r="7" spans="1:5" x14ac:dyDescent="0.2">
      <c r="A7" s="162" t="s">
        <v>1836</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1837</v>
      </c>
      <c r="C11" s="156" t="s">
        <v>1161</v>
      </c>
      <c r="D11" s="163" t="s">
        <v>14</v>
      </c>
      <c r="E11" s="164" t="s">
        <v>1148</v>
      </c>
    </row>
    <row r="12" spans="1:5" x14ac:dyDescent="0.2">
      <c r="B12" s="163" t="s">
        <v>1838</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1839</v>
      </c>
      <c r="C15" s="156" t="s">
        <v>1161</v>
      </c>
      <c r="D15" s="163" t="s">
        <v>17</v>
      </c>
      <c r="E15" s="164" t="s">
        <v>631</v>
      </c>
    </row>
    <row r="16" spans="1:5" x14ac:dyDescent="0.2">
      <c r="A16" s="166"/>
      <c r="B16" s="156" t="s">
        <v>1840</v>
      </c>
      <c r="C16" s="156" t="s">
        <v>1161</v>
      </c>
      <c r="D16" s="163" t="s">
        <v>676</v>
      </c>
      <c r="E16" s="164" t="s">
        <v>1033</v>
      </c>
    </row>
    <row r="17" spans="1:5" x14ac:dyDescent="0.2">
      <c r="B17" s="161" t="s">
        <v>981</v>
      </c>
      <c r="C17" s="156" t="s">
        <v>1161</v>
      </c>
    </row>
    <row r="18" spans="1:5" x14ac:dyDescent="0.2">
      <c r="B18" s="161" t="s">
        <v>1846</v>
      </c>
      <c r="D18" s="163" t="s">
        <v>18</v>
      </c>
      <c r="E18" s="164" t="s">
        <v>1034</v>
      </c>
    </row>
    <row r="19" spans="1:5" x14ac:dyDescent="0.2">
      <c r="A19" s="162" t="s">
        <v>1092</v>
      </c>
      <c r="C19" s="156" t="s">
        <v>1161</v>
      </c>
      <c r="D19" s="163"/>
      <c r="E19" s="165"/>
    </row>
    <row r="20" spans="1:5" x14ac:dyDescent="0.2">
      <c r="B20" s="161" t="s">
        <v>1841</v>
      </c>
      <c r="C20" s="156" t="s">
        <v>1161</v>
      </c>
      <c r="D20" s="163" t="s">
        <v>19</v>
      </c>
      <c r="E20" s="164" t="s">
        <v>51</v>
      </c>
    </row>
    <row r="21" spans="1:5" x14ac:dyDescent="0.2">
      <c r="B21" s="161" t="s">
        <v>1842</v>
      </c>
      <c r="C21" s="156" t="s">
        <v>1161</v>
      </c>
      <c r="D21" s="163" t="s">
        <v>20</v>
      </c>
      <c r="E21" s="164" t="s">
        <v>1596</v>
      </c>
    </row>
    <row r="22" spans="1:5" x14ac:dyDescent="0.2">
      <c r="A22" s="162"/>
      <c r="B22" s="156" t="s">
        <v>1830</v>
      </c>
      <c r="C22" s="156" t="s">
        <v>1161</v>
      </c>
      <c r="D22" s="161" t="s">
        <v>1832</v>
      </c>
      <c r="E22" s="1518" t="s">
        <v>1597</v>
      </c>
    </row>
    <row r="23" spans="1:5" x14ac:dyDescent="0.2">
      <c r="A23" s="162"/>
      <c r="B23" s="156" t="s">
        <v>1831</v>
      </c>
      <c r="D23" s="161" t="s">
        <v>632</v>
      </c>
      <c r="E23" s="1518" t="s">
        <v>953</v>
      </c>
    </row>
    <row r="24" spans="1:5" x14ac:dyDescent="0.2">
      <c r="A24" s="162" t="s">
        <v>1595</v>
      </c>
      <c r="C24" s="156" t="s">
        <v>1161</v>
      </c>
      <c r="D24" s="161" t="s">
        <v>1379</v>
      </c>
      <c r="E24" s="164" t="s">
        <v>954</v>
      </c>
    </row>
    <row r="25" spans="1:5" x14ac:dyDescent="0.2">
      <c r="A25" s="162" t="s">
        <v>1843</v>
      </c>
      <c r="C25" s="156" t="s">
        <v>1161</v>
      </c>
      <c r="D25" s="163" t="s">
        <v>21</v>
      </c>
      <c r="E25" s="164" t="s">
        <v>1035</v>
      </c>
    </row>
    <row r="26" spans="1:5" x14ac:dyDescent="0.2">
      <c r="A26" s="162" t="s">
        <v>1844</v>
      </c>
      <c r="C26" s="156" t="s">
        <v>1161</v>
      </c>
      <c r="D26" s="163" t="s">
        <v>559</v>
      </c>
      <c r="E26" s="164" t="s">
        <v>1036</v>
      </c>
    </row>
    <row r="27" spans="1:5" x14ac:dyDescent="0.2">
      <c r="A27" s="162" t="s">
        <v>1845</v>
      </c>
      <c r="C27" s="156" t="s">
        <v>1161</v>
      </c>
      <c r="D27" s="163" t="s">
        <v>553</v>
      </c>
      <c r="E27" s="164" t="s">
        <v>678</v>
      </c>
    </row>
    <row r="28" spans="1:5" x14ac:dyDescent="0.2">
      <c r="A28" s="162" t="s">
        <v>1847</v>
      </c>
      <c r="D28" s="163" t="s">
        <v>679</v>
      </c>
      <c r="E28" s="164" t="s">
        <v>1352</v>
      </c>
    </row>
    <row r="29" spans="1:5" x14ac:dyDescent="0.2">
      <c r="A29" s="162" t="s">
        <v>1848</v>
      </c>
      <c r="D29" s="163" t="s">
        <v>1380</v>
      </c>
      <c r="E29" s="164" t="s">
        <v>1361</v>
      </c>
    </row>
    <row r="30" spans="1:5" x14ac:dyDescent="0.2">
      <c r="A30" s="167" t="s">
        <v>1849</v>
      </c>
      <c r="C30" s="156" t="s">
        <v>1161</v>
      </c>
      <c r="D30" s="163" t="s">
        <v>40</v>
      </c>
      <c r="E30" s="164" t="s">
        <v>975</v>
      </c>
    </row>
    <row r="31" spans="1:5" x14ac:dyDescent="0.2">
      <c r="A31" s="162" t="s">
        <v>1507</v>
      </c>
      <c r="C31" s="156" t="s">
        <v>1161</v>
      </c>
      <c r="D31" s="161"/>
      <c r="E31" s="165"/>
    </row>
    <row r="32" spans="1:5" x14ac:dyDescent="0.2">
      <c r="B32" s="161" t="s">
        <v>1850</v>
      </c>
      <c r="C32" s="156" t="s">
        <v>1161</v>
      </c>
      <c r="D32" s="163" t="s">
        <v>1508</v>
      </c>
      <c r="E32" s="164" t="s">
        <v>1381</v>
      </c>
    </row>
    <row r="33" spans="1:5" x14ac:dyDescent="0.2">
      <c r="A33" s="166"/>
      <c r="D33" s="163"/>
      <c r="E33" s="165"/>
    </row>
    <row r="34" spans="1:5" x14ac:dyDescent="0.2">
      <c r="A34" s="166"/>
      <c r="D34" s="163"/>
      <c r="E34" s="165"/>
    </row>
    <row r="35" spans="1:5" ht="15.75" customHeight="1" thickBot="1" x14ac:dyDescent="0.25">
      <c r="A35" s="2109" t="s">
        <v>1058</v>
      </c>
      <c r="B35" s="2109"/>
      <c r="C35" s="2109"/>
      <c r="D35" s="2109"/>
      <c r="E35" s="2109"/>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06" t="s">
        <v>686</v>
      </c>
      <c r="B40" s="2106"/>
      <c r="C40" s="2106"/>
      <c r="D40" s="2106"/>
      <c r="E40" s="2106"/>
    </row>
    <row r="41" spans="1:5" x14ac:dyDescent="0.2">
      <c r="A41" s="2107" t="s">
        <v>1594</v>
      </c>
      <c r="B41" s="2107"/>
      <c r="C41" s="2107"/>
      <c r="D41" s="2107"/>
      <c r="E41" s="2107"/>
    </row>
    <row r="42" spans="1:5" ht="12.75" customHeight="1" x14ac:dyDescent="0.2">
      <c r="A42" s="2108" t="s">
        <v>1015</v>
      </c>
      <c r="B42" s="2108"/>
      <c r="C42" s="2108"/>
      <c r="D42" s="2108"/>
      <c r="E42" s="2108"/>
    </row>
    <row r="43" spans="1:5" ht="6.75" customHeight="1" x14ac:dyDescent="0.2">
      <c r="A43" s="161"/>
      <c r="B43" s="170"/>
    </row>
    <row r="44" spans="1:5" x14ac:dyDescent="0.2">
      <c r="A44" s="179" t="s">
        <v>976</v>
      </c>
      <c r="B44" s="180" t="s">
        <v>1873</v>
      </c>
    </row>
    <row r="45" spans="1:5" ht="6.75" customHeight="1" x14ac:dyDescent="0.2">
      <c r="A45" s="181"/>
      <c r="B45" s="180"/>
    </row>
    <row r="46" spans="1:5" x14ac:dyDescent="0.2">
      <c r="A46" s="179" t="s">
        <v>977</v>
      </c>
      <c r="B46" s="163" t="s">
        <v>1599</v>
      </c>
    </row>
    <row r="47" spans="1:5" ht="9.75" customHeight="1" x14ac:dyDescent="0.2">
      <c r="A47" s="183"/>
      <c r="B47" s="182"/>
    </row>
    <row r="48" spans="1:5" x14ac:dyDescent="0.2">
      <c r="A48" s="163" t="s">
        <v>1598</v>
      </c>
      <c r="B48" s="163" t="s">
        <v>1603</v>
      </c>
      <c r="C48" s="171"/>
    </row>
    <row r="49" spans="1:3" ht="9.75" customHeight="1" x14ac:dyDescent="0.2">
      <c r="A49" s="182"/>
      <c r="B49" s="182"/>
      <c r="C49" s="171"/>
    </row>
    <row r="50" spans="1:3" x14ac:dyDescent="0.2">
      <c r="A50" s="194" t="s">
        <v>1600</v>
      </c>
      <c r="B50" s="192" t="s">
        <v>1604</v>
      </c>
    </row>
    <row r="51" spans="1:3" x14ac:dyDescent="0.2">
      <c r="B51" s="163" t="s">
        <v>1751</v>
      </c>
    </row>
    <row r="52" spans="1:3" x14ac:dyDescent="0.2">
      <c r="A52" s="184"/>
      <c r="B52" s="182" t="s">
        <v>1771</v>
      </c>
    </row>
    <row r="53" spans="1:3" ht="4.5" customHeight="1" x14ac:dyDescent="0.2">
      <c r="A53" s="184"/>
      <c r="B53" s="184"/>
    </row>
    <row r="54" spans="1:3" x14ac:dyDescent="0.2">
      <c r="A54" s="184"/>
      <c r="B54" s="195" t="s">
        <v>1601</v>
      </c>
    </row>
    <row r="55" spans="1:3" ht="8.25" customHeight="1" x14ac:dyDescent="0.2">
      <c r="A55" s="184"/>
      <c r="B55" s="185"/>
    </row>
    <row r="56" spans="1:3" x14ac:dyDescent="0.2">
      <c r="A56" s="186"/>
      <c r="B56" s="163" t="s">
        <v>1752</v>
      </c>
    </row>
    <row r="57" spans="1:3" x14ac:dyDescent="0.2">
      <c r="A57" s="187"/>
      <c r="B57" s="184" t="s">
        <v>1754</v>
      </c>
    </row>
    <row r="58" spans="1:3" x14ac:dyDescent="0.2">
      <c r="A58" s="188"/>
      <c r="B58" s="184" t="s">
        <v>1755</v>
      </c>
    </row>
    <row r="59" spans="1:3" x14ac:dyDescent="0.2">
      <c r="A59" s="189"/>
      <c r="B59" s="1300" t="s">
        <v>1756</v>
      </c>
    </row>
    <row r="60" spans="1:3" x14ac:dyDescent="0.2">
      <c r="A60" s="190"/>
      <c r="B60" s="1300" t="s">
        <v>1757</v>
      </c>
    </row>
    <row r="61" spans="1:3" ht="6" customHeight="1" x14ac:dyDescent="0.2">
      <c r="A61" s="191"/>
      <c r="B61" s="183"/>
    </row>
    <row r="62" spans="1:3" x14ac:dyDescent="0.2">
      <c r="A62" s="163" t="s">
        <v>1602</v>
      </c>
      <c r="B62" s="192" t="s">
        <v>1753</v>
      </c>
    </row>
    <row r="63" spans="1:3" x14ac:dyDescent="0.2">
      <c r="A63" s="182"/>
      <c r="B63" s="163" t="s">
        <v>1768</v>
      </c>
    </row>
    <row r="64" spans="1:3" x14ac:dyDescent="0.2">
      <c r="A64" s="189"/>
      <c r="B64" s="1302" t="s">
        <v>1758</v>
      </c>
    </row>
    <row r="65" spans="1:9" x14ac:dyDescent="0.2">
      <c r="A65" s="182"/>
      <c r="B65" s="163" t="s">
        <v>1769</v>
      </c>
    </row>
    <row r="66" spans="1:9" x14ac:dyDescent="0.2">
      <c r="A66" s="184"/>
      <c r="B66" s="184" t="s">
        <v>1759</v>
      </c>
    </row>
    <row r="67" spans="1:9" ht="12" customHeight="1" x14ac:dyDescent="0.2">
      <c r="A67" s="182"/>
      <c r="B67" s="163" t="s">
        <v>1770</v>
      </c>
    </row>
    <row r="68" spans="1:9" x14ac:dyDescent="0.2">
      <c r="A68" s="183"/>
      <c r="B68" s="184" t="s">
        <v>1760</v>
      </c>
    </row>
    <row r="69" spans="1:9" x14ac:dyDescent="0.2">
      <c r="A69" s="184"/>
      <c r="B69" s="182" t="s">
        <v>1761</v>
      </c>
    </row>
    <row r="70" spans="1:9" ht="13.5" customHeight="1" x14ac:dyDescent="0.2">
      <c r="A70" s="184"/>
      <c r="B70" s="182" t="s">
        <v>1762</v>
      </c>
    </row>
    <row r="71" spans="1:9" ht="12" customHeight="1" x14ac:dyDescent="0.2">
      <c r="A71" s="186"/>
      <c r="B71" s="1301" t="s">
        <v>1605</v>
      </c>
    </row>
    <row r="72" spans="1:9" ht="9" customHeight="1" x14ac:dyDescent="0.2">
      <c r="A72" s="186"/>
      <c r="B72" s="193"/>
    </row>
    <row r="73" spans="1:9" x14ac:dyDescent="0.2">
      <c r="A73" s="183" t="s">
        <v>1606</v>
      </c>
      <c r="B73" s="163" t="s">
        <v>1764</v>
      </c>
    </row>
    <row r="74" spans="1:9" x14ac:dyDescent="0.2">
      <c r="A74" s="183"/>
      <c r="B74" s="163" t="s">
        <v>1763</v>
      </c>
    </row>
    <row r="75" spans="1:9" ht="8.25" customHeight="1" x14ac:dyDescent="0.2">
      <c r="A75" s="183"/>
      <c r="B75" s="183"/>
    </row>
    <row r="76" spans="1:9" ht="12.2" customHeight="1" x14ac:dyDescent="0.2">
      <c r="A76" s="183" t="s">
        <v>1607</v>
      </c>
      <c r="B76" s="192" t="s">
        <v>1765</v>
      </c>
    </row>
    <row r="77" spans="1:9" ht="12.2" customHeight="1" x14ac:dyDescent="0.2">
      <c r="A77" s="184"/>
      <c r="B77" s="163" t="s">
        <v>1608</v>
      </c>
      <c r="C77" s="173"/>
      <c r="D77" s="174"/>
      <c r="E77" s="175"/>
      <c r="F77" s="175"/>
      <c r="G77" s="175"/>
      <c r="H77" s="175"/>
      <c r="I77" s="175"/>
    </row>
    <row r="78" spans="1:9" ht="11.25" customHeight="1" x14ac:dyDescent="0.2">
      <c r="A78" s="184"/>
      <c r="B78" s="184" t="s">
        <v>1767</v>
      </c>
      <c r="C78" s="173"/>
      <c r="D78" s="176"/>
      <c r="E78" s="176"/>
      <c r="F78" s="176"/>
      <c r="G78" s="176"/>
      <c r="H78" s="176"/>
      <c r="I78" s="175"/>
    </row>
    <row r="79" spans="1:9" ht="12.2" customHeight="1" x14ac:dyDescent="0.2">
      <c r="A79" s="184"/>
      <c r="B79" s="163" t="s">
        <v>1609</v>
      </c>
      <c r="C79" s="173"/>
      <c r="D79" s="176"/>
      <c r="E79" s="176"/>
      <c r="F79" s="176"/>
      <c r="G79" s="176"/>
      <c r="H79" s="176"/>
      <c r="I79" s="175"/>
    </row>
    <row r="80" spans="1:9" ht="11.25" customHeight="1" x14ac:dyDescent="0.2">
      <c r="A80" s="183"/>
      <c r="B80" s="184" t="s">
        <v>1766</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O15" sqref="O15"/>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512" t="str">
        <f>'Single Audit Cover'!A7</f>
        <v xml:space="preserve"> Burnham Elem SD 154-5</v>
      </c>
      <c r="B1" s="2512"/>
      <c r="C1" s="2512"/>
      <c r="D1" s="2512"/>
      <c r="E1" s="2512"/>
      <c r="F1" s="2512"/>
    </row>
    <row r="2" spans="1:7" ht="13.5" customHeight="1" x14ac:dyDescent="0.2">
      <c r="A2" s="2500" t="str">
        <f>'Single Audit Cover'!E7</f>
        <v>07016154502   Burnham Elem SD 154-5</v>
      </c>
      <c r="B2" s="2500"/>
      <c r="C2" s="2500"/>
      <c r="D2" s="2500"/>
      <c r="E2" s="2500"/>
      <c r="F2" s="2500"/>
      <c r="G2" s="1095"/>
    </row>
    <row r="3" spans="1:7" ht="15.75" customHeight="1" x14ac:dyDescent="0.2">
      <c r="A3" s="2513" t="s">
        <v>1262</v>
      </c>
      <c r="B3" s="2513"/>
      <c r="C3" s="2513"/>
      <c r="D3" s="2513"/>
      <c r="E3" s="2513"/>
      <c r="F3" s="2513"/>
    </row>
    <row r="4" spans="1:7" ht="13.5" customHeight="1" x14ac:dyDescent="0.2">
      <c r="A4" s="2514" t="str">
        <f>'Single Audit Cover'!A4</f>
        <v>Year Ending June 30, 2020</v>
      </c>
      <c r="B4" s="2514"/>
      <c r="C4" s="2514"/>
      <c r="D4" s="2514"/>
      <c r="E4" s="2514"/>
      <c r="F4" s="2514"/>
    </row>
    <row r="5" spans="1:7" ht="8.25" customHeight="1" x14ac:dyDescent="0.2">
      <c r="C5" s="294"/>
      <c r="D5" s="294"/>
    </row>
    <row r="6" spans="1:7" ht="13.5" customHeight="1" x14ac:dyDescent="0.2">
      <c r="A6" s="1096" t="s">
        <v>1708</v>
      </c>
      <c r="C6" s="294"/>
      <c r="D6" s="294"/>
    </row>
    <row r="7" spans="1:7" ht="60.95" customHeight="1" x14ac:dyDescent="0.2">
      <c r="A7" s="2511" t="s">
        <v>1709</v>
      </c>
      <c r="B7" s="2511"/>
      <c r="C7" s="2511"/>
      <c r="D7" s="2511"/>
      <c r="E7" s="2511"/>
      <c r="F7" s="2511"/>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511" t="s">
        <v>1711</v>
      </c>
      <c r="B13" s="2511"/>
      <c r="C13" s="2511"/>
      <c r="D13" s="2511"/>
      <c r="E13" s="2511"/>
      <c r="F13" s="2511"/>
    </row>
    <row r="14" spans="1:7" ht="9.75" customHeight="1" x14ac:dyDescent="0.2">
      <c r="C14" s="1080"/>
      <c r="D14" s="1080"/>
    </row>
    <row r="15" spans="1:7" ht="13.5" customHeight="1" x14ac:dyDescent="0.2">
      <c r="C15" s="1524" t="s">
        <v>1261</v>
      </c>
      <c r="D15" s="2509" t="s">
        <v>1260</v>
      </c>
      <c r="E15" s="2509"/>
      <c r="F15" s="2509"/>
    </row>
    <row r="16" spans="1:7" ht="13.5" customHeight="1" x14ac:dyDescent="0.2">
      <c r="A16" s="1102"/>
      <c r="B16" s="1096" t="s">
        <v>1259</v>
      </c>
      <c r="C16" s="1524" t="s">
        <v>1258</v>
      </c>
      <c r="D16" s="2510" t="s">
        <v>1574</v>
      </c>
      <c r="E16" s="2510"/>
      <c r="F16" s="2510"/>
    </row>
    <row r="17" spans="1:6" ht="20.45" customHeight="1" x14ac:dyDescent="0.2">
      <c r="A17" s="1103"/>
      <c r="B17" s="1104"/>
      <c r="C17" s="1105"/>
      <c r="D17" s="2504"/>
      <c r="E17" s="2504"/>
      <c r="F17" s="2504"/>
    </row>
    <row r="18" spans="1:6" ht="20.65" customHeight="1" x14ac:dyDescent="0.2">
      <c r="A18" s="1103"/>
      <c r="B18" s="1104"/>
      <c r="C18" s="1105"/>
      <c r="D18" s="2504"/>
      <c r="E18" s="2504"/>
      <c r="F18" s="2504"/>
    </row>
    <row r="19" spans="1:6" ht="20.65" customHeight="1" x14ac:dyDescent="0.2">
      <c r="A19" s="1103"/>
      <c r="B19" s="1104"/>
      <c r="C19" s="1105"/>
      <c r="D19" s="2504"/>
      <c r="E19" s="2504"/>
      <c r="F19" s="2504"/>
    </row>
    <row r="20" spans="1:6" ht="20.65" customHeight="1" x14ac:dyDescent="0.2">
      <c r="A20" s="1103"/>
      <c r="B20" s="1104"/>
      <c r="C20" s="1105"/>
      <c r="D20" s="2504"/>
      <c r="E20" s="2504"/>
      <c r="F20" s="2504"/>
    </row>
    <row r="21" spans="1:6" ht="20.65" customHeight="1" x14ac:dyDescent="0.2">
      <c r="A21" s="1103"/>
      <c r="B21" s="1104"/>
      <c r="C21" s="1105"/>
      <c r="D21" s="2504"/>
      <c r="E21" s="2504"/>
      <c r="F21" s="2504"/>
    </row>
    <row r="22" spans="1:6" ht="20.65" customHeight="1" x14ac:dyDescent="0.2">
      <c r="A22" s="1103"/>
      <c r="B22" s="1104"/>
      <c r="C22" s="1105"/>
      <c r="D22" s="2504"/>
      <c r="E22" s="2504"/>
      <c r="F22" s="2504"/>
    </row>
    <row r="23" spans="1:6" ht="20.65" customHeight="1" x14ac:dyDescent="0.2">
      <c r="A23" s="1103"/>
      <c r="B23" s="1104"/>
      <c r="C23" s="1105"/>
      <c r="D23" s="2504"/>
      <c r="E23" s="2504"/>
      <c r="F23" s="2504"/>
    </row>
    <row r="24" spans="1:6" ht="20.65" customHeight="1" x14ac:dyDescent="0.2">
      <c r="A24" s="1103"/>
      <c r="B24" s="1104"/>
      <c r="C24" s="1105"/>
      <c r="D24" s="2504"/>
      <c r="E24" s="2504"/>
      <c r="F24" s="2504"/>
    </row>
    <row r="25" spans="1:6" ht="20.65" customHeight="1" x14ac:dyDescent="0.2">
      <c r="A25" s="1103"/>
      <c r="B25" s="1104"/>
      <c r="C25" s="1105"/>
      <c r="D25" s="2504"/>
      <c r="E25" s="2504"/>
      <c r="F25" s="2504"/>
    </row>
    <row r="26" spans="1:6" ht="20.65" customHeight="1" x14ac:dyDescent="0.2">
      <c r="A26" s="1103"/>
      <c r="B26" s="1104"/>
      <c r="C26" s="1105"/>
      <c r="D26" s="2504"/>
      <c r="E26" s="2504"/>
      <c r="F26" s="2504"/>
    </row>
    <row r="27" spans="1:6" ht="20.65" customHeight="1" x14ac:dyDescent="0.2">
      <c r="A27" s="1103"/>
      <c r="B27" s="1104"/>
      <c r="C27" s="1105"/>
      <c r="D27" s="2504"/>
      <c r="E27" s="2504"/>
      <c r="F27" s="2504"/>
    </row>
    <row r="28" spans="1:6" ht="20.65" customHeight="1" x14ac:dyDescent="0.2">
      <c r="A28" s="1103"/>
      <c r="B28" s="1104"/>
      <c r="C28" s="1105"/>
      <c r="D28" s="2504"/>
      <c r="E28" s="2504"/>
      <c r="F28" s="2504"/>
    </row>
    <row r="29" spans="1:6" ht="20.65" customHeight="1" x14ac:dyDescent="0.2">
      <c r="A29" s="1103"/>
      <c r="B29" s="1104"/>
      <c r="C29" s="1105"/>
      <c r="D29" s="2504"/>
      <c r="E29" s="2504"/>
      <c r="F29" s="2504"/>
    </row>
    <row r="30" spans="1:6" ht="12" customHeight="1" x14ac:dyDescent="0.2">
      <c r="A30" s="305"/>
      <c r="B30" s="305"/>
      <c r="C30" s="1277"/>
      <c r="D30" s="1575"/>
      <c r="E30" s="1106"/>
    </row>
    <row r="31" spans="1:6" ht="12" customHeight="1" x14ac:dyDescent="0.2">
      <c r="A31" s="1107" t="s">
        <v>1535</v>
      </c>
      <c r="B31" s="305"/>
      <c r="C31" s="1277"/>
      <c r="D31" s="1575"/>
      <c r="E31" s="1106"/>
    </row>
    <row r="32" spans="1:6" ht="30" customHeight="1" x14ac:dyDescent="0.2">
      <c r="A32" s="2505" t="s">
        <v>1712</v>
      </c>
      <c r="B32" s="2505"/>
      <c r="C32" s="2505"/>
      <c r="D32" s="2505"/>
      <c r="E32" s="2505"/>
      <c r="F32" s="2505"/>
    </row>
    <row r="33" spans="1:6" ht="13.5" customHeight="1" x14ac:dyDescent="0.2">
      <c r="A33" s="305" t="s">
        <v>1420</v>
      </c>
      <c r="B33" s="305"/>
      <c r="C33" s="1108">
        <v>0</v>
      </c>
      <c r="D33" s="1575"/>
      <c r="E33" s="1106"/>
    </row>
    <row r="34" spans="1:6" ht="13.5" customHeight="1" x14ac:dyDescent="0.2">
      <c r="A34" s="305" t="s">
        <v>1814</v>
      </c>
      <c r="B34" s="305"/>
      <c r="C34" s="1109">
        <v>0</v>
      </c>
      <c r="D34" s="1575" t="s">
        <v>1575</v>
      </c>
      <c r="E34" s="2506">
        <f>+C33+C34</f>
        <v>0</v>
      </c>
      <c r="F34" s="2507"/>
    </row>
    <row r="35" spans="1:6" ht="12" customHeight="1" x14ac:dyDescent="0.2">
      <c r="A35" s="305"/>
      <c r="B35" s="305"/>
      <c r="C35" s="1576"/>
      <c r="D35" s="1575"/>
      <c r="E35" s="1110"/>
      <c r="F35" s="1111"/>
    </row>
    <row r="36" spans="1:6" ht="13.5" customHeight="1" x14ac:dyDescent="0.2">
      <c r="A36" s="1107" t="s">
        <v>1536</v>
      </c>
      <c r="B36" s="305"/>
      <c r="C36" s="1277"/>
      <c r="D36" s="1575"/>
      <c r="E36" s="1106"/>
    </row>
    <row r="37" spans="1:6" ht="14.25" customHeight="1" x14ac:dyDescent="0.2">
      <c r="A37" s="305" t="s">
        <v>1470</v>
      </c>
      <c r="B37" s="305"/>
      <c r="C37" s="1577"/>
      <c r="D37" s="1575"/>
      <c r="E37" s="1106"/>
    </row>
    <row r="38" spans="1:6" ht="14.25" customHeight="1" x14ac:dyDescent="0.2">
      <c r="A38" s="305"/>
      <c r="B38" s="305" t="s">
        <v>1421</v>
      </c>
      <c r="C38" s="1112"/>
      <c r="D38" s="1575"/>
      <c r="E38" s="1106"/>
    </row>
    <row r="39" spans="1:6" ht="14.25" customHeight="1" x14ac:dyDescent="0.2">
      <c r="A39" s="305"/>
      <c r="B39" s="305" t="s">
        <v>1422</v>
      </c>
      <c r="C39" s="1112"/>
      <c r="D39" s="1575"/>
      <c r="E39" s="1106"/>
    </row>
    <row r="40" spans="1:6" ht="14.25" customHeight="1" x14ac:dyDescent="0.2">
      <c r="A40" s="305"/>
      <c r="B40" s="305" t="s">
        <v>1423</v>
      </c>
      <c r="C40" s="1112"/>
      <c r="D40" s="1575"/>
      <c r="E40" s="1106"/>
    </row>
    <row r="41" spans="1:6" ht="14.25" customHeight="1" x14ac:dyDescent="0.2">
      <c r="A41" s="305"/>
      <c r="B41" s="305" t="s">
        <v>1424</v>
      </c>
      <c r="C41" s="1112"/>
      <c r="D41" s="1575"/>
      <c r="E41" s="1106"/>
    </row>
    <row r="42" spans="1:6" ht="14.25" customHeight="1" x14ac:dyDescent="0.2">
      <c r="A42" s="305" t="s">
        <v>1425</v>
      </c>
      <c r="B42" s="305"/>
      <c r="C42" s="1573"/>
      <c r="D42" s="1575"/>
      <c r="E42" s="1106"/>
    </row>
    <row r="43" spans="1:6" ht="14.25" customHeight="1" x14ac:dyDescent="0.2">
      <c r="A43" s="305" t="s">
        <v>1426</v>
      </c>
      <c r="B43" s="305"/>
      <c r="C43" s="1113"/>
      <c r="D43" s="1575"/>
      <c r="E43" s="1106"/>
    </row>
    <row r="44" spans="1:6" ht="14.25" customHeight="1" x14ac:dyDescent="0.2">
      <c r="A44" s="305"/>
      <c r="B44" s="305"/>
      <c r="C44" s="1577" t="s">
        <v>1427</v>
      </c>
      <c r="D44" s="1575"/>
      <c r="E44" s="1106"/>
    </row>
    <row r="45" spans="1:6" ht="13.5" customHeight="1" x14ac:dyDescent="0.2">
      <c r="B45" s="299"/>
      <c r="C45" s="1114"/>
      <c r="D45" s="1114"/>
    </row>
    <row r="46" spans="1:6" x14ac:dyDescent="0.2">
      <c r="A46" s="1115" t="s">
        <v>1713</v>
      </c>
      <c r="C46" s="294"/>
      <c r="D46" s="294"/>
    </row>
    <row r="47" spans="1:6" s="299" customFormat="1" ht="11.25" customHeight="1" x14ac:dyDescent="0.2">
      <c r="A47" s="1116"/>
      <c r="B47" s="1117"/>
      <c r="C47" s="1117"/>
      <c r="D47" s="1117"/>
      <c r="E47" s="1117"/>
      <c r="F47" s="1117"/>
    </row>
    <row r="48" spans="1:6" s="299" customFormat="1" ht="6" customHeight="1" x14ac:dyDescent="0.2">
      <c r="A48" s="1118"/>
    </row>
    <row r="49" spans="1:5" s="1120" customFormat="1" ht="23.25" customHeight="1" x14ac:dyDescent="0.2">
      <c r="A49" s="1119">
        <v>5</v>
      </c>
      <c r="B49" s="2508" t="s">
        <v>1576</v>
      </c>
      <c r="C49" s="2508"/>
      <c r="D49" s="2508"/>
      <c r="E49" s="1212"/>
    </row>
    <row r="50" spans="1:5" s="1120" customFormat="1" ht="3.75" customHeight="1" x14ac:dyDescent="0.2">
      <c r="A50" s="1119"/>
      <c r="B50" s="1523"/>
      <c r="C50" s="1523"/>
      <c r="D50" s="1523"/>
      <c r="E50" s="1212"/>
    </row>
    <row r="51" spans="1:5" s="1120" customFormat="1" ht="20.25" customHeight="1" x14ac:dyDescent="0.2">
      <c r="A51" s="1121">
        <v>6</v>
      </c>
      <c r="B51" s="2503" t="s">
        <v>1537</v>
      </c>
      <c r="C51" s="2503"/>
      <c r="D51" s="2503"/>
    </row>
    <row r="52" spans="1:5" ht="14.25" customHeight="1" x14ac:dyDescent="0.2">
      <c r="A52" s="1121"/>
      <c r="B52" s="2503"/>
      <c r="C52" s="2503"/>
      <c r="D52" s="250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O15" sqref="O15"/>
    </sheetView>
  </sheetViews>
  <sheetFormatPr defaultColWidth="9.140625" defaultRowHeight="12.75" x14ac:dyDescent="0.2"/>
  <cols>
    <col min="1" max="1" width="1.42578125" style="1120" customWidth="1"/>
    <col min="2" max="2" width="24.42578125" style="1171"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26" t="str">
        <f>'Single Audit Cover'!A7</f>
        <v xml:space="preserve"> Burnham Elem SD 154-5</v>
      </c>
      <c r="C1" s="2527"/>
      <c r="D1" s="2527"/>
      <c r="E1" s="2527"/>
      <c r="F1" s="2527"/>
      <c r="G1" s="2527"/>
      <c r="H1" s="2527"/>
      <c r="I1" s="2527"/>
      <c r="J1" s="1222"/>
    </row>
    <row r="2" spans="2:10" s="294" customFormat="1" ht="12.75" customHeight="1" x14ac:dyDescent="0.2">
      <c r="B2" s="2528" t="str">
        <f>'Single Audit Cover'!E7</f>
        <v>07016154502   Burnham Elem SD 154-5</v>
      </c>
      <c r="C2" s="2529"/>
      <c r="D2" s="2529"/>
      <c r="E2" s="2529"/>
      <c r="F2" s="2529"/>
      <c r="G2" s="2529"/>
      <c r="H2" s="2529"/>
      <c r="I2" s="2529"/>
      <c r="J2" s="1222"/>
    </row>
    <row r="3" spans="2:10" s="294" customFormat="1" ht="12.75" customHeight="1" x14ac:dyDescent="0.2">
      <c r="B3" s="2530" t="s">
        <v>1276</v>
      </c>
      <c r="C3" s="2531"/>
      <c r="D3" s="2531"/>
      <c r="E3" s="2531"/>
      <c r="F3" s="2531"/>
      <c r="G3" s="2531"/>
      <c r="H3" s="2531"/>
      <c r="I3" s="2531"/>
      <c r="J3" s="1223"/>
    </row>
    <row r="4" spans="2:10" s="294" customFormat="1" ht="12.75" customHeight="1" x14ac:dyDescent="0.2">
      <c r="B4" s="2530" t="str">
        <f>'Single Audit Cover'!A4</f>
        <v>Year Ending June 30, 2020</v>
      </c>
      <c r="C4" s="2531"/>
      <c r="D4" s="2531"/>
      <c r="E4" s="2531"/>
      <c r="F4" s="2531"/>
      <c r="G4" s="2531"/>
      <c r="H4" s="2531"/>
      <c r="I4" s="2531"/>
    </row>
    <row r="5" spans="2:10" s="294" customFormat="1" ht="6.2" customHeight="1" x14ac:dyDescent="0.2">
      <c r="B5" s="1224" t="s">
        <v>1161</v>
      </c>
      <c r="C5" s="1114"/>
      <c r="D5" s="1114"/>
      <c r="E5" s="1197"/>
      <c r="F5" s="299"/>
      <c r="G5" s="299"/>
      <c r="H5" s="299"/>
      <c r="I5" s="299"/>
    </row>
    <row r="6" spans="2:10" s="294" customFormat="1" ht="6.2" customHeight="1" x14ac:dyDescent="0.2">
      <c r="B6" s="1225"/>
      <c r="C6" s="1193"/>
      <c r="D6" s="1193"/>
      <c r="E6" s="1194"/>
      <c r="F6" s="1193"/>
      <c r="G6" s="1193"/>
      <c r="H6" s="1193"/>
      <c r="I6" s="1193"/>
    </row>
    <row r="7" spans="2:10" s="294" customFormat="1" ht="13.5" customHeight="1" x14ac:dyDescent="0.2">
      <c r="B7" s="2530" t="s">
        <v>1275</v>
      </c>
      <c r="C7" s="2531"/>
      <c r="D7" s="2531"/>
      <c r="E7" s="2531"/>
      <c r="F7" s="2531"/>
      <c r="G7" s="2531"/>
      <c r="H7" s="2531"/>
      <c r="I7" s="2531"/>
    </row>
    <row r="8" spans="2:10" s="294" customFormat="1" ht="6.2" customHeight="1" x14ac:dyDescent="0.2">
      <c r="B8" s="1226" t="s">
        <v>1161</v>
      </c>
      <c r="C8" s="1227"/>
      <c r="D8" s="1227"/>
      <c r="E8" s="1228"/>
      <c r="F8" s="1227"/>
      <c r="G8" s="1227"/>
      <c r="H8" s="1227"/>
      <c r="I8" s="1227"/>
    </row>
    <row r="9" spans="2:10" s="294" customFormat="1" ht="9" customHeight="1" x14ac:dyDescent="0.2">
      <c r="B9" s="1229"/>
      <c r="C9" s="299"/>
      <c r="D9" s="299"/>
      <c r="E9" s="1197"/>
      <c r="F9" s="299"/>
      <c r="G9" s="299"/>
      <c r="H9" s="299"/>
      <c r="I9" s="299"/>
    </row>
    <row r="10" spans="2:10" s="294" customFormat="1" ht="12.75" customHeight="1" x14ac:dyDescent="0.2">
      <c r="B10" s="1230" t="s">
        <v>1274</v>
      </c>
      <c r="C10" s="1231"/>
      <c r="D10" s="1231"/>
      <c r="E10" s="1078"/>
    </row>
    <row r="11" spans="2:10" s="294" customFormat="1" ht="13.5" customHeight="1" x14ac:dyDescent="0.2">
      <c r="B11" s="1163" t="s">
        <v>1273</v>
      </c>
      <c r="C11" s="2532"/>
      <c r="D11" s="2532"/>
      <c r="E11" s="1232"/>
      <c r="F11" s="1232"/>
      <c r="G11" s="1232"/>
    </row>
    <row r="12" spans="2:10" s="294" customFormat="1" ht="11.45" customHeight="1" x14ac:dyDescent="0.2">
      <c r="B12" s="1171"/>
      <c r="C12" s="1233" t="s">
        <v>1428</v>
      </c>
      <c r="D12" s="1234"/>
      <c r="E12" s="1078"/>
    </row>
    <row r="13" spans="2:10" s="294" customFormat="1" ht="12.75" customHeight="1" x14ac:dyDescent="0.2">
      <c r="B13" s="1235"/>
      <c r="C13" s="1200"/>
      <c r="D13" s="1200"/>
      <c r="E13" s="1078"/>
    </row>
    <row r="14" spans="2:10" s="294" customFormat="1" ht="12.75" customHeight="1" x14ac:dyDescent="0.2">
      <c r="B14" s="1182" t="s">
        <v>1272</v>
      </c>
      <c r="C14" s="1102"/>
      <c r="E14" s="1078"/>
    </row>
    <row r="15" spans="2:10" s="294" customFormat="1" ht="13.5" customHeight="1" x14ac:dyDescent="0.2">
      <c r="B15" s="1236" t="s">
        <v>1269</v>
      </c>
      <c r="C15" s="1237"/>
      <c r="D15" s="1211"/>
      <c r="E15" s="1238"/>
      <c r="F15" s="1120" t="s">
        <v>879</v>
      </c>
      <c r="G15" s="1238"/>
      <c r="H15" s="1120" t="s">
        <v>1267</v>
      </c>
      <c r="I15" s="1120"/>
    </row>
    <row r="16" spans="2:10" s="294" customFormat="1" ht="8.4499999999999993" customHeight="1" x14ac:dyDescent="0.2">
      <c r="B16" s="1182"/>
      <c r="C16" s="1102"/>
      <c r="E16" s="1197"/>
      <c r="F16" s="1120"/>
      <c r="G16" s="299"/>
      <c r="H16" s="1120"/>
      <c r="I16" s="1120"/>
    </row>
    <row r="17" spans="2:9" s="294" customFormat="1" ht="13.5" customHeight="1" x14ac:dyDescent="0.2">
      <c r="B17" s="1236" t="s">
        <v>1268</v>
      </c>
      <c r="C17" s="1237"/>
      <c r="D17" s="1211"/>
      <c r="E17" s="1239"/>
      <c r="F17" s="1077"/>
      <c r="G17" s="1239"/>
      <c r="H17" s="1120"/>
      <c r="I17" s="1120"/>
    </row>
    <row r="18" spans="2:9" s="294" customFormat="1" ht="12.75" customHeight="1" x14ac:dyDescent="0.2">
      <c r="B18" s="1236" t="s">
        <v>1429</v>
      </c>
      <c r="C18" s="1237"/>
      <c r="D18" s="1211"/>
      <c r="E18" s="1238"/>
      <c r="F18" s="1120" t="s">
        <v>879</v>
      </c>
      <c r="G18" s="1238"/>
      <c r="H18" s="1120" t="s">
        <v>1267</v>
      </c>
      <c r="I18" s="1120"/>
    </row>
    <row r="19" spans="2:9" s="294" customFormat="1" ht="8.4499999999999993" customHeight="1" x14ac:dyDescent="0.2">
      <c r="B19" s="1182"/>
      <c r="C19" s="1102"/>
      <c r="E19" s="1197"/>
      <c r="F19" s="1120"/>
      <c r="G19" s="299"/>
      <c r="H19" s="1120"/>
      <c r="I19" s="1120"/>
    </row>
    <row r="20" spans="2:9" s="294" customFormat="1" ht="13.5" customHeight="1" x14ac:dyDescent="0.2">
      <c r="B20" s="1236" t="s">
        <v>1577</v>
      </c>
      <c r="C20" s="1237"/>
      <c r="D20" s="1211"/>
      <c r="E20" s="1238"/>
      <c r="F20" s="1120" t="s">
        <v>879</v>
      </c>
      <c r="G20" s="1238"/>
      <c r="H20" s="1120" t="s">
        <v>99</v>
      </c>
      <c r="I20" s="1120"/>
    </row>
    <row r="21" spans="2:9" s="294" customFormat="1" ht="12.75" customHeight="1" x14ac:dyDescent="0.2">
      <c r="B21" s="1182"/>
      <c r="C21" s="1102"/>
      <c r="E21" s="1197"/>
      <c r="F21" s="1120"/>
      <c r="G21" s="299"/>
      <c r="H21" s="1120"/>
      <c r="I21" s="1120"/>
    </row>
    <row r="22" spans="2:9" s="294" customFormat="1" ht="12.75" customHeight="1" x14ac:dyDescent="0.2">
      <c r="B22" s="1230" t="s">
        <v>1271</v>
      </c>
      <c r="C22" s="1240"/>
      <c r="D22" s="1231"/>
      <c r="E22" s="1197"/>
      <c r="F22" s="1120"/>
      <c r="G22" s="299"/>
      <c r="H22" s="1120"/>
      <c r="I22" s="1120"/>
    </row>
    <row r="23" spans="2:9" s="294" customFormat="1" ht="12.75" customHeight="1" x14ac:dyDescent="0.2">
      <c r="B23" s="1182" t="s">
        <v>1270</v>
      </c>
      <c r="C23" s="1102"/>
      <c r="E23" s="1197"/>
      <c r="F23" s="1120"/>
      <c r="G23" s="299"/>
      <c r="H23" s="1120"/>
      <c r="I23" s="1120"/>
    </row>
    <row r="24" spans="2:9" s="294" customFormat="1" ht="13.5" customHeight="1" x14ac:dyDescent="0.2">
      <c r="B24" s="1236" t="s">
        <v>1269</v>
      </c>
      <c r="C24" s="1237"/>
      <c r="D24" s="1211"/>
      <c r="E24" s="1238"/>
      <c r="F24" s="1120" t="s">
        <v>879</v>
      </c>
      <c r="G24" s="1238"/>
      <c r="H24" s="1120" t="s">
        <v>1267</v>
      </c>
      <c r="I24" s="1120"/>
    </row>
    <row r="25" spans="2:9" s="294" customFormat="1" ht="8.4499999999999993" customHeight="1" x14ac:dyDescent="0.2">
      <c r="B25" s="1182"/>
      <c r="C25" s="1102"/>
      <c r="E25" s="1197"/>
      <c r="F25" s="1120"/>
      <c r="G25" s="299"/>
      <c r="H25" s="1120"/>
      <c r="I25" s="1120"/>
    </row>
    <row r="26" spans="2:9" s="294" customFormat="1" ht="13.5" customHeight="1" x14ac:dyDescent="0.2">
      <c r="B26" s="1236" t="s">
        <v>1268</v>
      </c>
      <c r="C26" s="1237"/>
      <c r="D26" s="1211"/>
      <c r="E26" s="1239"/>
      <c r="F26" s="1077"/>
      <c r="G26" s="1239"/>
      <c r="H26" s="1120"/>
      <c r="I26" s="1120"/>
    </row>
    <row r="27" spans="2:9" s="294" customFormat="1" ht="12.75" customHeight="1" x14ac:dyDescent="0.2">
      <c r="B27" s="1236" t="s">
        <v>1429</v>
      </c>
      <c r="C27" s="1237"/>
      <c r="D27" s="1211"/>
      <c r="E27" s="1238"/>
      <c r="F27" s="1120" t="s">
        <v>879</v>
      </c>
      <c r="G27" s="1238"/>
      <c r="H27" s="1120" t="s">
        <v>1267</v>
      </c>
      <c r="I27" s="1120"/>
    </row>
    <row r="28" spans="2:9" s="294" customFormat="1" ht="12.75" customHeight="1" x14ac:dyDescent="0.2">
      <c r="B28" s="1182"/>
      <c r="C28" s="1102"/>
      <c r="E28" s="1078"/>
    </row>
    <row r="29" spans="2:9" s="294" customFormat="1" ht="12.75" customHeight="1" x14ac:dyDescent="0.2">
      <c r="B29" s="1182" t="s">
        <v>1266</v>
      </c>
      <c r="C29" s="1102"/>
      <c r="D29" s="2533"/>
      <c r="E29" s="2533"/>
      <c r="F29" s="2533"/>
      <c r="G29" s="2533"/>
      <c r="H29" s="2533"/>
      <c r="I29" s="2533"/>
    </row>
    <row r="30" spans="2:9" s="294" customFormat="1" x14ac:dyDescent="0.2">
      <c r="B30" s="1182"/>
      <c r="C30" s="299"/>
      <c r="D30" s="1233" t="s">
        <v>1728</v>
      </c>
      <c r="E30" s="1234"/>
      <c r="F30" s="1234"/>
      <c r="G30" s="1234"/>
      <c r="H30" s="1234"/>
      <c r="I30" s="1234"/>
    </row>
    <row r="31" spans="2:9" s="294" customFormat="1" ht="9.9499999999999993" customHeight="1" x14ac:dyDescent="0.2">
      <c r="B31" s="1182"/>
      <c r="E31" s="1078"/>
    </row>
    <row r="32" spans="2:9" s="294"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34" t="s">
        <v>1731</v>
      </c>
      <c r="D37" s="2535"/>
      <c r="E37" s="2535"/>
      <c r="F37" s="2536"/>
      <c r="G37" s="2534" t="s">
        <v>1578</v>
      </c>
      <c r="H37" s="2535"/>
      <c r="I37" s="2536"/>
    </row>
    <row r="38" spans="2:9" ht="16.5" customHeight="1" x14ac:dyDescent="0.2">
      <c r="B38" s="1244"/>
      <c r="C38" s="2522"/>
      <c r="D38" s="2523"/>
      <c r="E38" s="2523"/>
      <c r="F38" s="2524"/>
      <c r="G38" s="2537"/>
      <c r="H38" s="2538"/>
      <c r="I38" s="2539"/>
    </row>
    <row r="39" spans="2:9" ht="16.5" customHeight="1" x14ac:dyDescent="0.2">
      <c r="B39" s="1244"/>
      <c r="C39" s="2522"/>
      <c r="D39" s="2523"/>
      <c r="E39" s="2523"/>
      <c r="F39" s="2524"/>
      <c r="G39" s="2525"/>
      <c r="H39" s="2525"/>
      <c r="I39" s="2525"/>
    </row>
    <row r="40" spans="2:9" ht="16.5" customHeight="1" x14ac:dyDescent="0.2">
      <c r="B40" s="1244"/>
      <c r="C40" s="2522"/>
      <c r="D40" s="2523"/>
      <c r="E40" s="2523"/>
      <c r="F40" s="2524"/>
      <c r="G40" s="2525"/>
      <c r="H40" s="2525"/>
      <c r="I40" s="2525"/>
    </row>
    <row r="41" spans="2:9" ht="16.5" customHeight="1" x14ac:dyDescent="0.2">
      <c r="B41" s="1244"/>
      <c r="C41" s="2522"/>
      <c r="D41" s="2523"/>
      <c r="E41" s="2523"/>
      <c r="F41" s="2524"/>
      <c r="G41" s="2525"/>
      <c r="H41" s="2525"/>
      <c r="I41" s="2525"/>
    </row>
    <row r="42" spans="2:9" ht="16.5" customHeight="1" x14ac:dyDescent="0.2">
      <c r="B42" s="1244"/>
      <c r="C42" s="2522"/>
      <c r="D42" s="2523"/>
      <c r="E42" s="2523"/>
      <c r="F42" s="2524"/>
      <c r="G42" s="2525"/>
      <c r="H42" s="2525"/>
      <c r="I42" s="2525"/>
    </row>
    <row r="43" spans="2:9" ht="16.5" customHeight="1" x14ac:dyDescent="0.2">
      <c r="B43" s="1244"/>
      <c r="C43" s="2515" t="s">
        <v>1579</v>
      </c>
      <c r="D43" s="2516"/>
      <c r="E43" s="2516"/>
      <c r="F43" s="2517"/>
      <c r="G43" s="2518">
        <f>SUM(G38:I42)</f>
        <v>0</v>
      </c>
      <c r="H43" s="2518"/>
      <c r="I43" s="2518"/>
    </row>
    <row r="44" spans="2:9" ht="12.75" customHeight="1" x14ac:dyDescent="0.2"/>
    <row r="45" spans="2:9" ht="12.75" customHeight="1" x14ac:dyDescent="0.2">
      <c r="B45" s="1980" t="str">
        <f>"Total Federal Expenditures for 7/1/"&amp;MID('AFR20'!E2,3,2)-1&amp;"-6/30/"&amp;MID('AFR20'!E2,3,2)</f>
        <v>Total Federal Expenditures for 7/1/19-6/30/20</v>
      </c>
      <c r="C45" s="1981"/>
      <c r="D45" s="2519">
        <v>0</v>
      </c>
      <c r="E45" s="2520"/>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21"/>
      <c r="F49" s="2521"/>
      <c r="G49" s="2521"/>
      <c r="H49" s="299"/>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299"/>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O15" sqref="O15"/>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26" t="str">
        <f>'Single Audit Cover'!A7</f>
        <v xml:space="preserve"> Burnham Elem SD 154-5</v>
      </c>
      <c r="C1" s="2526"/>
      <c r="D1" s="2526"/>
      <c r="E1" s="2526"/>
      <c r="F1" s="2526"/>
      <c r="G1" s="2526"/>
      <c r="H1" s="2526"/>
      <c r="I1" s="2526"/>
      <c r="J1" s="2526"/>
      <c r="K1" s="2526"/>
      <c r="L1" s="1188"/>
      <c r="M1" s="1188"/>
    </row>
    <row r="2" spans="1:13" ht="12" customHeight="1" x14ac:dyDescent="0.2">
      <c r="B2" s="2528" t="str">
        <f>'Single Audit Cover'!E7</f>
        <v>07016154502   Burnham Elem SD 154-5</v>
      </c>
      <c r="C2" s="2528"/>
      <c r="D2" s="2528"/>
      <c r="E2" s="2528"/>
      <c r="F2" s="2528"/>
      <c r="G2" s="2528"/>
      <c r="H2" s="2528"/>
      <c r="I2" s="2528"/>
      <c r="J2" s="2528"/>
      <c r="K2" s="2528"/>
      <c r="L2" s="1189"/>
      <c r="M2" s="1190"/>
    </row>
    <row r="3" spans="1:13" ht="10.35" customHeight="1" x14ac:dyDescent="0.2">
      <c r="B3" s="2542" t="s">
        <v>1276</v>
      </c>
      <c r="C3" s="2542"/>
      <c r="D3" s="2542"/>
      <c r="E3" s="2542"/>
      <c r="F3" s="2542"/>
      <c r="G3" s="2542"/>
      <c r="H3" s="2542"/>
      <c r="I3" s="2542"/>
      <c r="J3" s="2542"/>
      <c r="K3" s="2542"/>
      <c r="L3" s="1191"/>
      <c r="M3" s="1191"/>
    </row>
    <row r="4" spans="1:13" ht="14.25" customHeight="1" x14ac:dyDescent="0.2">
      <c r="B4" s="2543" t="str">
        <f>'Single Audit Cover'!A4</f>
        <v>Year Ending June 30, 2020</v>
      </c>
      <c r="C4" s="2543"/>
      <c r="D4" s="2543"/>
      <c r="E4" s="2543"/>
      <c r="F4" s="2543"/>
      <c r="G4" s="2543"/>
      <c r="H4" s="2543"/>
      <c r="I4" s="2543"/>
      <c r="J4" s="2543"/>
      <c r="K4" s="2543"/>
      <c r="L4" s="290"/>
      <c r="M4" s="290"/>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43" t="s">
        <v>1287</v>
      </c>
      <c r="C7" s="2543"/>
      <c r="D7" s="2544"/>
      <c r="E7" s="2544"/>
      <c r="F7" s="2544"/>
      <c r="G7" s="2544"/>
      <c r="H7" s="2544"/>
      <c r="I7" s="2544"/>
      <c r="J7" s="2544"/>
      <c r="K7" s="2544"/>
      <c r="L7" s="1196"/>
    </row>
    <row r="8" spans="1:13" ht="7.5" customHeight="1" x14ac:dyDescent="0.2">
      <c r="B8" s="299"/>
      <c r="C8" s="299"/>
      <c r="D8" s="299"/>
      <c r="E8" s="299"/>
      <c r="F8" s="299"/>
      <c r="G8" s="1197"/>
      <c r="H8" s="299"/>
      <c r="I8" s="1197"/>
      <c r="J8" s="299"/>
      <c r="K8" s="299"/>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2" t="str">
        <f>'AFR20'!$E$2&amp;"-"</f>
        <v>2020-</v>
      </c>
      <c r="D10" s="1199"/>
      <c r="E10" s="299"/>
      <c r="F10" s="1200" t="s">
        <v>1286</v>
      </c>
      <c r="G10" s="1201"/>
      <c r="H10" s="1202" t="s">
        <v>1285</v>
      </c>
      <c r="I10" s="1201"/>
      <c r="J10" s="1203" t="s">
        <v>1284</v>
      </c>
      <c r="K10" s="299"/>
      <c r="L10" s="1195"/>
    </row>
    <row r="11" spans="1:13" ht="13.5" customHeight="1" x14ac:dyDescent="0.2">
      <c r="B11" s="299"/>
      <c r="C11" s="299"/>
      <c r="D11" s="299"/>
      <c r="E11" s="299"/>
      <c r="F11" s="299"/>
      <c r="G11" s="1197"/>
      <c r="H11" s="299"/>
      <c r="I11" s="1204" t="s">
        <v>1283</v>
      </c>
      <c r="J11" s="299"/>
      <c r="K11" s="1205"/>
      <c r="L11" s="1195"/>
    </row>
    <row r="12" spans="1:13" ht="13.5" customHeight="1" x14ac:dyDescent="0.2">
      <c r="B12" s="1114"/>
      <c r="C12" s="1114"/>
      <c r="D12" s="299"/>
      <c r="E12" s="299"/>
      <c r="F12" s="299"/>
      <c r="G12" s="1197"/>
      <c r="H12" s="299"/>
      <c r="I12" s="1197"/>
      <c r="J12" s="299"/>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41"/>
      <c r="C14" s="2541"/>
      <c r="D14" s="2541"/>
      <c r="E14" s="2541"/>
      <c r="F14" s="2541"/>
      <c r="G14" s="2541"/>
      <c r="H14" s="2541"/>
      <c r="I14" s="2541"/>
      <c r="J14" s="2541"/>
      <c r="K14" s="2541"/>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41"/>
      <c r="C17" s="2541"/>
      <c r="D17" s="2541"/>
      <c r="E17" s="2541"/>
      <c r="F17" s="2541"/>
      <c r="G17" s="2541"/>
      <c r="H17" s="2541"/>
      <c r="I17" s="2541"/>
      <c r="J17" s="2541"/>
      <c r="K17" s="2541"/>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45"/>
      <c r="C20" s="2545"/>
      <c r="D20" s="2541"/>
      <c r="E20" s="2541"/>
      <c r="F20" s="2541"/>
      <c r="G20" s="2541"/>
      <c r="H20" s="2541"/>
      <c r="I20" s="2541"/>
      <c r="J20" s="2541"/>
      <c r="K20" s="2541"/>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41"/>
      <c r="C23" s="2541"/>
      <c r="D23" s="2541"/>
      <c r="E23" s="2541"/>
      <c r="F23" s="2541"/>
      <c r="G23" s="2541"/>
      <c r="H23" s="2541"/>
      <c r="I23" s="2541"/>
      <c r="J23" s="2541"/>
      <c r="K23" s="2541"/>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41"/>
      <c r="C26" s="2541"/>
      <c r="D26" s="2541"/>
      <c r="E26" s="2541"/>
      <c r="F26" s="2541"/>
      <c r="G26" s="2541"/>
      <c r="H26" s="2541"/>
      <c r="I26" s="2541"/>
      <c r="J26" s="2541"/>
      <c r="K26" s="2541"/>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40"/>
      <c r="C29" s="2540"/>
      <c r="D29" s="2541"/>
      <c r="E29" s="2541"/>
      <c r="F29" s="2541"/>
      <c r="G29" s="2541"/>
      <c r="H29" s="2541"/>
      <c r="I29" s="2541"/>
      <c r="J29" s="2541"/>
      <c r="K29" s="2541"/>
      <c r="L29" s="1195"/>
    </row>
    <row r="30" spans="2:12" ht="4.5" customHeight="1" x14ac:dyDescent="0.2">
      <c r="B30" s="1215"/>
      <c r="C30" s="1215"/>
      <c r="D30" s="299"/>
      <c r="E30" s="299"/>
      <c r="F30" s="299"/>
      <c r="G30" s="1197"/>
      <c r="H30" s="299"/>
      <c r="I30" s="1197"/>
      <c r="J30" s="299"/>
      <c r="K30" s="299"/>
      <c r="L30" s="1195"/>
    </row>
    <row r="31" spans="2:12" s="299" customFormat="1" ht="13.5" customHeight="1" x14ac:dyDescent="0.2">
      <c r="B31" s="1216" t="s">
        <v>1724</v>
      </c>
      <c r="C31" s="1216"/>
      <c r="D31" s="1192"/>
      <c r="E31" s="1193"/>
      <c r="F31" s="1193"/>
      <c r="G31" s="1194"/>
      <c r="H31" s="1193"/>
      <c r="I31" s="1194"/>
      <c r="J31" s="1193"/>
      <c r="K31" s="1193"/>
      <c r="L31" s="1195"/>
    </row>
    <row r="32" spans="2:12" s="299" customFormat="1" ht="44.25" customHeight="1" x14ac:dyDescent="0.2">
      <c r="B32" s="2540"/>
      <c r="C32" s="2540"/>
      <c r="D32" s="2541"/>
      <c r="E32" s="2541"/>
      <c r="F32" s="2541"/>
      <c r="G32" s="2541"/>
      <c r="H32" s="2541"/>
      <c r="I32" s="2541"/>
      <c r="J32" s="2541"/>
      <c r="K32" s="2541"/>
      <c r="L32" s="1195"/>
    </row>
    <row r="33" spans="1:13" s="299" customFormat="1" ht="4.5" customHeight="1" x14ac:dyDescent="0.2">
      <c r="B33" s="1215"/>
      <c r="C33" s="1215"/>
      <c r="G33" s="1197"/>
      <c r="I33" s="1197"/>
      <c r="L33" s="1195"/>
    </row>
    <row r="34" spans="1:13" s="299"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299"/>
      <c r="E35" s="299"/>
      <c r="F35" s="299"/>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O15" sqref="O15"/>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49" t="str">
        <f>'Single Audit Cover'!A7</f>
        <v xml:space="preserve"> Burnham Elem SD 154-5</v>
      </c>
      <c r="C1" s="2549"/>
      <c r="D1" s="2549"/>
      <c r="E1" s="2549"/>
      <c r="F1" s="2549"/>
      <c r="G1" s="2549"/>
      <c r="H1" s="2549"/>
      <c r="I1" s="2549"/>
      <c r="J1" s="2549"/>
      <c r="K1" s="2549"/>
      <c r="L1" s="1265"/>
    </row>
    <row r="2" spans="1:12" ht="12.75" customHeight="1" x14ac:dyDescent="0.2">
      <c r="B2" s="2550" t="str">
        <f>'Single Audit Cover'!E7</f>
        <v>07016154502   Burnham Elem SD 154-5</v>
      </c>
      <c r="C2" s="2550"/>
      <c r="D2" s="2550"/>
      <c r="E2" s="2550"/>
      <c r="F2" s="2550"/>
      <c r="G2" s="2550"/>
      <c r="H2" s="2550"/>
      <c r="I2" s="2550"/>
      <c r="J2" s="2550"/>
      <c r="K2" s="2550"/>
      <c r="L2" s="1266"/>
    </row>
    <row r="3" spans="1:12" ht="12.75" customHeight="1" x14ac:dyDescent="0.2">
      <c r="B3" s="2542" t="s">
        <v>1276</v>
      </c>
      <c r="C3" s="2542"/>
      <c r="D3" s="2542"/>
      <c r="E3" s="2542"/>
      <c r="F3" s="2542"/>
      <c r="G3" s="2542"/>
      <c r="H3" s="2542"/>
      <c r="I3" s="2542"/>
      <c r="J3" s="2542"/>
      <c r="K3" s="2542"/>
      <c r="L3" s="1191"/>
    </row>
    <row r="4" spans="1:12" ht="12.75" customHeight="1" x14ac:dyDescent="0.2">
      <c r="B4" s="2542" t="str">
        <f>'Single Audit Cover'!A4</f>
        <v>Year Ending June 30, 2020</v>
      </c>
      <c r="C4" s="2542"/>
      <c r="D4" s="2542"/>
      <c r="E4" s="2542"/>
      <c r="F4" s="2542"/>
      <c r="G4" s="2542"/>
      <c r="H4" s="2542"/>
      <c r="I4" s="2542"/>
      <c r="J4" s="2542"/>
      <c r="K4" s="2542"/>
      <c r="L4" s="1191"/>
    </row>
    <row r="5" spans="1:12" ht="5.25" customHeight="1" x14ac:dyDescent="0.2">
      <c r="B5" s="1080" t="s">
        <v>1161</v>
      </c>
      <c r="C5" s="1080"/>
      <c r="L5" s="299"/>
    </row>
    <row r="6" spans="1:12" ht="30.75" customHeight="1" x14ac:dyDescent="0.2">
      <c r="A6" s="299"/>
      <c r="B6" s="2551" t="s">
        <v>1299</v>
      </c>
      <c r="C6" s="2551"/>
      <c r="D6" s="2551"/>
      <c r="E6" s="2551"/>
      <c r="F6" s="2551"/>
      <c r="G6" s="2551"/>
      <c r="H6" s="2551"/>
      <c r="I6" s="2551"/>
      <c r="J6" s="2551"/>
      <c r="K6" s="2551"/>
      <c r="L6" s="299"/>
    </row>
    <row r="7" spans="1:12" ht="4.5" customHeight="1" x14ac:dyDescent="0.2">
      <c r="B7" s="1193"/>
      <c r="C7" s="1193"/>
      <c r="D7" s="1193"/>
      <c r="E7" s="1193"/>
      <c r="F7" s="1193"/>
      <c r="G7" s="1194"/>
      <c r="H7" s="1193"/>
      <c r="I7" s="1194"/>
      <c r="J7" s="1193"/>
      <c r="K7" s="1193"/>
      <c r="L7" s="299"/>
    </row>
    <row r="8" spans="1:12" ht="13.5" customHeight="1" x14ac:dyDescent="0.2">
      <c r="B8" s="1200" t="s">
        <v>1736</v>
      </c>
      <c r="C8" s="1982" t="str">
        <f>'AFR20'!$E$2&amp;"-"</f>
        <v>2020-</v>
      </c>
      <c r="D8" s="1267"/>
      <c r="E8" s="299"/>
      <c r="F8" s="1198" t="s">
        <v>1286</v>
      </c>
      <c r="G8" s="1268"/>
      <c r="H8" s="1269" t="s">
        <v>1298</v>
      </c>
      <c r="I8" s="1268"/>
      <c r="J8" s="1270" t="s">
        <v>1297</v>
      </c>
      <c r="L8" s="299"/>
    </row>
    <row r="9" spans="1:12" ht="13.5" customHeight="1" x14ac:dyDescent="0.2">
      <c r="D9" s="299"/>
      <c r="E9" s="299"/>
      <c r="F9" s="299"/>
      <c r="G9" s="1197"/>
      <c r="H9" s="299"/>
      <c r="I9" s="1271" t="s">
        <v>1283</v>
      </c>
      <c r="J9" s="299"/>
      <c r="K9" s="1272"/>
      <c r="L9" s="299"/>
    </row>
    <row r="10" spans="1:12" ht="4.5" customHeight="1" x14ac:dyDescent="0.2">
      <c r="B10" s="1273"/>
      <c r="C10" s="1273"/>
      <c r="D10" s="1227"/>
      <c r="E10" s="1227"/>
      <c r="F10" s="1227"/>
      <c r="G10" s="1228"/>
      <c r="H10" s="1227"/>
      <c r="I10" s="1228"/>
      <c r="J10" s="1227"/>
      <c r="K10" s="1227"/>
      <c r="L10" s="299"/>
    </row>
    <row r="11" spans="1:12" ht="5.25" customHeight="1" x14ac:dyDescent="0.2">
      <c r="B11" s="299"/>
      <c r="C11" s="299"/>
      <c r="D11" s="281"/>
      <c r="E11" s="299"/>
      <c r="F11" s="299"/>
      <c r="G11" s="1197"/>
      <c r="H11" s="299"/>
      <c r="I11" s="1197"/>
      <c r="J11" s="299"/>
      <c r="K11" s="1232"/>
      <c r="L11" s="299"/>
    </row>
    <row r="12" spans="1:12" ht="13.5" customHeight="1" x14ac:dyDescent="0.2">
      <c r="B12" s="1198" t="s">
        <v>1296</v>
      </c>
      <c r="C12" s="1198"/>
      <c r="D12" s="281"/>
      <c r="E12" s="299"/>
      <c r="F12" s="2533"/>
      <c r="G12" s="2533"/>
      <c r="H12" s="2533"/>
      <c r="I12" s="2533"/>
      <c r="J12" s="2533"/>
      <c r="K12" s="2533"/>
      <c r="L12" s="299"/>
    </row>
    <row r="13" spans="1:12" ht="9.6" customHeight="1" x14ac:dyDescent="0.2">
      <c r="B13" s="1077"/>
      <c r="C13" s="1077"/>
      <c r="D13" s="281"/>
      <c r="E13" s="299"/>
      <c r="F13" s="299"/>
      <c r="G13" s="1197"/>
      <c r="H13" s="299"/>
      <c r="I13" s="1197"/>
      <c r="J13" s="299"/>
      <c r="K13" s="1232"/>
      <c r="L13" s="299"/>
    </row>
    <row r="14" spans="1:12" ht="13.5" customHeight="1" x14ac:dyDescent="0.2">
      <c r="B14" s="1200" t="s">
        <v>1295</v>
      </c>
      <c r="C14" s="1200"/>
      <c r="D14" s="2546"/>
      <c r="E14" s="2546"/>
      <c r="F14" s="2546"/>
      <c r="H14" s="1274" t="s">
        <v>1294</v>
      </c>
      <c r="I14" s="2547"/>
      <c r="J14" s="2547"/>
      <c r="K14" s="2547"/>
      <c r="L14" s="299"/>
    </row>
    <row r="15" spans="1:12" ht="9.4" customHeight="1" x14ac:dyDescent="0.2">
      <c r="B15" s="1200"/>
      <c r="C15" s="1200"/>
      <c r="D15" s="1187"/>
      <c r="E15" s="1080"/>
      <c r="F15" s="1080"/>
      <c r="G15" s="1106"/>
      <c r="H15" s="1080"/>
      <c r="I15" s="1275"/>
      <c r="J15" s="1114"/>
      <c r="K15" s="1111"/>
      <c r="L15" s="299"/>
    </row>
    <row r="16" spans="1:12" ht="13.5" customHeight="1" x14ac:dyDescent="0.2">
      <c r="B16" s="1200" t="s">
        <v>1293</v>
      </c>
      <c r="C16" s="1200"/>
      <c r="D16" s="2547"/>
      <c r="E16" s="2547"/>
      <c r="F16" s="2547"/>
      <c r="G16" s="2547"/>
      <c r="H16" s="2547"/>
      <c r="I16" s="2547"/>
      <c r="J16" s="2547"/>
      <c r="K16" s="2547"/>
      <c r="L16" s="299"/>
    </row>
    <row r="17" spans="2:12" ht="13.5" customHeight="1" x14ac:dyDescent="0.2">
      <c r="B17" s="1200" t="s">
        <v>1292</v>
      </c>
      <c r="C17" s="1200"/>
      <c r="D17" s="2548"/>
      <c r="E17" s="2548"/>
      <c r="F17" s="2548"/>
      <c r="G17" s="2548"/>
      <c r="H17" s="2548"/>
      <c r="I17" s="2548"/>
      <c r="J17" s="2548"/>
      <c r="K17" s="2548"/>
      <c r="L17" s="299"/>
    </row>
    <row r="18" spans="2:12" ht="9.4" customHeight="1" x14ac:dyDescent="0.2">
      <c r="B18" s="1227"/>
      <c r="C18" s="1227"/>
      <c r="D18" s="1227"/>
      <c r="E18" s="1227"/>
      <c r="F18" s="1227"/>
      <c r="G18" s="1228"/>
      <c r="H18" s="1227"/>
      <c r="I18" s="1228"/>
      <c r="J18" s="1227"/>
      <c r="K18" s="1227"/>
      <c r="L18" s="299"/>
    </row>
    <row r="19" spans="2:12" ht="13.5" customHeight="1" x14ac:dyDescent="0.2">
      <c r="B19" s="1276" t="s">
        <v>1291</v>
      </c>
      <c r="C19" s="1276"/>
      <c r="D19" s="305"/>
      <c r="E19" s="305"/>
      <c r="F19" s="305"/>
      <c r="G19" s="1277"/>
      <c r="H19" s="305"/>
      <c r="I19" s="1277"/>
      <c r="J19" s="299"/>
      <c r="K19" s="299"/>
      <c r="L19" s="299"/>
    </row>
    <row r="20" spans="2:12" ht="35.25" customHeight="1" x14ac:dyDescent="0.2">
      <c r="B20" s="2541"/>
      <c r="C20" s="2541"/>
      <c r="D20" s="2541"/>
      <c r="E20" s="2541"/>
      <c r="F20" s="2541"/>
      <c r="G20" s="2541"/>
      <c r="H20" s="2541"/>
      <c r="I20" s="2541"/>
      <c r="J20" s="2541"/>
      <c r="K20" s="2541"/>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299"/>
      <c r="E22" s="299"/>
      <c r="F22" s="299"/>
      <c r="G22" s="1197"/>
      <c r="H22" s="299"/>
      <c r="I22" s="1197"/>
      <c r="J22" s="299"/>
      <c r="K22" s="299"/>
      <c r="L22" s="299"/>
    </row>
    <row r="23" spans="2:12" ht="37.5" customHeight="1" x14ac:dyDescent="0.2">
      <c r="B23" s="2541"/>
      <c r="C23" s="2541"/>
      <c r="D23" s="2541"/>
      <c r="E23" s="2541"/>
      <c r="F23" s="2541"/>
      <c r="G23" s="2541"/>
      <c r="H23" s="2541"/>
      <c r="I23" s="2541"/>
      <c r="J23" s="2541"/>
      <c r="K23" s="2541"/>
      <c r="L23" s="299"/>
    </row>
    <row r="24" spans="2:12" ht="4.5" customHeight="1" x14ac:dyDescent="0.2">
      <c r="B24" s="1278"/>
      <c r="C24" s="1278"/>
      <c r="D24" s="1227"/>
      <c r="E24" s="1227"/>
      <c r="F24" s="1227"/>
      <c r="G24" s="1228"/>
      <c r="H24" s="1227"/>
      <c r="I24" s="1228"/>
      <c r="J24" s="1227"/>
      <c r="K24" s="1227"/>
      <c r="L24" s="299"/>
    </row>
    <row r="25" spans="2:12" ht="13.5" customHeight="1" x14ac:dyDescent="0.2">
      <c r="B25" s="1276" t="s">
        <v>1738</v>
      </c>
      <c r="C25" s="1276"/>
      <c r="D25" s="299"/>
      <c r="E25" s="299"/>
      <c r="F25" s="299"/>
      <c r="G25" s="1197"/>
      <c r="H25" s="299"/>
      <c r="I25" s="1197"/>
      <c r="J25" s="299"/>
      <c r="K25" s="299"/>
      <c r="L25" s="299"/>
    </row>
    <row r="26" spans="2:12" ht="37.5" customHeight="1" x14ac:dyDescent="0.2">
      <c r="B26" s="2541"/>
      <c r="C26" s="2541"/>
      <c r="D26" s="2541"/>
      <c r="E26" s="2541"/>
      <c r="F26" s="2541"/>
      <c r="G26" s="2541"/>
      <c r="H26" s="2541"/>
      <c r="I26" s="2541"/>
      <c r="J26" s="2541"/>
      <c r="K26" s="2541"/>
      <c r="L26" s="299"/>
    </row>
    <row r="27" spans="2:12" ht="4.5" customHeight="1" x14ac:dyDescent="0.2">
      <c r="B27" s="1280"/>
      <c r="C27" s="1280"/>
      <c r="D27" s="1280"/>
      <c r="E27" s="1227"/>
      <c r="F27" s="1227"/>
      <c r="G27" s="1228"/>
      <c r="H27" s="1227"/>
      <c r="I27" s="1228"/>
      <c r="J27" s="1227"/>
      <c r="K27" s="1227"/>
      <c r="L27" s="299"/>
    </row>
    <row r="28" spans="2:12" ht="13.5" customHeight="1" x14ac:dyDescent="0.2">
      <c r="B28" s="1276" t="s">
        <v>1739</v>
      </c>
      <c r="C28" s="1276"/>
      <c r="D28" s="299"/>
      <c r="E28" s="299"/>
      <c r="F28" s="299"/>
      <c r="G28" s="1197"/>
      <c r="H28" s="299"/>
      <c r="I28" s="1197"/>
      <c r="J28" s="299"/>
      <c r="K28" s="299"/>
      <c r="L28" s="299"/>
    </row>
    <row r="29" spans="2:12" ht="37.5" customHeight="1" x14ac:dyDescent="0.2">
      <c r="B29" s="2541"/>
      <c r="C29" s="2541"/>
      <c r="D29" s="2541"/>
      <c r="E29" s="2541"/>
      <c r="F29" s="2541"/>
      <c r="G29" s="2541"/>
      <c r="H29" s="2541"/>
      <c r="I29" s="2541"/>
      <c r="J29" s="2541"/>
      <c r="K29" s="2541"/>
      <c r="L29" s="299"/>
    </row>
    <row r="30" spans="2:12" ht="4.5" customHeight="1" x14ac:dyDescent="0.2">
      <c r="B30" s="1278"/>
      <c r="C30" s="1278"/>
      <c r="D30" s="1227"/>
      <c r="E30" s="1227"/>
      <c r="F30" s="1227"/>
      <c r="G30" s="1228"/>
      <c r="H30" s="1227"/>
      <c r="I30" s="1228"/>
      <c r="J30" s="1227"/>
      <c r="K30" s="1227"/>
      <c r="L30" s="299"/>
    </row>
    <row r="31" spans="2:12" ht="13.5" customHeight="1" x14ac:dyDescent="0.2">
      <c r="B31" s="1276" t="s">
        <v>1290</v>
      </c>
      <c r="C31" s="1276"/>
      <c r="D31" s="299"/>
      <c r="E31" s="299"/>
      <c r="F31" s="299"/>
      <c r="G31" s="1197"/>
      <c r="H31" s="299"/>
      <c r="I31" s="1197"/>
      <c r="J31" s="299"/>
      <c r="K31" s="299"/>
      <c r="L31" s="299"/>
    </row>
    <row r="32" spans="2:12" ht="37.5" customHeight="1" x14ac:dyDescent="0.2">
      <c r="B32" s="2541"/>
      <c r="C32" s="2541"/>
      <c r="D32" s="2541"/>
      <c r="E32" s="2541"/>
      <c r="F32" s="2541"/>
      <c r="G32" s="2541"/>
      <c r="H32" s="2541"/>
      <c r="I32" s="2541"/>
      <c r="J32" s="2541"/>
      <c r="K32" s="2541"/>
      <c r="L32" s="299"/>
    </row>
    <row r="33" spans="2:12" ht="4.5" customHeight="1" x14ac:dyDescent="0.2">
      <c r="B33" s="1278"/>
      <c r="C33" s="1278"/>
      <c r="D33" s="1227"/>
      <c r="E33" s="1227"/>
      <c r="F33" s="1227"/>
      <c r="G33" s="1228"/>
      <c r="H33" s="1227"/>
      <c r="I33" s="1228"/>
      <c r="J33" s="1227"/>
      <c r="K33" s="1227"/>
      <c r="L33" s="299"/>
    </row>
    <row r="34" spans="2:12" ht="13.5" customHeight="1" x14ac:dyDescent="0.2">
      <c r="B34" s="1198" t="s">
        <v>1289</v>
      </c>
      <c r="C34" s="1198"/>
      <c r="D34" s="299"/>
      <c r="E34" s="299"/>
      <c r="F34" s="299"/>
      <c r="G34" s="1197"/>
      <c r="H34" s="299"/>
      <c r="I34" s="1197"/>
      <c r="J34" s="299"/>
      <c r="K34" s="299"/>
      <c r="L34" s="299"/>
    </row>
    <row r="35" spans="2:12" ht="37.5" customHeight="1" x14ac:dyDescent="0.2">
      <c r="B35" s="2541"/>
      <c r="C35" s="2541"/>
      <c r="D35" s="2541"/>
      <c r="E35" s="2541"/>
      <c r="F35" s="2541"/>
      <c r="G35" s="2541"/>
      <c r="H35" s="2541"/>
      <c r="I35" s="2541"/>
      <c r="J35" s="2541"/>
      <c r="K35" s="2541"/>
      <c r="L35" s="299"/>
    </row>
    <row r="36" spans="2:12" ht="4.5" customHeight="1" x14ac:dyDescent="0.2">
      <c r="B36" s="1278"/>
      <c r="C36" s="1278"/>
      <c r="D36" s="1227"/>
      <c r="E36" s="1227"/>
      <c r="F36" s="1227"/>
      <c r="G36" s="1228"/>
      <c r="H36" s="1227"/>
      <c r="I36" s="1228"/>
      <c r="J36" s="1227"/>
      <c r="K36" s="1227"/>
      <c r="L36" s="299"/>
    </row>
    <row r="37" spans="2:12" ht="13.5" customHeight="1" x14ac:dyDescent="0.2">
      <c r="B37" s="1198" t="s">
        <v>1288</v>
      </c>
      <c r="C37" s="1198"/>
      <c r="D37" s="299"/>
      <c r="E37" s="299"/>
      <c r="F37" s="299"/>
      <c r="G37" s="1197"/>
      <c r="H37" s="299"/>
      <c r="I37" s="1197"/>
      <c r="J37" s="299"/>
      <c r="K37" s="299"/>
      <c r="L37" s="299"/>
    </row>
    <row r="38" spans="2:12" ht="35.25" customHeight="1" x14ac:dyDescent="0.2">
      <c r="B38" s="2541"/>
      <c r="C38" s="2541"/>
      <c r="D38" s="2541"/>
      <c r="E38" s="2541"/>
      <c r="F38" s="2541"/>
      <c r="G38" s="2541"/>
      <c r="H38" s="2541"/>
      <c r="I38" s="2541"/>
      <c r="J38" s="2541"/>
      <c r="K38" s="2541"/>
      <c r="L38" s="299"/>
    </row>
    <row r="39" spans="2:12" ht="4.5" customHeight="1" x14ac:dyDescent="0.2">
      <c r="B39" s="1215"/>
      <c r="C39" s="1215"/>
      <c r="D39" s="299"/>
      <c r="E39" s="299"/>
      <c r="F39" s="299"/>
      <c r="G39" s="1197"/>
      <c r="H39" s="299"/>
      <c r="I39" s="1197"/>
      <c r="J39" s="299"/>
      <c r="K39" s="299"/>
      <c r="L39" s="299"/>
    </row>
    <row r="40" spans="2:12" s="299" customFormat="1" ht="13.5" customHeight="1" x14ac:dyDescent="0.2">
      <c r="B40" s="1216" t="s">
        <v>1740</v>
      </c>
      <c r="C40" s="1216"/>
      <c r="D40" s="1192"/>
      <c r="E40" s="1193"/>
      <c r="F40" s="1193"/>
      <c r="G40" s="1194"/>
      <c r="H40" s="1193"/>
      <c r="I40" s="1194"/>
      <c r="J40" s="1193"/>
      <c r="K40" s="1193"/>
    </row>
    <row r="41" spans="2:12" s="299" customFormat="1" ht="33.75" customHeight="1" x14ac:dyDescent="0.2">
      <c r="B41" s="2541"/>
      <c r="C41" s="2541"/>
      <c r="D41" s="2541"/>
      <c r="E41" s="2541"/>
      <c r="F41" s="2541"/>
      <c r="G41" s="2541"/>
      <c r="H41" s="2541"/>
      <c r="I41" s="2541"/>
      <c r="J41" s="2541"/>
      <c r="K41" s="2541"/>
    </row>
    <row r="42" spans="2:12" s="299"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299"/>
      <c r="E44" s="299"/>
      <c r="F44" s="299"/>
    </row>
    <row r="45" spans="2:12" ht="10.5" customHeight="1" x14ac:dyDescent="0.2">
      <c r="B45" s="1220" t="s">
        <v>1742</v>
      </c>
      <c r="C45" s="1220"/>
      <c r="G45" s="294"/>
      <c r="I45" s="294"/>
    </row>
    <row r="46" spans="2:12" ht="11.1" customHeight="1" x14ac:dyDescent="0.2">
      <c r="B46" s="1220" t="s">
        <v>1743</v>
      </c>
      <c r="C46" s="1220"/>
      <c r="G46" s="294"/>
      <c r="I46" s="294"/>
    </row>
    <row r="47" spans="2:12" ht="11.1" customHeight="1" x14ac:dyDescent="0.2">
      <c r="B47" s="1220" t="s">
        <v>1744</v>
      </c>
      <c r="C47" s="1220"/>
      <c r="G47" s="294"/>
      <c r="I47" s="294"/>
    </row>
    <row r="48" spans="2:12" ht="11.1" customHeight="1" x14ac:dyDescent="0.2">
      <c r="B48" s="1220" t="s">
        <v>1745</v>
      </c>
      <c r="C48" s="1220"/>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O15" sqref="O15"/>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26" t="str">
        <f>'Single Audit Cover'!A7</f>
        <v xml:space="preserve"> Burnham Elem SD 154-5</v>
      </c>
      <c r="C1" s="2526"/>
      <c r="D1" s="2526"/>
      <c r="E1" s="1284"/>
    </row>
    <row r="2" spans="2:5" s="1102" customFormat="1" ht="12.75" customHeight="1" x14ac:dyDescent="0.2">
      <c r="B2" s="2528" t="str">
        <f>'Single Audit Cover'!E7</f>
        <v>07016154502   Burnham Elem SD 154-5</v>
      </c>
      <c r="C2" s="2528"/>
      <c r="D2" s="2528"/>
      <c r="E2" s="1285"/>
    </row>
    <row r="3" spans="2:5" ht="12.75" customHeight="1" x14ac:dyDescent="0.2">
      <c r="B3" s="2542" t="s">
        <v>1746</v>
      </c>
      <c r="C3" s="2542"/>
      <c r="D3" s="2542"/>
      <c r="E3" s="1094"/>
    </row>
    <row r="4" spans="2:5" s="1102" customFormat="1" ht="12.75" customHeight="1" x14ac:dyDescent="0.2">
      <c r="B4" s="2552" t="str">
        <f>'Single Audit Cover'!A4</f>
        <v>Year Ending June 30, 2020</v>
      </c>
      <c r="C4" s="2552"/>
      <c r="D4" s="2552"/>
      <c r="E4" s="1286"/>
    </row>
    <row r="5" spans="2:5" s="1102" customFormat="1" ht="40.15" customHeight="1" x14ac:dyDescent="0.2">
      <c r="B5" s="1287" t="s">
        <v>1747</v>
      </c>
      <c r="C5" s="305"/>
      <c r="D5" s="305"/>
      <c r="E5" s="305"/>
    </row>
    <row r="6" spans="2:5" s="1102" customFormat="1" ht="13.5" customHeight="1" x14ac:dyDescent="0.2">
      <c r="B6" s="1288" t="s">
        <v>1306</v>
      </c>
      <c r="C6" s="1288" t="s">
        <v>1305</v>
      </c>
      <c r="D6" s="1288" t="s">
        <v>1748</v>
      </c>
    </row>
    <row r="7" spans="2:5" ht="13.5" customHeight="1" x14ac:dyDescent="0.2">
      <c r="B7" s="1289"/>
      <c r="C7" s="301"/>
      <c r="D7" s="301"/>
      <c r="E7" s="301"/>
    </row>
    <row r="8" spans="2:5" ht="13.5" customHeight="1" x14ac:dyDescent="0.2">
      <c r="B8" s="1289"/>
      <c r="C8" s="301"/>
      <c r="D8" s="301"/>
      <c r="E8" s="301"/>
    </row>
    <row r="9" spans="2:5" ht="13.5" customHeight="1" x14ac:dyDescent="0.2">
      <c r="B9" s="1290"/>
      <c r="C9" s="300"/>
      <c r="D9" s="300"/>
      <c r="E9" s="300"/>
    </row>
    <row r="10" spans="2:5" ht="13.5" customHeight="1" x14ac:dyDescent="0.2">
      <c r="B10" s="1289"/>
      <c r="C10" s="300"/>
      <c r="D10" s="300"/>
      <c r="E10" s="300"/>
    </row>
    <row r="11" spans="2:5" ht="13.5" customHeight="1" x14ac:dyDescent="0.2">
      <c r="B11" s="1289"/>
      <c r="C11" s="300"/>
      <c r="D11" s="300"/>
      <c r="E11" s="300"/>
    </row>
    <row r="12" spans="2:5" ht="13.5" customHeight="1" x14ac:dyDescent="0.2">
      <c r="B12" s="1289"/>
      <c r="C12" s="300"/>
      <c r="D12" s="300"/>
      <c r="E12" s="300"/>
    </row>
    <row r="13" spans="2:5" ht="13.5" customHeight="1" x14ac:dyDescent="0.2">
      <c r="B13" s="1289"/>
      <c r="C13" s="300"/>
      <c r="D13" s="300"/>
      <c r="E13" s="300"/>
    </row>
    <row r="14" spans="2:5" ht="13.5" customHeight="1" x14ac:dyDescent="0.2">
      <c r="B14" s="1289"/>
      <c r="C14" s="300"/>
      <c r="D14" s="300"/>
      <c r="E14" s="300"/>
    </row>
    <row r="15" spans="2:5" ht="13.5" customHeight="1" x14ac:dyDescent="0.2">
      <c r="B15" s="1289"/>
      <c r="C15" s="300"/>
      <c r="D15" s="300"/>
      <c r="E15" s="300"/>
    </row>
    <row r="16" spans="2:5" ht="13.5" customHeight="1" x14ac:dyDescent="0.2">
      <c r="B16" s="1289"/>
      <c r="C16" s="300"/>
      <c r="D16" s="300"/>
      <c r="E16" s="300"/>
    </row>
    <row r="17" spans="2:5" ht="13.5" customHeight="1" x14ac:dyDescent="0.2">
      <c r="B17" s="1289"/>
      <c r="C17" s="300"/>
      <c r="D17" s="300"/>
      <c r="E17" s="300"/>
    </row>
    <row r="18" spans="2:5" ht="13.5" customHeight="1" x14ac:dyDescent="0.2">
      <c r="B18" s="1289"/>
      <c r="C18" s="300"/>
      <c r="D18" s="300"/>
      <c r="E18" s="300"/>
    </row>
    <row r="19" spans="2:5" ht="13.5" customHeight="1" x14ac:dyDescent="0.2">
      <c r="B19" s="1289"/>
      <c r="C19" s="300"/>
      <c r="D19" s="300"/>
      <c r="E19" s="300"/>
    </row>
    <row r="20" spans="2:5" ht="13.5" customHeight="1" x14ac:dyDescent="0.2">
      <c r="B20" s="1289"/>
      <c r="C20" s="300"/>
      <c r="D20" s="300"/>
      <c r="E20" s="300"/>
    </row>
    <row r="21" spans="2:5" ht="13.5" customHeight="1" x14ac:dyDescent="0.2">
      <c r="B21" s="1289"/>
      <c r="C21" s="300"/>
      <c r="D21" s="300"/>
      <c r="E21" s="300"/>
    </row>
    <row r="22" spans="2:5" ht="13.5" customHeight="1" x14ac:dyDescent="0.2">
      <c r="B22" s="1289"/>
      <c r="C22" s="300"/>
      <c r="D22" s="300"/>
      <c r="E22" s="300"/>
    </row>
    <row r="23" spans="2:5" ht="13.5" customHeight="1" x14ac:dyDescent="0.2">
      <c r="B23" s="1289"/>
      <c r="C23" s="300"/>
      <c r="D23" s="300"/>
      <c r="E23" s="300"/>
    </row>
    <row r="24" spans="2:5" ht="13.5" customHeight="1" x14ac:dyDescent="0.2">
      <c r="B24" s="1289"/>
      <c r="C24" s="300"/>
      <c r="D24" s="300"/>
      <c r="E24" s="300"/>
    </row>
    <row r="25" spans="2:5" ht="13.5" customHeight="1" x14ac:dyDescent="0.2">
      <c r="B25" s="1289"/>
      <c r="C25" s="300"/>
      <c r="D25" s="300"/>
      <c r="E25" s="300"/>
    </row>
    <row r="26" spans="2:5" ht="13.5" customHeight="1" x14ac:dyDescent="0.2">
      <c r="B26" s="1289"/>
      <c r="C26" s="300"/>
      <c r="D26" s="300"/>
      <c r="E26" s="300"/>
    </row>
    <row r="27" spans="2:5" ht="13.5" customHeight="1" x14ac:dyDescent="0.2">
      <c r="B27" s="1289"/>
      <c r="C27" s="300"/>
      <c r="D27" s="300"/>
      <c r="E27" s="300"/>
    </row>
    <row r="28" spans="2:5" ht="13.5" customHeight="1" x14ac:dyDescent="0.2">
      <c r="B28" s="1289"/>
      <c r="C28" s="300"/>
      <c r="D28" s="300"/>
      <c r="E28" s="300"/>
    </row>
    <row r="29" spans="2:5" ht="13.5" customHeight="1" x14ac:dyDescent="0.2">
      <c r="B29" s="1289"/>
      <c r="C29" s="300"/>
      <c r="D29" s="300"/>
      <c r="E29" s="300"/>
    </row>
    <row r="30" spans="2:5" ht="13.5" customHeight="1" x14ac:dyDescent="0.2">
      <c r="B30" s="1289"/>
      <c r="C30" s="300"/>
      <c r="D30" s="300"/>
      <c r="E30" s="300"/>
    </row>
    <row r="31" spans="2:5" ht="13.5" customHeight="1" x14ac:dyDescent="0.2">
      <c r="B31" s="1289"/>
      <c r="C31" s="300"/>
      <c r="D31" s="300"/>
      <c r="E31" s="300"/>
    </row>
    <row r="32" spans="2:5" ht="13.5" customHeight="1" x14ac:dyDescent="0.2">
      <c r="B32" s="1291"/>
      <c r="C32" s="300"/>
      <c r="D32" s="300"/>
      <c r="E32" s="300"/>
    </row>
    <row r="33" spans="2:5" ht="13.5" customHeight="1" x14ac:dyDescent="0.2">
      <c r="B33" s="1292"/>
      <c r="C33" s="300"/>
      <c r="D33" s="300"/>
      <c r="E33" s="300"/>
    </row>
    <row r="34" spans="2:5" ht="13.5" customHeight="1" x14ac:dyDescent="0.2">
      <c r="B34" s="1293"/>
      <c r="C34" s="300"/>
      <c r="D34" s="300"/>
      <c r="E34" s="300"/>
    </row>
    <row r="35" spans="2:5" ht="13.5" customHeight="1" x14ac:dyDescent="0.2">
      <c r="B35" s="1292"/>
      <c r="C35" s="300"/>
      <c r="D35" s="300"/>
      <c r="E35" s="300"/>
    </row>
    <row r="36" spans="2:5" ht="13.5" customHeight="1" x14ac:dyDescent="0.2">
      <c r="B36" s="1293"/>
      <c r="C36" s="300"/>
      <c r="D36" s="300"/>
      <c r="E36" s="300"/>
    </row>
    <row r="37" spans="2:5" ht="13.5" customHeight="1" x14ac:dyDescent="0.2">
      <c r="B37" s="1293"/>
      <c r="C37" s="300"/>
      <c r="D37" s="300"/>
      <c r="E37" s="300"/>
    </row>
    <row r="38" spans="2:5" ht="13.5" customHeight="1" x14ac:dyDescent="0.2">
      <c r="B38" s="1292"/>
      <c r="C38" s="300"/>
      <c r="D38" s="300"/>
      <c r="E38" s="300"/>
    </row>
    <row r="39" spans="2:5" ht="13.5" customHeight="1" x14ac:dyDescent="0.2">
      <c r="B39" s="1293"/>
      <c r="C39" s="300"/>
      <c r="D39" s="300"/>
      <c r="E39" s="300"/>
    </row>
    <row r="40" spans="2:5" ht="13.5" customHeight="1" x14ac:dyDescent="0.2">
      <c r="B40" s="1292"/>
      <c r="C40" s="300"/>
      <c r="D40" s="300"/>
      <c r="E40" s="300"/>
    </row>
    <row r="41" spans="2:5" ht="13.5" customHeight="1" x14ac:dyDescent="0.2">
      <c r="B41" s="1294"/>
      <c r="C41" s="300"/>
      <c r="D41" s="300"/>
      <c r="E41" s="300"/>
    </row>
    <row r="42" spans="2:5" ht="13.5" customHeight="1" x14ac:dyDescent="0.2">
      <c r="B42" s="1295"/>
      <c r="C42" s="300"/>
      <c r="D42" s="300"/>
      <c r="E42" s="300"/>
    </row>
    <row r="43" spans="2:5" ht="12.75" customHeight="1" x14ac:dyDescent="0.2">
      <c r="B43" s="1296"/>
      <c r="C43" s="1297"/>
      <c r="D43" s="1297"/>
      <c r="E43" s="300"/>
    </row>
    <row r="44" spans="2:5" ht="12.2" customHeight="1" x14ac:dyDescent="0.2">
      <c r="B44" s="1077" t="s">
        <v>1304</v>
      </c>
      <c r="C44" s="299"/>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O15" sqref="O15"/>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10" t="s">
        <v>1160</v>
      </c>
      <c r="B2" s="2110"/>
      <c r="C2" s="2110"/>
      <c r="D2" s="2110"/>
      <c r="E2" s="2110"/>
      <c r="F2" s="2110"/>
      <c r="G2" s="2110"/>
      <c r="H2" s="2110"/>
      <c r="I2" s="2110"/>
      <c r="J2" s="2110"/>
    </row>
    <row r="3" spans="1:11" s="175" customFormat="1" ht="17.25" customHeight="1" x14ac:dyDescent="0.2">
      <c r="A3" s="201"/>
      <c r="B3" s="201"/>
      <c r="C3" s="202"/>
      <c r="D3" s="203"/>
      <c r="E3" s="204"/>
    </row>
    <row r="4" spans="1:11" x14ac:dyDescent="0.2">
      <c r="A4" s="321" t="s">
        <v>1623</v>
      </c>
      <c r="B4" s="321"/>
      <c r="C4" s="321"/>
      <c r="D4" s="321"/>
      <c r="E4" s="321"/>
      <c r="F4" s="321"/>
      <c r="G4" s="321"/>
      <c r="H4" s="321"/>
      <c r="I4" s="321"/>
      <c r="J4" s="321"/>
      <c r="K4" s="321"/>
    </row>
    <row r="5" spans="1:11" x14ac:dyDescent="0.2">
      <c r="A5" s="231" t="s">
        <v>1624</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1544</v>
      </c>
    </row>
    <row r="10" spans="1:11" s="175" customFormat="1" x14ac:dyDescent="0.2">
      <c r="A10" s="216"/>
      <c r="B10" s="217"/>
      <c r="C10" s="218"/>
      <c r="D10" s="219" t="s">
        <v>1610</v>
      </c>
    </row>
    <row r="11" spans="1:11" s="175" customFormat="1" x14ac:dyDescent="0.2">
      <c r="A11" s="213"/>
      <c r="B11" s="220"/>
      <c r="C11" s="221">
        <v>2</v>
      </c>
      <c r="D11" s="222" t="s">
        <v>1611</v>
      </c>
    </row>
    <row r="12" spans="1:11" s="175" customFormat="1" hidden="1" x14ac:dyDescent="0.2">
      <c r="A12" s="213"/>
      <c r="B12" s="223"/>
      <c r="C12" s="221"/>
      <c r="D12" s="224"/>
    </row>
    <row r="13" spans="1:11" s="175" customFormat="1" x14ac:dyDescent="0.2">
      <c r="A13" s="213"/>
      <c r="B13" s="220"/>
      <c r="C13" s="221">
        <v>3</v>
      </c>
      <c r="D13" s="222" t="s">
        <v>1612</v>
      </c>
    </row>
    <row r="14" spans="1:11" s="175" customFormat="1" x14ac:dyDescent="0.2">
      <c r="A14" s="213"/>
      <c r="B14" s="220"/>
      <c r="C14" s="221">
        <v>4</v>
      </c>
      <c r="D14" s="222" t="s">
        <v>1613</v>
      </c>
    </row>
    <row r="15" spans="1:11" s="175" customFormat="1" x14ac:dyDescent="0.2">
      <c r="A15" s="213"/>
      <c r="B15" s="220"/>
      <c r="C15" s="221">
        <v>5</v>
      </c>
      <c r="D15" s="225" t="s">
        <v>963</v>
      </c>
    </row>
    <row r="16" spans="1:11" s="175" customFormat="1" x14ac:dyDescent="0.2">
      <c r="A16" s="213"/>
      <c r="B16" s="220"/>
      <c r="C16" s="221">
        <v>6</v>
      </c>
      <c r="D16" s="225" t="s">
        <v>1445</v>
      </c>
    </row>
    <row r="17" spans="1:10" s="175" customFormat="1" ht="6" hidden="1" customHeight="1" x14ac:dyDescent="0.2">
      <c r="A17" s="213"/>
      <c r="B17" s="223"/>
      <c r="C17" s="221"/>
      <c r="D17" s="226"/>
    </row>
    <row r="18" spans="1:10" s="175" customFormat="1" ht="12" customHeight="1" x14ac:dyDescent="0.2">
      <c r="A18" s="213"/>
      <c r="B18" s="220"/>
      <c r="C18" s="221">
        <v>7</v>
      </c>
      <c r="D18" s="225" t="s">
        <v>1444</v>
      </c>
    </row>
    <row r="19" spans="1:10" s="175" customFormat="1" hidden="1" x14ac:dyDescent="0.2">
      <c r="A19" s="213"/>
      <c r="B19" s="223"/>
      <c r="C19" s="221"/>
      <c r="D19" s="226"/>
    </row>
    <row r="20" spans="1:10" s="175" customFormat="1" x14ac:dyDescent="0.2">
      <c r="A20" s="213"/>
      <c r="B20" s="220"/>
      <c r="C20" s="221">
        <v>8</v>
      </c>
      <c r="D20" s="225" t="s">
        <v>1614</v>
      </c>
    </row>
    <row r="21" spans="1:10" s="175" customFormat="1" x14ac:dyDescent="0.2">
      <c r="A21" s="213"/>
      <c r="B21" s="223"/>
      <c r="C21" s="221"/>
      <c r="D21" s="227" t="s">
        <v>1541</v>
      </c>
    </row>
    <row r="22" spans="1:10" s="175" customFormat="1" x14ac:dyDescent="0.2">
      <c r="A22" s="213"/>
      <c r="B22" s="220"/>
      <c r="C22" s="221">
        <v>9</v>
      </c>
      <c r="D22" s="225" t="s">
        <v>1615</v>
      </c>
    </row>
    <row r="23" spans="1:10" s="175" customFormat="1" x14ac:dyDescent="0.2">
      <c r="A23" s="213"/>
      <c r="B23" s="228"/>
      <c r="C23" s="221"/>
      <c r="D23" s="229" t="s">
        <v>1542</v>
      </c>
    </row>
    <row r="24" spans="1:10" s="175" customFormat="1" x14ac:dyDescent="0.2">
      <c r="A24" s="213"/>
      <c r="B24" s="220"/>
      <c r="C24" s="221">
        <v>10</v>
      </c>
      <c r="D24" s="225" t="s">
        <v>1616</v>
      </c>
    </row>
    <row r="25" spans="1:10" s="175" customFormat="1" x14ac:dyDescent="0.2">
      <c r="A25" s="213"/>
      <c r="B25" s="220"/>
      <c r="C25" s="221">
        <v>11</v>
      </c>
      <c r="D25" s="225" t="s">
        <v>1617</v>
      </c>
    </row>
    <row r="26" spans="1:10" s="175" customFormat="1" x14ac:dyDescent="0.2">
      <c r="A26" s="213"/>
      <c r="B26" s="228"/>
      <c r="C26" s="221"/>
      <c r="D26" s="229" t="s">
        <v>1543</v>
      </c>
    </row>
    <row r="27" spans="1:10" s="175" customFormat="1" x14ac:dyDescent="0.2">
      <c r="A27" s="213"/>
      <c r="B27" s="220"/>
      <c r="C27" s="221">
        <v>12</v>
      </c>
      <c r="D27" s="225" t="s">
        <v>1545</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1618</v>
      </c>
    </row>
    <row r="31" spans="1:10" s="175" customFormat="1" x14ac:dyDescent="0.2">
      <c r="A31" s="213"/>
      <c r="B31" s="220"/>
      <c r="C31" s="221">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5" customFormat="1" x14ac:dyDescent="0.2">
      <c r="A32" s="213"/>
      <c r="B32" s="230"/>
      <c r="C32" s="221"/>
      <c r="D32" s="231" t="s">
        <v>1773</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24" t="s">
        <v>1619</v>
      </c>
      <c r="B35" s="2125"/>
      <c r="C35" s="2125"/>
      <c r="D35" s="2125"/>
      <c r="E35" s="2126"/>
      <c r="F35" s="2126"/>
      <c r="G35" s="2126"/>
      <c r="H35" s="2126"/>
      <c r="I35" s="2126"/>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1620</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1621</v>
      </c>
    </row>
    <row r="43" spans="1:9" s="175" customFormat="1" x14ac:dyDescent="0.2">
      <c r="A43" s="213"/>
      <c r="B43" s="223"/>
      <c r="C43" s="221"/>
      <c r="D43" s="234" t="s">
        <v>1622</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24" t="s">
        <v>310</v>
      </c>
      <c r="B47" s="2127"/>
      <c r="C47" s="2127"/>
      <c r="D47" s="2127"/>
      <c r="E47" s="2128"/>
      <c r="F47" s="2128"/>
      <c r="G47" s="2128"/>
      <c r="H47" s="2128"/>
      <c r="I47" s="2128"/>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1625</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t="s">
        <v>2054</v>
      </c>
      <c r="C53" s="173">
        <v>22</v>
      </c>
      <c r="D53" s="241" t="s">
        <v>1448</v>
      </c>
      <c r="E53" s="242"/>
      <c r="F53" s="243"/>
      <c r="G53" s="243" t="s">
        <v>1447</v>
      </c>
      <c r="H53" s="244">
        <v>34700</v>
      </c>
      <c r="I53" s="231" t="s">
        <v>1469</v>
      </c>
    </row>
    <row r="54" spans="1:10" s="175" customFormat="1" x14ac:dyDescent="0.2">
      <c r="A54" s="213"/>
      <c r="B54" s="214" t="s">
        <v>2054</v>
      </c>
      <c r="C54" s="173">
        <v>23</v>
      </c>
      <c r="D54" s="237" t="s">
        <v>1348</v>
      </c>
      <c r="E54" s="242"/>
      <c r="F54" s="243"/>
    </row>
    <row r="55" spans="1:10" s="175" customFormat="1" x14ac:dyDescent="0.2">
      <c r="A55" s="208"/>
      <c r="B55" s="245"/>
      <c r="C55" s="245"/>
      <c r="D55" s="225" t="s">
        <v>1772</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31" t="s">
        <v>2055</v>
      </c>
      <c r="C57" s="2132"/>
      <c r="D57" s="2132"/>
      <c r="E57" s="2132"/>
      <c r="F57" s="2132"/>
      <c r="G57" s="2132"/>
      <c r="H57" s="2132"/>
      <c r="I57" s="2132"/>
      <c r="J57" s="2133"/>
    </row>
    <row r="58" spans="1:10" s="175" customFormat="1" x14ac:dyDescent="0.2">
      <c r="A58" s="247"/>
      <c r="B58" s="2134"/>
      <c r="C58" s="2135"/>
      <c r="D58" s="2135"/>
      <c r="E58" s="2135"/>
      <c r="F58" s="2135"/>
      <c r="G58" s="2135"/>
      <c r="H58" s="2135"/>
      <c r="I58" s="2135"/>
      <c r="J58" s="2136"/>
    </row>
    <row r="59" spans="1:10" s="175" customFormat="1" x14ac:dyDescent="0.2">
      <c r="A59" s="247"/>
      <c r="B59" s="2134"/>
      <c r="C59" s="2135"/>
      <c r="D59" s="2135"/>
      <c r="E59" s="2135"/>
      <c r="F59" s="2135"/>
      <c r="G59" s="2135"/>
      <c r="H59" s="2135"/>
      <c r="I59" s="2135"/>
      <c r="J59" s="2136"/>
    </row>
    <row r="60" spans="1:10" s="175" customFormat="1" x14ac:dyDescent="0.2">
      <c r="A60" s="247"/>
      <c r="B60" s="2134"/>
      <c r="C60" s="2135"/>
      <c r="D60" s="2135"/>
      <c r="E60" s="2135"/>
      <c r="F60" s="2135"/>
      <c r="G60" s="2135"/>
      <c r="H60" s="2135"/>
      <c r="I60" s="2135"/>
      <c r="J60" s="2136"/>
    </row>
    <row r="61" spans="1:10" s="175" customFormat="1" x14ac:dyDescent="0.2">
      <c r="A61" s="247"/>
      <c r="B61" s="2134"/>
      <c r="C61" s="2135"/>
      <c r="D61" s="2135"/>
      <c r="E61" s="2135"/>
      <c r="F61" s="2135"/>
      <c r="G61" s="2135"/>
      <c r="H61" s="2135"/>
      <c r="I61" s="2135"/>
      <c r="J61" s="2136"/>
    </row>
    <row r="62" spans="1:10" s="175" customFormat="1" x14ac:dyDescent="0.2">
      <c r="A62" s="247"/>
      <c r="B62" s="2134"/>
      <c r="C62" s="2135"/>
      <c r="D62" s="2135"/>
      <c r="E62" s="2135"/>
      <c r="F62" s="2135"/>
      <c r="G62" s="2135"/>
      <c r="H62" s="2135"/>
      <c r="I62" s="2135"/>
      <c r="J62" s="2136"/>
    </row>
    <row r="63" spans="1:10" s="175" customFormat="1" x14ac:dyDescent="0.2">
      <c r="A63" s="247"/>
      <c r="B63" s="2134"/>
      <c r="C63" s="2135"/>
      <c r="D63" s="2135"/>
      <c r="E63" s="2135"/>
      <c r="F63" s="2135"/>
      <c r="G63" s="2135"/>
      <c r="H63" s="2135"/>
      <c r="I63" s="2135"/>
      <c r="J63" s="2136"/>
    </row>
    <row r="64" spans="1:10" s="175" customFormat="1" x14ac:dyDescent="0.2">
      <c r="A64" s="247"/>
      <c r="B64" s="2134"/>
      <c r="C64" s="2135"/>
      <c r="D64" s="2135"/>
      <c r="E64" s="2135"/>
      <c r="F64" s="2135"/>
      <c r="G64" s="2135"/>
      <c r="H64" s="2135"/>
      <c r="I64" s="2135"/>
      <c r="J64" s="2136"/>
    </row>
    <row r="65" spans="1:11" s="175" customFormat="1" x14ac:dyDescent="0.2">
      <c r="A65" s="247"/>
      <c r="B65" s="2134"/>
      <c r="C65" s="2135"/>
      <c r="D65" s="2135"/>
      <c r="E65" s="2135"/>
      <c r="F65" s="2135"/>
      <c r="G65" s="2135"/>
      <c r="H65" s="2135"/>
      <c r="I65" s="2135"/>
      <c r="J65" s="2136"/>
    </row>
    <row r="66" spans="1:11" s="175" customFormat="1" x14ac:dyDescent="0.2">
      <c r="A66" s="247"/>
      <c r="B66" s="2134"/>
      <c r="C66" s="2135"/>
      <c r="D66" s="2135"/>
      <c r="E66" s="2135"/>
      <c r="F66" s="2135"/>
      <c r="G66" s="2135"/>
      <c r="H66" s="2135"/>
      <c r="I66" s="2135"/>
      <c r="J66" s="2136"/>
    </row>
    <row r="67" spans="1:11" s="175" customFormat="1" ht="9" customHeight="1" x14ac:dyDescent="0.2">
      <c r="A67" s="248"/>
      <c r="B67" s="2137"/>
      <c r="C67" s="2138"/>
      <c r="D67" s="2138"/>
      <c r="E67" s="2138"/>
      <c r="F67" s="2138"/>
      <c r="G67" s="2138"/>
      <c r="H67" s="2138"/>
      <c r="I67" s="2138"/>
      <c r="J67" s="2139"/>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24" t="s">
        <v>1314</v>
      </c>
      <c r="B70" s="2127"/>
      <c r="C70" s="2127"/>
      <c r="D70" s="2127"/>
      <c r="E70" s="2128"/>
      <c r="F70" s="2128"/>
      <c r="G70" s="2128"/>
      <c r="H70" s="2128"/>
      <c r="I70" s="2128"/>
    </row>
    <row r="71" spans="1:11" s="175" customFormat="1" x14ac:dyDescent="0.2">
      <c r="A71" s="213"/>
      <c r="C71" s="251"/>
      <c r="D71" s="252" t="s">
        <v>1313</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1994</v>
      </c>
      <c r="B73" s="249"/>
      <c r="C73" s="250"/>
      <c r="D73" s="250"/>
      <c r="E73" s="250"/>
      <c r="F73" s="250"/>
      <c r="G73" s="250"/>
      <c r="H73" s="250"/>
    </row>
    <row r="74" spans="1:11" s="175" customFormat="1" x14ac:dyDescent="0.2">
      <c r="A74" s="253" t="s">
        <v>1411</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5" customFormat="1" ht="18.75" customHeight="1" x14ac:dyDescent="0.2">
      <c r="A76" s="233" t="s">
        <v>1412</v>
      </c>
      <c r="B76" s="249"/>
      <c r="C76" s="250"/>
      <c r="D76" s="250"/>
      <c r="E76" s="250"/>
      <c r="F76" s="250"/>
      <c r="G76" s="250"/>
      <c r="H76" s="250"/>
    </row>
    <row r="77" spans="1:11" s="175" customFormat="1" x14ac:dyDescent="0.2">
      <c r="C77" s="173">
        <v>24</v>
      </c>
      <c r="D77" s="241" t="s">
        <v>1631</v>
      </c>
      <c r="G77" s="274" t="s">
        <v>1875</v>
      </c>
      <c r="I77" s="1519"/>
      <c r="J77" s="255"/>
    </row>
    <row r="78" spans="1:11" s="175" customFormat="1" ht="6" customHeight="1" x14ac:dyDescent="0.2">
      <c r="A78" s="213"/>
      <c r="B78" s="256"/>
      <c r="C78" s="173"/>
      <c r="D78" s="241"/>
      <c r="E78" s="242"/>
      <c r="F78" s="243"/>
    </row>
    <row r="79" spans="1:11" s="175" customFormat="1" x14ac:dyDescent="0.2">
      <c r="A79" s="213"/>
      <c r="B79" s="256"/>
      <c r="C79" s="173">
        <v>25</v>
      </c>
      <c r="D79" s="241" t="s">
        <v>1993</v>
      </c>
      <c r="E79" s="242"/>
      <c r="F79" s="243"/>
    </row>
    <row r="80" spans="1:11" s="175" customFormat="1" x14ac:dyDescent="0.2">
      <c r="A80" s="213"/>
      <c r="B80" s="256"/>
      <c r="C80" s="173"/>
      <c r="D80" s="241" t="s">
        <v>1630</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29" t="s">
        <v>1311</v>
      </c>
      <c r="B83" s="2129"/>
      <c r="C83" s="2129"/>
      <c r="D83" s="2130"/>
      <c r="E83" s="257">
        <v>3100</v>
      </c>
      <c r="F83" s="257">
        <v>3120</v>
      </c>
      <c r="G83" s="257">
        <v>3500</v>
      </c>
      <c r="H83" s="257">
        <v>3510</v>
      </c>
      <c r="I83" s="258">
        <v>3950</v>
      </c>
      <c r="J83" s="258" t="s">
        <v>155</v>
      </c>
    </row>
    <row r="84" spans="1:10" s="175" customFormat="1" ht="13.5" customHeight="1" thickTop="1" x14ac:dyDescent="0.2">
      <c r="A84" s="259" t="s">
        <v>1430</v>
      </c>
      <c r="B84" s="260"/>
      <c r="C84" s="261"/>
      <c r="D84" s="262"/>
      <c r="E84" s="263"/>
      <c r="F84" s="263"/>
      <c r="G84" s="263"/>
      <c r="H84" s="263"/>
      <c r="I84" s="264"/>
      <c r="J84" s="264"/>
    </row>
    <row r="85" spans="1:10" s="175" customFormat="1" ht="13.5" customHeight="1" x14ac:dyDescent="0.2">
      <c r="A85" s="2140" t="s">
        <v>1992</v>
      </c>
      <c r="B85" s="2140"/>
      <c r="C85" s="2140"/>
      <c r="D85" s="2141"/>
      <c r="E85" s="1593"/>
      <c r="F85" s="1593"/>
      <c r="G85" s="1593"/>
      <c r="H85" s="1593"/>
      <c r="I85" s="1964"/>
      <c r="J85" s="1776">
        <f>SUM(E85:I85)</f>
        <v>0</v>
      </c>
    </row>
    <row r="86" spans="1:10" s="175" customFormat="1" ht="13.5" customHeight="1" x14ac:dyDescent="0.2">
      <c r="A86" s="265"/>
      <c r="B86" s="266"/>
      <c r="C86" s="267"/>
      <c r="D86" s="268"/>
      <c r="E86" s="263"/>
      <c r="F86" s="263"/>
      <c r="G86" s="263"/>
      <c r="H86" s="263"/>
      <c r="I86" s="264"/>
      <c r="J86" s="1777"/>
    </row>
    <row r="87" spans="1:10" s="175" customFormat="1" ht="13.5" customHeight="1" x14ac:dyDescent="0.2">
      <c r="A87" s="269" t="s">
        <v>1312</v>
      </c>
      <c r="B87" s="270"/>
      <c r="C87" s="271"/>
      <c r="D87" s="268"/>
      <c r="E87" s="263"/>
      <c r="F87" s="263"/>
      <c r="G87" s="263"/>
      <c r="H87" s="263"/>
      <c r="I87" s="264"/>
      <c r="J87" s="1777"/>
    </row>
    <row r="88" spans="1:10" s="175" customFormat="1" ht="13.5" customHeight="1" x14ac:dyDescent="0.2">
      <c r="A88" s="2142" t="s">
        <v>1992</v>
      </c>
      <c r="B88" s="2143"/>
      <c r="C88" s="2143"/>
      <c r="D88" s="2144"/>
      <c r="E88" s="1593"/>
      <c r="F88" s="1593"/>
      <c r="G88" s="1593"/>
      <c r="H88" s="1593"/>
      <c r="I88" s="1964"/>
      <c r="J88" s="1776">
        <f>SUM(E88:I88)</f>
        <v>0</v>
      </c>
    </row>
    <row r="89" spans="1:10" s="175" customFormat="1" ht="13.5" customHeight="1" x14ac:dyDescent="0.2">
      <c r="A89" s="265"/>
      <c r="B89" s="266"/>
      <c r="C89" s="267"/>
      <c r="D89" s="268"/>
      <c r="E89" s="263"/>
      <c r="F89" s="263"/>
      <c r="G89" s="263"/>
      <c r="H89" s="263"/>
      <c r="I89" s="264"/>
      <c r="J89" s="1777"/>
    </row>
    <row r="90" spans="1:10" s="175" customFormat="1" ht="13.5" customHeight="1" x14ac:dyDescent="0.2">
      <c r="A90" s="269" t="s">
        <v>155</v>
      </c>
      <c r="B90" s="270"/>
      <c r="C90" s="271"/>
      <c r="D90" s="272"/>
      <c r="E90" s="1594"/>
      <c r="F90" s="1594"/>
      <c r="G90" s="1594"/>
      <c r="H90" s="1594"/>
      <c r="I90" s="1965"/>
      <c r="J90" s="1778">
        <f>SUM(J85:J89)</f>
        <v>0</v>
      </c>
    </row>
    <row r="91" spans="1:10" s="175" customFormat="1" x14ac:dyDescent="0.2">
      <c r="A91" s="213"/>
      <c r="B91" s="256"/>
      <c r="C91" s="173"/>
      <c r="E91" s="254"/>
      <c r="F91" s="273"/>
      <c r="H91" s="274"/>
    </row>
    <row r="92" spans="1:10" s="175" customFormat="1" x14ac:dyDescent="0.2">
      <c r="A92" s="213"/>
      <c r="B92" s="241" t="s">
        <v>1996</v>
      </c>
      <c r="C92" s="173"/>
      <c r="E92" s="254"/>
      <c r="F92" s="273"/>
      <c r="H92" s="274"/>
    </row>
    <row r="93" spans="1:10" s="175" customFormat="1" ht="16.5" customHeight="1" x14ac:dyDescent="0.2">
      <c r="A93" s="213"/>
      <c r="B93" s="275"/>
      <c r="C93" s="241" t="s">
        <v>1995</v>
      </c>
      <c r="E93" s="254"/>
      <c r="F93" s="273"/>
      <c r="H93" s="274"/>
    </row>
    <row r="94" spans="1:10" s="175" customFormat="1" x14ac:dyDescent="0.2">
      <c r="A94" s="276" t="s">
        <v>1322</v>
      </c>
      <c r="B94" s="277"/>
      <c r="C94" s="277"/>
      <c r="D94" s="278"/>
      <c r="E94" s="279"/>
      <c r="F94" s="280"/>
      <c r="G94" s="281"/>
      <c r="H94" s="282"/>
      <c r="I94" s="283"/>
    </row>
    <row r="95" spans="1:10" s="175" customFormat="1" x14ac:dyDescent="0.2">
      <c r="A95" s="284"/>
      <c r="B95" s="285" t="s">
        <v>1626</v>
      </c>
      <c r="C95" s="286"/>
      <c r="D95" s="287"/>
      <c r="E95" s="281"/>
      <c r="F95" s="281"/>
      <c r="G95" s="281"/>
      <c r="H95" s="281"/>
      <c r="I95" s="281"/>
    </row>
    <row r="96" spans="1:10" s="175" customFormat="1" x14ac:dyDescent="0.2">
      <c r="A96" s="284" t="s">
        <v>1161</v>
      </c>
      <c r="B96" s="322" t="s">
        <v>1628</v>
      </c>
      <c r="C96" s="286"/>
      <c r="D96" s="288"/>
      <c r="E96" s="288"/>
      <c r="F96" s="288"/>
      <c r="G96" s="288"/>
      <c r="H96" s="288"/>
      <c r="I96" s="281"/>
    </row>
    <row r="97" spans="1:9" s="175" customFormat="1" x14ac:dyDescent="0.2">
      <c r="A97" s="284"/>
      <c r="B97" s="285" t="s">
        <v>1627</v>
      </c>
      <c r="C97" s="286"/>
      <c r="D97" s="288"/>
      <c r="E97" s="288"/>
      <c r="F97" s="288"/>
      <c r="G97" s="288"/>
      <c r="H97" s="288"/>
      <c r="I97" s="281"/>
    </row>
    <row r="98" spans="1:9" s="175" customFormat="1" x14ac:dyDescent="0.2">
      <c r="A98" s="285"/>
      <c r="B98" s="289" t="s">
        <v>1629</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11"/>
      <c r="C102" s="2112"/>
      <c r="D102" s="2112"/>
      <c r="E102" s="2112"/>
      <c r="F102" s="2112"/>
      <c r="G102" s="2112"/>
      <c r="H102" s="2112"/>
      <c r="I102" s="2113"/>
    </row>
    <row r="103" spans="1:9" s="175" customFormat="1" ht="11.25" customHeight="1" x14ac:dyDescent="0.2">
      <c r="A103" s="293"/>
      <c r="B103" s="2114"/>
      <c r="C103" s="2115"/>
      <c r="D103" s="2115"/>
      <c r="E103" s="2115"/>
      <c r="F103" s="2115"/>
      <c r="G103" s="2115"/>
      <c r="H103" s="2115"/>
      <c r="I103" s="2116"/>
    </row>
    <row r="104" spans="1:9" s="175" customFormat="1" ht="11.25" customHeight="1" x14ac:dyDescent="0.2">
      <c r="A104" s="293"/>
      <c r="B104" s="2114"/>
      <c r="C104" s="2115"/>
      <c r="D104" s="2115"/>
      <c r="E104" s="2115"/>
      <c r="F104" s="2115"/>
      <c r="G104" s="2115"/>
      <c r="H104" s="2115"/>
      <c r="I104" s="2116"/>
    </row>
    <row r="105" spans="1:9" s="175" customFormat="1" x14ac:dyDescent="0.2">
      <c r="A105" s="293"/>
      <c r="B105" s="2114"/>
      <c r="C105" s="2115"/>
      <c r="D105" s="2115"/>
      <c r="E105" s="2115"/>
      <c r="F105" s="2115"/>
      <c r="G105" s="2115"/>
      <c r="H105" s="2115"/>
      <c r="I105" s="2116"/>
    </row>
    <row r="106" spans="1:9" s="175" customFormat="1" ht="11.25" customHeight="1" x14ac:dyDescent="0.2">
      <c r="A106" s="293"/>
      <c r="B106" s="2114"/>
      <c r="C106" s="2115"/>
      <c r="D106" s="2115"/>
      <c r="E106" s="2115"/>
      <c r="F106" s="2115"/>
      <c r="G106" s="2115"/>
      <c r="H106" s="2115"/>
      <c r="I106" s="2116"/>
    </row>
    <row r="107" spans="1:9" s="175" customFormat="1" ht="11.25" customHeight="1" x14ac:dyDescent="0.2">
      <c r="A107" s="293"/>
      <c r="B107" s="2114"/>
      <c r="C107" s="2115"/>
      <c r="D107" s="2115"/>
      <c r="E107" s="2115"/>
      <c r="F107" s="2115"/>
      <c r="G107" s="2115"/>
      <c r="H107" s="2115"/>
      <c r="I107" s="2116"/>
    </row>
    <row r="108" spans="1:9" s="175" customFormat="1" ht="11.25" customHeight="1" x14ac:dyDescent="0.2">
      <c r="A108" s="293"/>
      <c r="B108" s="2114"/>
      <c r="C108" s="2115"/>
      <c r="D108" s="2115"/>
      <c r="E108" s="2115"/>
      <c r="F108" s="2115"/>
      <c r="G108" s="2115"/>
      <c r="H108" s="2115"/>
      <c r="I108" s="2116"/>
    </row>
    <row r="109" spans="1:9" s="175" customFormat="1" ht="11.25" customHeight="1" x14ac:dyDescent="0.2">
      <c r="A109" s="293"/>
      <c r="B109" s="2114"/>
      <c r="C109" s="2115"/>
      <c r="D109" s="2115"/>
      <c r="E109" s="2115"/>
      <c r="F109" s="2115"/>
      <c r="G109" s="2115"/>
      <c r="H109" s="2115"/>
      <c r="I109" s="2116"/>
    </row>
    <row r="110" spans="1:9" s="175" customFormat="1" ht="11.25" customHeight="1" x14ac:dyDescent="0.2">
      <c r="A110" s="293"/>
      <c r="B110" s="2114"/>
      <c r="C110" s="2115"/>
      <c r="D110" s="2115"/>
      <c r="E110" s="2115"/>
      <c r="F110" s="2115"/>
      <c r="G110" s="2115"/>
      <c r="H110" s="2115"/>
      <c r="I110" s="2116"/>
    </row>
    <row r="111" spans="1:9" s="175" customFormat="1" ht="11.25" customHeight="1" x14ac:dyDescent="0.2">
      <c r="A111" s="293"/>
      <c r="B111" s="2114"/>
      <c r="C111" s="2115"/>
      <c r="D111" s="2115"/>
      <c r="E111" s="2115"/>
      <c r="F111" s="2115"/>
      <c r="G111" s="2115"/>
      <c r="H111" s="2115"/>
      <c r="I111" s="2116"/>
    </row>
    <row r="112" spans="1:9" s="175" customFormat="1" ht="11.25" customHeight="1" x14ac:dyDescent="0.2">
      <c r="A112" s="293"/>
      <c r="B112" s="2117"/>
      <c r="C112" s="2118"/>
      <c r="D112" s="2118"/>
      <c r="E112" s="2118"/>
      <c r="F112" s="2118"/>
      <c r="G112" s="2118"/>
      <c r="H112" s="2118"/>
      <c r="I112" s="2119"/>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20" t="s">
        <v>2056</v>
      </c>
      <c r="D114" s="2120"/>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21" t="s">
        <v>1321</v>
      </c>
      <c r="D117" s="2122"/>
      <c r="E117" s="2123"/>
      <c r="F117" s="2123"/>
      <c r="G117" s="2123"/>
      <c r="H117" s="2123"/>
      <c r="I117" s="281"/>
    </row>
    <row r="118" spans="1:9" s="175" customFormat="1" ht="24" customHeight="1" x14ac:dyDescent="0.2">
      <c r="A118" s="293"/>
      <c r="B118" s="293"/>
      <c r="C118" s="293"/>
      <c r="D118" s="300"/>
      <c r="E118" s="299"/>
      <c r="F118" s="301"/>
      <c r="G118" s="1521"/>
      <c r="H118" s="299"/>
      <c r="I118" s="281"/>
    </row>
    <row r="119" spans="1:9" s="175" customFormat="1" ht="11.25" customHeight="1" x14ac:dyDescent="0.2">
      <c r="A119" s="302"/>
      <c r="B119" s="302"/>
      <c r="C119" s="303"/>
      <c r="D119" s="304" t="s">
        <v>358</v>
      </c>
      <c r="E119" s="287"/>
      <c r="F119" s="1520" t="s">
        <v>1876</v>
      </c>
      <c r="G119" s="305"/>
      <c r="H119" s="305"/>
      <c r="I119" s="281"/>
    </row>
    <row r="120" spans="1:9" x14ac:dyDescent="0.2">
      <c r="A120" s="306"/>
      <c r="B120" s="174"/>
      <c r="C120" s="307"/>
      <c r="D120" s="250"/>
      <c r="E120" s="250"/>
      <c r="F120" s="250"/>
      <c r="G120" s="250"/>
      <c r="H120" s="250"/>
      <c r="I120" s="281"/>
    </row>
    <row r="121" spans="1:9" x14ac:dyDescent="0.2">
      <c r="A121" s="306"/>
      <c r="B121" s="1303" t="s">
        <v>1587</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O15" sqref="O15"/>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45" t="s">
        <v>383</v>
      </c>
      <c r="B1" s="2145"/>
      <c r="C1" s="2145"/>
      <c r="D1" s="2145"/>
      <c r="E1" s="2145"/>
      <c r="F1" s="2145"/>
      <c r="G1" s="2145"/>
      <c r="H1" s="2145"/>
      <c r="I1" s="2145"/>
      <c r="J1" s="2145"/>
      <c r="K1" s="2145"/>
      <c r="L1" s="2145"/>
      <c r="M1" s="2145"/>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1632</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98" t="str">
        <f>"Tax Year "&amp;'AFR20'!E2-1</f>
        <v>Tax Year 2019</v>
      </c>
      <c r="E7" s="216"/>
      <c r="F7" s="328" t="s">
        <v>270</v>
      </c>
      <c r="G7" s="216"/>
      <c r="H7" s="216"/>
      <c r="I7" s="216"/>
      <c r="J7" s="1599">
        <v>15788460</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3.3086999999999998E-2</v>
      </c>
      <c r="E10" s="332" t="s">
        <v>998</v>
      </c>
      <c r="F10" s="331">
        <v>3.7759999999999998E-3</v>
      </c>
      <c r="G10" s="332" t="s">
        <v>998</v>
      </c>
      <c r="H10" s="331">
        <v>1.8929999999999999E-3</v>
      </c>
      <c r="I10" s="332" t="s">
        <v>999</v>
      </c>
      <c r="J10" s="1472">
        <f>ROUND(D10+F10+H10,5)</f>
        <v>3.8760000000000003E-2</v>
      </c>
      <c r="K10" s="216"/>
      <c r="L10" s="331">
        <v>4.4200000000000001E-4</v>
      </c>
      <c r="M10" s="216"/>
    </row>
    <row r="11" spans="1:14" ht="7.5" customHeight="1" x14ac:dyDescent="0.2">
      <c r="B11" s="216"/>
      <c r="C11" s="216"/>
      <c r="D11" s="2155" t="str">
        <f>IF(SUM(J10)&lt;=0.0999999,"","Enter the Tax Rates by moving the decimal two places to the left.")</f>
        <v/>
      </c>
      <c r="E11" s="2156"/>
      <c r="F11" s="2156"/>
      <c r="G11" s="2156"/>
      <c r="H11" s="2156"/>
      <c r="I11" s="2156"/>
      <c r="J11" s="2156"/>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1633</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95">
        <f>SUM('Acct Summary 7-8'!C8,'Acct Summary 7-8'!D8,'Acct Summary 7-8'!F8,'Acct Summary 7-8'!I8)</f>
        <v>2588332</v>
      </c>
      <c r="E16" s="1596"/>
      <c r="F16" s="1595">
        <f>SUM('Acct Summary 7-8'!C17,'Acct Summary 7-8'!D17,'Acct Summary 7-8'!F17)</f>
        <v>2461722</v>
      </c>
      <c r="G16" s="1596"/>
      <c r="H16" s="1595">
        <f>SUM(D16-F16)</f>
        <v>126610</v>
      </c>
      <c r="I16" s="1597"/>
      <c r="J16" s="1595">
        <f>SUM('Acct Summary 7-8'!C81,'Acct Summary 7-8'!D81,'Acct Summary 7-8'!F81,'Acct Summary 7-8'!I81)</f>
        <v>1899882</v>
      </c>
      <c r="K16" s="216"/>
      <c r="L16" s="216"/>
      <c r="M16" s="216"/>
    </row>
    <row r="17" spans="1:13" ht="12.2" customHeight="1" x14ac:dyDescent="0.2">
      <c r="A17" s="326"/>
      <c r="B17" s="254" t="s">
        <v>8</v>
      </c>
      <c r="C17" s="231" t="s">
        <v>1382</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1634</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2008</v>
      </c>
      <c r="M21" s="216"/>
    </row>
    <row r="22" spans="1:13" ht="13.35" customHeight="1" x14ac:dyDescent="0.2">
      <c r="A22" s="326"/>
      <c r="B22" s="216"/>
      <c r="C22" s="216"/>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595">
        <f>'Short-Term Long-Term Debt 24'!F27</f>
        <v>0</v>
      </c>
      <c r="E24" s="1596" t="s">
        <v>999</v>
      </c>
      <c r="F24" s="1598">
        <f>SUM(D22,F22,H22,J22,L22, D24)</f>
        <v>0</v>
      </c>
      <c r="G24" s="216"/>
      <c r="H24" s="216"/>
      <c r="I24" s="216"/>
      <c r="J24" s="216"/>
      <c r="K24" s="216"/>
      <c r="L24" s="216"/>
      <c r="M24" s="216"/>
    </row>
    <row r="25" spans="1:13" ht="11.25" customHeight="1" x14ac:dyDescent="0.2">
      <c r="A25" s="326"/>
      <c r="B25" s="175" t="s">
        <v>9</v>
      </c>
      <c r="C25" s="231" t="s">
        <v>1968</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2054</v>
      </c>
      <c r="C31" s="343" t="s">
        <v>582</v>
      </c>
      <c r="D31" s="231" t="s">
        <v>1065</v>
      </c>
      <c r="E31" s="216"/>
      <c r="F31" s="216"/>
      <c r="G31" s="339"/>
      <c r="H31" s="1473">
        <f>IF(B31="X",(J7*0.069),IF(B32="X",(J7*0.138),"Enter x in a.or b."))</f>
        <v>1089403.74</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598">
        <f>'Assets-Liab 5-6'!N36</f>
        <v>1589000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46"/>
      <c r="C54" s="2147"/>
      <c r="D54" s="2147"/>
      <c r="E54" s="2147"/>
      <c r="F54" s="2147"/>
      <c r="G54" s="2147"/>
      <c r="H54" s="2147"/>
      <c r="I54" s="2147"/>
      <c r="J54" s="2147"/>
      <c r="K54" s="2147"/>
      <c r="L54" s="2148"/>
      <c r="M54" s="356"/>
    </row>
    <row r="55" spans="1:13" ht="12.75" customHeight="1" x14ac:dyDescent="0.2">
      <c r="B55" s="2149"/>
      <c r="C55" s="2150"/>
      <c r="D55" s="2150"/>
      <c r="E55" s="2150"/>
      <c r="F55" s="2150"/>
      <c r="G55" s="2150"/>
      <c r="H55" s="2150"/>
      <c r="I55" s="2150"/>
      <c r="J55" s="2150"/>
      <c r="K55" s="2150"/>
      <c r="L55" s="2151"/>
      <c r="M55" s="356"/>
    </row>
    <row r="56" spans="1:13" ht="12.75" customHeight="1" x14ac:dyDescent="0.2">
      <c r="B56" s="2149"/>
      <c r="C56" s="2150"/>
      <c r="D56" s="2150"/>
      <c r="E56" s="2150"/>
      <c r="F56" s="2150"/>
      <c r="G56" s="2150"/>
      <c r="H56" s="2150"/>
      <c r="I56" s="2150"/>
      <c r="J56" s="2150"/>
      <c r="K56" s="2150"/>
      <c r="L56" s="2151"/>
      <c r="M56" s="216"/>
    </row>
    <row r="57" spans="1:13" ht="12.75" customHeight="1" x14ac:dyDescent="0.2">
      <c r="B57" s="2149"/>
      <c r="C57" s="2150"/>
      <c r="D57" s="2150"/>
      <c r="E57" s="2150"/>
      <c r="F57" s="2150"/>
      <c r="G57" s="2150"/>
      <c r="H57" s="2150"/>
      <c r="I57" s="2150"/>
      <c r="J57" s="2150"/>
      <c r="K57" s="2150"/>
      <c r="L57" s="2151"/>
      <c r="M57" s="216"/>
    </row>
    <row r="58" spans="1:13" x14ac:dyDescent="0.2">
      <c r="B58" s="2152"/>
      <c r="C58" s="2153"/>
      <c r="D58" s="2153"/>
      <c r="E58" s="2153"/>
      <c r="F58" s="2153"/>
      <c r="G58" s="2153"/>
      <c r="H58" s="2153"/>
      <c r="I58" s="2153"/>
      <c r="J58" s="2153"/>
      <c r="K58" s="2153"/>
      <c r="L58" s="2154"/>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57"/>
      <c r="D61" s="2158"/>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BreakPreview" zoomScale="60" zoomScaleNormal="110" workbookViewId="0">
      <selection activeCell="O15" sqref="O15"/>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60"/>
      <c r="B1" s="2161"/>
      <c r="C1" s="2161"/>
      <c r="D1" s="360"/>
      <c r="E1" s="360"/>
      <c r="F1" s="360"/>
      <c r="G1" s="360"/>
      <c r="H1" s="360"/>
      <c r="I1" s="360"/>
      <c r="J1" s="360"/>
      <c r="K1" s="360"/>
      <c r="L1" s="360"/>
      <c r="M1" s="360"/>
      <c r="N1" s="360"/>
      <c r="O1" s="2160"/>
      <c r="P1" s="2161"/>
      <c r="Q1" s="2161"/>
    </row>
    <row r="2" spans="1:18" ht="15" x14ac:dyDescent="0.2">
      <c r="A2" s="2164" t="s">
        <v>552</v>
      </c>
      <c r="B2" s="2164"/>
      <c r="C2" s="2164"/>
      <c r="D2" s="2164"/>
      <c r="E2" s="2164"/>
      <c r="F2" s="2164"/>
      <c r="G2" s="2164"/>
      <c r="H2" s="2164"/>
      <c r="I2" s="2164"/>
      <c r="J2" s="2164"/>
      <c r="K2" s="2164"/>
      <c r="L2" s="2164"/>
      <c r="M2" s="2164"/>
      <c r="N2" s="2164"/>
      <c r="O2" s="2164"/>
      <c r="P2" s="2164"/>
      <c r="Q2" s="2164"/>
      <c r="R2" s="2164"/>
    </row>
    <row r="3" spans="1:18" ht="12.75" x14ac:dyDescent="0.2">
      <c r="A3" s="2165" t="s">
        <v>1399</v>
      </c>
      <c r="B3" s="2165"/>
      <c r="C3" s="2165"/>
      <c r="D3" s="2165"/>
      <c r="E3" s="2165"/>
      <c r="F3" s="2165"/>
      <c r="G3" s="2165"/>
      <c r="H3" s="2165"/>
      <c r="I3" s="2165"/>
      <c r="J3" s="2165"/>
      <c r="K3" s="2165"/>
      <c r="L3" s="2165"/>
      <c r="M3" s="2165"/>
      <c r="N3" s="2165"/>
      <c r="O3" s="2165"/>
      <c r="P3" s="2165"/>
      <c r="Q3" s="2165"/>
      <c r="R3" s="2165"/>
    </row>
    <row r="4" spans="1:18" x14ac:dyDescent="0.2">
      <c r="A4" s="2166" t="s">
        <v>1540</v>
      </c>
      <c r="B4" s="2166"/>
      <c r="C4" s="2166"/>
      <c r="D4" s="2166"/>
      <c r="E4" s="2166"/>
      <c r="F4" s="2166"/>
      <c r="G4" s="2166"/>
      <c r="H4" s="2166"/>
      <c r="I4" s="2166"/>
      <c r="J4" s="2166"/>
      <c r="K4" s="2166"/>
      <c r="L4" s="2166"/>
      <c r="M4" s="2166"/>
      <c r="N4" s="2166"/>
      <c r="O4" s="2166"/>
      <c r="P4" s="2166"/>
      <c r="Q4" s="2166"/>
      <c r="R4" s="2166"/>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 xml:space="preserve"> Burnham Elem SD 154-5</v>
      </c>
      <c r="E7" s="367"/>
      <c r="G7" s="246"/>
      <c r="H7" s="363"/>
      <c r="I7" s="363"/>
      <c r="J7" s="363"/>
      <c r="K7" s="363"/>
      <c r="L7" s="306"/>
      <c r="M7" s="306"/>
      <c r="N7" s="306"/>
      <c r="O7" s="306"/>
      <c r="P7" s="306"/>
    </row>
    <row r="8" spans="1:18" ht="12.75" x14ac:dyDescent="0.2">
      <c r="A8" s="306"/>
      <c r="B8" s="306"/>
      <c r="C8" s="365" t="s">
        <v>1117</v>
      </c>
      <c r="D8" s="368" t="str">
        <f>COVER!A13</f>
        <v>07016154502   Burnham Elem SD 154-5</v>
      </c>
      <c r="E8" s="369"/>
      <c r="G8" s="306"/>
      <c r="H8" s="306"/>
      <c r="I8" s="306"/>
      <c r="J8" s="306"/>
      <c r="K8" s="306"/>
      <c r="L8" s="306"/>
      <c r="M8" s="306"/>
      <c r="N8" s="306"/>
      <c r="O8" s="306"/>
      <c r="P8" s="306"/>
    </row>
    <row r="9" spans="1:18" ht="12.75" x14ac:dyDescent="0.2">
      <c r="A9" s="306"/>
      <c r="B9" s="306"/>
      <c r="C9" s="365" t="s">
        <v>708</v>
      </c>
      <c r="D9" s="370" t="str">
        <f>COVER!A15</f>
        <v xml:space="preserve">Cook </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610" t="str">
        <f>IF(K12&gt;0.24999,"4",IF(K12&gt;0.09999,"3",IF(K12&gt;=0,"2",1)))</f>
        <v>4</v>
      </c>
      <c r="P11" s="210"/>
      <c r="Q11" s="210"/>
    </row>
    <row r="12" spans="1:18" s="381" customFormat="1" ht="11.25" x14ac:dyDescent="0.2">
      <c r="A12" s="212"/>
      <c r="B12" s="376"/>
      <c r="C12" s="212" t="s">
        <v>1351</v>
      </c>
      <c r="D12" s="212"/>
      <c r="E12" s="212"/>
      <c r="F12" s="212" t="s">
        <v>1084</v>
      </c>
      <c r="G12" s="377"/>
      <c r="H12" s="1600">
        <f>SUM('Acct Summary 7-8'!C81+'Acct Summary 7-8'!D81+'Acct Summary 7-8'!F81+'Acct Summary 7-8'!I81+IF('Acct Summary 7-8'!G81&lt;0,'Acct Summary 7-8'!G81,"0")+IF('Acct Summary 7-8'!J81&lt;0,'Acct Summary 7-8'!J81,"0"))</f>
        <v>1899882</v>
      </c>
      <c r="I12" s="379"/>
      <c r="J12" s="379"/>
      <c r="K12" s="1608">
        <f>TRUNC((H12/H13*100000),5)/100000</f>
        <v>0.73401789260000005</v>
      </c>
      <c r="L12" s="380"/>
      <c r="M12" s="336" t="s">
        <v>1136</v>
      </c>
      <c r="N12" s="336"/>
      <c r="O12" s="1611">
        <v>0.35</v>
      </c>
      <c r="P12" s="212"/>
      <c r="Q12" s="212"/>
    </row>
    <row r="13" spans="1:18" s="381" customFormat="1" ht="12.75" x14ac:dyDescent="0.2">
      <c r="A13" s="212"/>
      <c r="B13" s="376"/>
      <c r="C13" s="2162" t="s">
        <v>1315</v>
      </c>
      <c r="D13" s="2163"/>
      <c r="E13" s="212"/>
      <c r="F13" s="382" t="s">
        <v>788</v>
      </c>
      <c r="G13" s="377"/>
      <c r="H13" s="1600">
        <f>SUM('Acct Summary 7-8'!C8+'Acct Summary 7-8'!D8+'Acct Summary 7-8'!F8+'Acct Summary 7-8'!I8)+H14</f>
        <v>2588332</v>
      </c>
      <c r="I13" s="379"/>
      <c r="J13" s="379"/>
      <c r="K13" s="1607"/>
      <c r="L13" s="212"/>
      <c r="M13" s="336" t="s">
        <v>1137</v>
      </c>
      <c r="N13" s="336"/>
      <c r="O13" s="1612">
        <f>(O11*O12)</f>
        <v>1.4</v>
      </c>
      <c r="P13" s="212"/>
      <c r="Q13" s="212"/>
      <c r="R13" s="384"/>
    </row>
    <row r="14" spans="1:18" s="381" customFormat="1" ht="12.75" x14ac:dyDescent="0.2">
      <c r="A14" s="212"/>
      <c r="B14" s="376"/>
      <c r="C14" s="234" t="s">
        <v>1383</v>
      </c>
      <c r="D14" s="385"/>
      <c r="E14" s="212"/>
      <c r="F14" s="382" t="s">
        <v>790</v>
      </c>
      <c r="G14" s="377"/>
      <c r="H14" s="1600">
        <f>-SUM('Acct Summary 7-8'!C54:D56,'Acct Summary 7-8'!C58:D60,'Acct Summary 7-8'!C62:D64,'Acct Summary 7-8'!C66:D68,'Acct Summary 7-8'!C70:D72,'Acct Summary 7-8'!C74:D74)</f>
        <v>0</v>
      </c>
      <c r="I14" s="379"/>
      <c r="J14" s="379"/>
      <c r="K14" s="1607"/>
      <c r="L14" s="212"/>
      <c r="M14" s="336"/>
      <c r="N14" s="336"/>
      <c r="O14" s="1612"/>
      <c r="P14" s="212"/>
      <c r="Q14" s="212"/>
      <c r="R14" s="384"/>
    </row>
    <row r="15" spans="1:18" ht="11.45" customHeight="1" x14ac:dyDescent="0.2">
      <c r="A15" s="210"/>
      <c r="B15" s="372"/>
      <c r="C15" s="212" t="s">
        <v>1397</v>
      </c>
      <c r="D15" s="210"/>
      <c r="E15" s="210"/>
      <c r="F15" s="212"/>
      <c r="G15" s="386"/>
      <c r="H15" s="1601"/>
      <c r="I15" s="210"/>
      <c r="J15" s="210"/>
      <c r="K15" s="1601"/>
      <c r="L15" s="210"/>
      <c r="M15" s="387"/>
      <c r="N15" s="387"/>
      <c r="O15" s="1613"/>
      <c r="P15" s="210"/>
      <c r="Q15" s="210"/>
      <c r="R15" s="360"/>
    </row>
    <row r="16" spans="1:18" ht="12.75" x14ac:dyDescent="0.2">
      <c r="A16" s="210"/>
      <c r="B16" s="373" t="s">
        <v>977</v>
      </c>
      <c r="C16" s="374" t="s">
        <v>1138</v>
      </c>
      <c r="D16" s="210"/>
      <c r="E16" s="210"/>
      <c r="F16" s="210"/>
      <c r="G16" s="210"/>
      <c r="H16" s="1602" t="s">
        <v>155</v>
      </c>
      <c r="I16" s="313"/>
      <c r="J16" s="313"/>
      <c r="K16" s="1609" t="s">
        <v>1134</v>
      </c>
      <c r="L16" s="313"/>
      <c r="M16" s="313" t="s">
        <v>1135</v>
      </c>
      <c r="N16" s="313"/>
      <c r="O16" s="1610">
        <f>IF(K17&gt;1.2,"1",IF(K17&gt;1.1,"2",IF(K17&gt;1,"3",4)))</f>
        <v>4</v>
      </c>
      <c r="P16" s="210"/>
      <c r="R16" s="360"/>
    </row>
    <row r="17" spans="1:18" s="381" customFormat="1" ht="11.25" x14ac:dyDescent="0.2">
      <c r="A17" s="212"/>
      <c r="B17" s="376"/>
      <c r="C17" s="212" t="s">
        <v>792</v>
      </c>
      <c r="D17" s="212"/>
      <c r="E17" s="212"/>
      <c r="F17" s="212" t="s">
        <v>441</v>
      </c>
      <c r="G17" s="377"/>
      <c r="H17" s="1600">
        <f>SUM('Acct Summary 7-8'!C17+'Acct Summary 7-8'!D17+'Acct Summary 7-8'!F17)</f>
        <v>2461722</v>
      </c>
      <c r="I17" s="379"/>
      <c r="J17" s="388"/>
      <c r="K17" s="1608">
        <f>TRUNC((H17/H18*100000),5)/100000</f>
        <v>0.95108432759999995</v>
      </c>
      <c r="L17" s="380"/>
      <c r="M17" s="389" t="s">
        <v>1163</v>
      </c>
      <c r="O17" s="1614" t="str">
        <f>IF(AND(O16="2", J20 &gt; 2),"1",IF(AND(O16 = "1", J20 &gt; 2),"2",IF(AND(O16="1", J20 &gt;1),"1","0")))</f>
        <v>0</v>
      </c>
      <c r="P17" s="212"/>
    </row>
    <row r="18" spans="1:18" s="381" customFormat="1" ht="11.25" x14ac:dyDescent="0.2">
      <c r="A18" s="212"/>
      <c r="B18" s="376"/>
      <c r="C18" s="2162" t="s">
        <v>1308</v>
      </c>
      <c r="D18" s="2163"/>
      <c r="E18" s="212"/>
      <c r="F18" s="390" t="s">
        <v>789</v>
      </c>
      <c r="G18" s="377"/>
      <c r="H18" s="1600">
        <f>SUM('Acct Summary 7-8'!C8+'Acct Summary 7-8'!D8+'Acct Summary 7-8'!F8+'Acct Summary 7-8'!I8)+H19</f>
        <v>2588332</v>
      </c>
      <c r="I18" s="379"/>
      <c r="J18" s="379"/>
      <c r="K18" s="1607"/>
      <c r="L18" s="212"/>
      <c r="M18" s="336" t="s">
        <v>1136</v>
      </c>
      <c r="N18" s="336"/>
      <c r="O18" s="1607">
        <v>0.35</v>
      </c>
      <c r="P18" s="212"/>
    </row>
    <row r="19" spans="1:18" s="381" customFormat="1" ht="11.25" x14ac:dyDescent="0.2">
      <c r="A19" s="212"/>
      <c r="B19" s="376"/>
      <c r="C19" s="234" t="s">
        <v>1383</v>
      </c>
      <c r="D19" s="385"/>
      <c r="E19" s="212"/>
      <c r="F19" s="390" t="s">
        <v>790</v>
      </c>
      <c r="G19" s="377"/>
      <c r="H19" s="1600">
        <f>-SUM('Acct Summary 7-8'!C54:D56,'Acct Summary 7-8'!C58:D60,'Acct Summary 7-8'!C62:D64,'Acct Summary 7-8'!C66:D68,'Acct Summary 7-8'!C70:D72,'Acct Summary 7-8'!C74:D74)</f>
        <v>0</v>
      </c>
      <c r="I19" s="379"/>
      <c r="J19" s="379"/>
      <c r="K19" s="1607"/>
      <c r="L19" s="212"/>
      <c r="M19" s="336"/>
      <c r="N19" s="336"/>
      <c r="O19" s="1607"/>
      <c r="P19" s="212"/>
    </row>
    <row r="20" spans="1:18" s="381" customFormat="1" ht="12.75" x14ac:dyDescent="0.2">
      <c r="A20" s="212"/>
      <c r="B20" s="376"/>
      <c r="C20" s="212" t="s">
        <v>1397</v>
      </c>
      <c r="D20" s="212"/>
      <c r="E20" s="212"/>
      <c r="F20" s="212"/>
      <c r="G20" s="377"/>
      <c r="H20" s="1603"/>
      <c r="I20" s="379"/>
      <c r="J20" s="392" t="str">
        <f>IF(K17&lt;=1,"0",TRUNC(((K12-0.1)/(K17-1)*100),5)/100)</f>
        <v>0</v>
      </c>
      <c r="K20" s="1608" t="str">
        <f>IF(K17&lt;=1,"0",IF(AND(O16="2", J20 &gt; 2),TRUNC(((K12-0.1)/(K17-1)*100),5)/100,IF(AND(O16 = "1", J20 &gt; 2),TRUNC(((K12-0.1)/(K17-1)*100),5)/100,IF(AND(O16="1", J20 &gt;1),TRUNC(((K12-0.1)/(K17-1)*100),5)/100,""))))</f>
        <v>0</v>
      </c>
      <c r="L20" s="212"/>
      <c r="M20" s="336" t="s">
        <v>1137</v>
      </c>
      <c r="N20" s="336"/>
      <c r="O20" s="1612">
        <f>(O16+O17)*O18</f>
        <v>1.4</v>
      </c>
      <c r="P20" s="212"/>
      <c r="R20" s="384"/>
    </row>
    <row r="21" spans="1:18" ht="11.45" customHeight="1" x14ac:dyDescent="0.2">
      <c r="A21" s="210"/>
      <c r="B21" s="372"/>
      <c r="C21" s="212" t="s">
        <v>472</v>
      </c>
      <c r="D21" s="210"/>
      <c r="E21" s="210"/>
      <c r="F21" s="210"/>
      <c r="G21" s="386"/>
      <c r="H21" s="1601"/>
      <c r="I21" s="210"/>
      <c r="J21" s="210"/>
      <c r="K21" s="1601"/>
      <c r="L21" s="210"/>
      <c r="M21" s="387"/>
      <c r="N21" s="387"/>
      <c r="O21" s="1613"/>
      <c r="P21" s="210"/>
      <c r="R21" s="360"/>
    </row>
    <row r="22" spans="1:18" ht="11.45" customHeight="1" x14ac:dyDescent="0.2">
      <c r="A22" s="210"/>
      <c r="B22" s="372"/>
      <c r="C22" s="212"/>
      <c r="D22" s="210"/>
      <c r="E22" s="210"/>
      <c r="F22" s="210"/>
      <c r="G22" s="386"/>
      <c r="H22" s="1601"/>
      <c r="I22" s="210"/>
      <c r="J22" s="210"/>
      <c r="K22" s="1601"/>
      <c r="L22" s="210"/>
      <c r="M22" s="387"/>
      <c r="N22" s="387"/>
      <c r="O22" s="1613"/>
      <c r="P22" s="210"/>
      <c r="R22" s="360"/>
    </row>
    <row r="23" spans="1:18" ht="12.75" x14ac:dyDescent="0.2">
      <c r="A23" s="210"/>
      <c r="B23" s="373" t="s">
        <v>602</v>
      </c>
      <c r="C23" s="374" t="s">
        <v>1139</v>
      </c>
      <c r="D23" s="210"/>
      <c r="E23" s="210"/>
      <c r="F23" s="210"/>
      <c r="G23" s="210"/>
      <c r="H23" s="1602" t="s">
        <v>155</v>
      </c>
      <c r="I23" s="313"/>
      <c r="J23" s="313"/>
      <c r="K23" s="1609" t="s">
        <v>1140</v>
      </c>
      <c r="L23" s="313"/>
      <c r="M23" s="313" t="s">
        <v>1135</v>
      </c>
      <c r="N23" s="313"/>
      <c r="O23" s="1610" t="str">
        <f>IF(K24&gt;=180,"4",IF(K24&gt;=90,"3",IF(K24&gt;=30,"2",1)))</f>
        <v>4</v>
      </c>
      <c r="P23" s="210"/>
      <c r="R23" s="360"/>
    </row>
    <row r="24" spans="1:18" s="381" customFormat="1" ht="11.25" x14ac:dyDescent="0.2">
      <c r="A24" s="212"/>
      <c r="B24" s="376"/>
      <c r="C24" s="2159" t="s">
        <v>1398</v>
      </c>
      <c r="D24" s="2159"/>
      <c r="E24" s="212"/>
      <c r="F24" s="212" t="s">
        <v>442</v>
      </c>
      <c r="G24" s="377"/>
      <c r="H24" s="1600">
        <f>SUM('Assets-Liab 5-6'!C4+'Assets-Liab 5-6'!D4+'Assets-Liab 5-6'!F4+'Assets-Liab 5-6'!I4+'Assets-Liab 5-6'!C5+'Assets-Liab 5-6'!D5+'Assets-Liab 5-6'!F5+'Assets-Liab 5-6'!I5)</f>
        <v>1899882</v>
      </c>
      <c r="I24" s="393"/>
      <c r="J24" s="393"/>
      <c r="K24" s="1604">
        <f>TRUNC(((H24/H25*100000)/100000),2)</f>
        <v>277.83</v>
      </c>
      <c r="L24" s="394"/>
      <c r="M24" s="336" t="s">
        <v>1136</v>
      </c>
      <c r="N24" s="336"/>
      <c r="O24" s="1612">
        <v>0.1</v>
      </c>
      <c r="P24" s="212"/>
    </row>
    <row r="25" spans="1:18" s="381" customFormat="1" ht="12.75" x14ac:dyDescent="0.2">
      <c r="A25" s="212"/>
      <c r="B25" s="376"/>
      <c r="C25" s="212" t="s">
        <v>793</v>
      </c>
      <c r="D25" s="212"/>
      <c r="E25" s="212"/>
      <c r="F25" s="212" t="s">
        <v>443</v>
      </c>
      <c r="G25" s="377"/>
      <c r="H25" s="1604">
        <f>ROUND((H17/360),5)</f>
        <v>6838.1166700000003</v>
      </c>
      <c r="I25" s="395"/>
      <c r="J25" s="395"/>
      <c r="K25" s="1607"/>
      <c r="L25" s="212"/>
      <c r="M25" s="336" t="s">
        <v>1137</v>
      </c>
      <c r="N25" s="336"/>
      <c r="O25" s="1612">
        <f>O23*O24</f>
        <v>0.4</v>
      </c>
      <c r="P25" s="212"/>
      <c r="R25" s="384"/>
    </row>
    <row r="26" spans="1:18" ht="12.2" customHeight="1" x14ac:dyDescent="0.2">
      <c r="A26" s="210"/>
      <c r="B26" s="372"/>
      <c r="C26" s="210"/>
      <c r="D26" s="210"/>
      <c r="E26" s="210"/>
      <c r="F26" s="210"/>
      <c r="G26" s="210"/>
      <c r="H26" s="1601"/>
      <c r="I26" s="210"/>
      <c r="J26" s="210"/>
      <c r="K26" s="1601"/>
      <c r="L26" s="210"/>
      <c r="M26" s="387"/>
      <c r="N26" s="387"/>
      <c r="O26" s="1613"/>
      <c r="P26" s="210"/>
    </row>
    <row r="27" spans="1:18" ht="12.75" x14ac:dyDescent="0.2">
      <c r="A27" s="210"/>
      <c r="B27" s="373" t="s">
        <v>487</v>
      </c>
      <c r="C27" s="374"/>
      <c r="D27" s="210"/>
      <c r="E27" s="210"/>
      <c r="F27" s="210"/>
      <c r="G27" s="210"/>
      <c r="H27" s="1602" t="s">
        <v>155</v>
      </c>
      <c r="I27" s="313"/>
      <c r="J27" s="313"/>
      <c r="K27" s="1609" t="s">
        <v>488</v>
      </c>
      <c r="L27" s="313"/>
      <c r="M27" s="313" t="s">
        <v>1135</v>
      </c>
      <c r="N27" s="313"/>
      <c r="O27" s="1615" t="str">
        <f>IF(K28&gt;=75,"4",IF(K28&gt;=50,"3",IF(K28&gt;=25,"2",1)))</f>
        <v>4</v>
      </c>
      <c r="P27" s="210"/>
    </row>
    <row r="28" spans="1:18" s="381" customFormat="1" ht="11.25" x14ac:dyDescent="0.2">
      <c r="A28" s="212"/>
      <c r="B28" s="376"/>
      <c r="C28" s="212" t="s">
        <v>1896</v>
      </c>
      <c r="D28" s="212"/>
      <c r="E28" s="212"/>
      <c r="F28" s="212" t="s">
        <v>441</v>
      </c>
      <c r="G28" s="377"/>
      <c r="H28" s="1605">
        <f>SUM('Short-Term Long-Term Debt 24'!F6,'Short-Term Long-Term Debt 24'!F7,'Short-Term Long-Term Debt 24'!F11)</f>
        <v>0</v>
      </c>
      <c r="I28" s="396"/>
      <c r="J28" s="396"/>
      <c r="K28" s="1604">
        <f>TRUNC(100-((((H28/H29*100))*100)/100),2)</f>
        <v>100</v>
      </c>
      <c r="L28" s="397"/>
      <c r="M28" s="336" t="s">
        <v>1136</v>
      </c>
      <c r="N28" s="336"/>
      <c r="O28" s="1616">
        <v>0.1</v>
      </c>
      <c r="P28" s="212"/>
    </row>
    <row r="29" spans="1:18" s="381" customFormat="1" ht="11.25" x14ac:dyDescent="0.2">
      <c r="A29" s="212"/>
      <c r="B29" s="376"/>
      <c r="C29" s="212" t="s">
        <v>791</v>
      </c>
      <c r="D29" s="212"/>
      <c r="E29" s="212"/>
      <c r="F29" s="212" t="s">
        <v>795</v>
      </c>
      <c r="G29" s="377"/>
      <c r="H29" s="1606">
        <f>ROUND((0.85*'FP Info 3'!J7*'FP Info 3'!J10),5)</f>
        <v>520166.60316</v>
      </c>
      <c r="I29" s="396"/>
      <c r="J29" s="396"/>
      <c r="K29" s="1607"/>
      <c r="L29" s="212"/>
      <c r="M29" s="336" t="s">
        <v>1137</v>
      </c>
      <c r="N29" s="336"/>
      <c r="O29" s="1612">
        <f>O27*O28</f>
        <v>0.4</v>
      </c>
      <c r="P29" s="212"/>
    </row>
    <row r="30" spans="1:18" s="381" customFormat="1" ht="11.25" x14ac:dyDescent="0.2">
      <c r="A30" s="212"/>
      <c r="B30" s="376"/>
      <c r="C30" s="212"/>
      <c r="D30" s="212"/>
      <c r="E30" s="212"/>
      <c r="F30" s="398"/>
      <c r="G30" s="377"/>
      <c r="H30" s="1607"/>
      <c r="I30" s="383"/>
      <c r="J30" s="383"/>
      <c r="K30" s="1607"/>
      <c r="L30" s="212"/>
      <c r="M30" s="399"/>
      <c r="N30" s="399"/>
      <c r="O30" s="1607"/>
      <c r="P30" s="212"/>
    </row>
    <row r="31" spans="1:18" ht="12.75" x14ac:dyDescent="0.2">
      <c r="A31" s="210"/>
      <c r="B31" s="373" t="s">
        <v>558</v>
      </c>
      <c r="C31" s="374"/>
      <c r="D31" s="210"/>
      <c r="E31" s="210"/>
      <c r="F31" s="210"/>
      <c r="G31" s="386"/>
      <c r="H31" s="1602" t="s">
        <v>155</v>
      </c>
      <c r="I31" s="313"/>
      <c r="J31" s="313"/>
      <c r="K31" s="1609" t="s">
        <v>488</v>
      </c>
      <c r="L31" s="313"/>
      <c r="M31" s="313" t="s">
        <v>1135</v>
      </c>
      <c r="N31" s="313"/>
      <c r="O31" s="1610">
        <f>IF(K32&gt;=75,"4",IF(K32&gt;=50,"3",IF(K32&gt;=25,"2",1)))</f>
        <v>1</v>
      </c>
      <c r="P31" s="210"/>
    </row>
    <row r="32" spans="1:18" s="381" customFormat="1" ht="11.25" x14ac:dyDescent="0.2">
      <c r="A32" s="212"/>
      <c r="B32" s="376"/>
      <c r="C32" s="212" t="s">
        <v>842</v>
      </c>
      <c r="D32" s="212"/>
      <c r="E32" s="212"/>
      <c r="F32" s="212"/>
      <c r="G32" s="377"/>
      <c r="H32" s="1600">
        <f>'FP Info 3'!H37</f>
        <v>1589000</v>
      </c>
      <c r="I32" s="391"/>
      <c r="J32" s="391"/>
      <c r="K32" s="1604">
        <f>TRUNC(100-((((H32/H33*100))*100)/100),2)</f>
        <v>-45.85</v>
      </c>
      <c r="L32" s="380"/>
      <c r="M32" s="336" t="s">
        <v>1136</v>
      </c>
      <c r="N32" s="336"/>
      <c r="O32" s="1617">
        <v>0.1</v>
      </c>
    </row>
    <row r="33" spans="1:17" s="381" customFormat="1" ht="11.25" x14ac:dyDescent="0.2">
      <c r="A33" s="212"/>
      <c r="B33" s="376"/>
      <c r="C33" s="212" t="s">
        <v>794</v>
      </c>
      <c r="D33" s="212"/>
      <c r="E33" s="212"/>
      <c r="F33" s="212"/>
      <c r="G33" s="377"/>
      <c r="H33" s="378">
        <f>IF('FP Info 3'!H31="Enter X in a or b"," ",'FP Info 3'!H31)</f>
        <v>1089403.74</v>
      </c>
      <c r="I33" s="391"/>
      <c r="J33" s="391"/>
      <c r="K33" s="378"/>
      <c r="L33" s="212"/>
      <c r="M33" s="400" t="s">
        <v>1137</v>
      </c>
      <c r="N33" s="400"/>
      <c r="O33" s="1617">
        <f>(O31*O32)</f>
        <v>0.1</v>
      </c>
    </row>
    <row r="34" spans="1:17" ht="12.2" customHeight="1" x14ac:dyDescent="0.2">
      <c r="A34" s="210"/>
      <c r="B34" s="372"/>
      <c r="C34" s="210"/>
      <c r="D34" s="210"/>
      <c r="E34" s="210"/>
      <c r="F34" s="210"/>
      <c r="G34" s="210"/>
      <c r="H34" s="371"/>
      <c r="I34" s="210"/>
      <c r="J34" s="210"/>
      <c r="K34" s="371"/>
      <c r="L34" s="210"/>
      <c r="M34" s="387"/>
      <c r="N34" s="387"/>
      <c r="O34" s="1601"/>
    </row>
    <row r="35" spans="1:17" ht="14.25" customHeight="1" x14ac:dyDescent="0.25">
      <c r="A35" s="210"/>
      <c r="B35" s="372"/>
      <c r="C35" s="210"/>
      <c r="D35" s="210"/>
      <c r="E35" s="210"/>
      <c r="F35" s="210"/>
      <c r="G35" s="210"/>
      <c r="H35" s="401"/>
      <c r="I35" s="386"/>
      <c r="J35" s="386"/>
      <c r="K35" s="210"/>
      <c r="L35" s="402"/>
      <c r="M35" s="403" t="s">
        <v>292</v>
      </c>
      <c r="N35" s="386"/>
      <c r="O35" s="1618">
        <f>(O13+O20+O25+O29+O33)</f>
        <v>3.6999999999999997</v>
      </c>
      <c r="P35" s="404" t="s">
        <v>194</v>
      </c>
    </row>
    <row r="36" spans="1:17" x14ac:dyDescent="0.2">
      <c r="A36" s="210"/>
      <c r="B36" s="372"/>
      <c r="C36" s="210"/>
      <c r="D36" s="210"/>
      <c r="E36" s="210"/>
      <c r="F36" s="210"/>
      <c r="G36" s="210"/>
      <c r="H36" s="401"/>
      <c r="I36" s="386"/>
      <c r="J36" s="386"/>
      <c r="K36" s="401"/>
      <c r="L36" s="386"/>
      <c r="M36" s="405"/>
      <c r="N36" s="405"/>
      <c r="O36" s="1619"/>
    </row>
    <row r="37" spans="1:17" ht="12.75" x14ac:dyDescent="0.2">
      <c r="A37" s="210"/>
      <c r="B37" s="372"/>
      <c r="C37" s="210"/>
      <c r="D37" s="210"/>
      <c r="E37" s="210"/>
      <c r="F37" s="386"/>
      <c r="G37" s="386"/>
      <c r="H37" s="386"/>
      <c r="I37" s="386"/>
      <c r="J37" s="386"/>
      <c r="K37" s="401"/>
      <c r="L37" s="386"/>
      <c r="M37" s="1899" t="str">
        <f>"Estimated "&amp;'AFR20'!E2+1&amp;" Financial Profile Designation:"</f>
        <v>Estimated 2021 Financial Profile Designation:</v>
      </c>
      <c r="N37" s="386"/>
      <c r="O37" s="162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1492</v>
      </c>
      <c r="I40" s="381"/>
      <c r="J40" s="381"/>
      <c r="K40" s="383"/>
      <c r="L40" s="381"/>
      <c r="M40" s="381"/>
      <c r="N40" s="381"/>
      <c r="O40" s="212"/>
      <c r="P40" s="210"/>
      <c r="Q40" s="210"/>
    </row>
    <row r="41" spans="1:17" x14ac:dyDescent="0.2">
      <c r="G41" s="411"/>
      <c r="H41" s="212" t="s">
        <v>1493</v>
      </c>
      <c r="M41" s="210"/>
      <c r="O41" s="210"/>
      <c r="P41" s="210"/>
      <c r="Q41" s="210"/>
    </row>
    <row r="42" spans="1:17" x14ac:dyDescent="0.2">
      <c r="A42" s="361" t="s">
        <v>1494</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BreakPreview" colorId="8" zoomScale="60" zoomScaleNormal="80" workbookViewId="0">
      <pane ySplit="2" topLeftCell="A3" activePane="bottomLeft" state="frozen"/>
      <selection activeCell="O15" sqref="O15"/>
      <selection pane="bottomLeft" activeCell="I4" sqref="I4"/>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67" t="s">
        <v>1480</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168"/>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169" t="s">
        <v>967</v>
      </c>
      <c r="B3" s="2170"/>
      <c r="C3" s="1350"/>
      <c r="D3" s="1351"/>
      <c r="E3" s="1351"/>
      <c r="F3" s="1351"/>
      <c r="G3" s="1351"/>
      <c r="H3" s="1351"/>
      <c r="I3" s="1351"/>
      <c r="J3" s="1351"/>
      <c r="K3" s="1351"/>
      <c r="L3" s="1351"/>
      <c r="M3" s="1352"/>
      <c r="N3" s="1353"/>
    </row>
    <row r="4" spans="1:14" ht="13.5" customHeight="1" x14ac:dyDescent="0.2">
      <c r="A4" s="426" t="s">
        <v>1635</v>
      </c>
      <c r="B4" s="427"/>
      <c r="C4" s="1621">
        <v>1457564</v>
      </c>
      <c r="D4" s="1622">
        <v>184474</v>
      </c>
      <c r="E4" s="1622">
        <v>233999</v>
      </c>
      <c r="F4" s="1622">
        <v>50005</v>
      </c>
      <c r="G4" s="1622">
        <v>34486</v>
      </c>
      <c r="H4" s="1622">
        <v>615</v>
      </c>
      <c r="I4" s="1622">
        <v>207839</v>
      </c>
      <c r="J4" s="1623">
        <v>30903</v>
      </c>
      <c r="K4" s="1622">
        <v>0</v>
      </c>
      <c r="L4" s="1622">
        <v>9785</v>
      </c>
      <c r="M4" s="1624"/>
      <c r="N4" s="1625"/>
    </row>
    <row r="5" spans="1:14" x14ac:dyDescent="0.2">
      <c r="A5" s="426" t="s">
        <v>985</v>
      </c>
      <c r="B5" s="428">
        <v>120</v>
      </c>
      <c r="C5" s="1621">
        <v>0</v>
      </c>
      <c r="D5" s="1622">
        <v>0</v>
      </c>
      <c r="E5" s="1622">
        <v>0</v>
      </c>
      <c r="F5" s="1622">
        <v>0</v>
      </c>
      <c r="G5" s="1622">
        <v>0</v>
      </c>
      <c r="H5" s="1622">
        <v>0</v>
      </c>
      <c r="I5" s="1622">
        <v>0</v>
      </c>
      <c r="J5" s="1623">
        <v>0</v>
      </c>
      <c r="K5" s="1626">
        <v>0</v>
      </c>
      <c r="L5" s="1627"/>
      <c r="M5" s="1624"/>
      <c r="N5" s="1625"/>
    </row>
    <row r="6" spans="1:14" ht="13.5" customHeight="1" x14ac:dyDescent="0.2">
      <c r="A6" s="429" t="s">
        <v>414</v>
      </c>
      <c r="B6" s="428">
        <v>130</v>
      </c>
      <c r="C6" s="1621">
        <v>0</v>
      </c>
      <c r="D6" s="1622">
        <v>0</v>
      </c>
      <c r="E6" s="1622">
        <v>0</v>
      </c>
      <c r="F6" s="1622">
        <v>0</v>
      </c>
      <c r="G6" s="1626">
        <v>0</v>
      </c>
      <c r="H6" s="1626">
        <v>0</v>
      </c>
      <c r="I6" s="1622">
        <v>0</v>
      </c>
      <c r="J6" s="1628">
        <v>0</v>
      </c>
      <c r="K6" s="1626">
        <v>0</v>
      </c>
      <c r="L6" s="1629"/>
      <c r="M6" s="1624"/>
      <c r="N6" s="1625"/>
    </row>
    <row r="7" spans="1:14" ht="13.5" customHeight="1" x14ac:dyDescent="0.2">
      <c r="A7" s="429" t="s">
        <v>415</v>
      </c>
      <c r="B7" s="428">
        <v>140</v>
      </c>
      <c r="C7" s="1630">
        <v>0</v>
      </c>
      <c r="D7" s="1623">
        <v>0</v>
      </c>
      <c r="E7" s="1623">
        <v>0</v>
      </c>
      <c r="F7" s="1623">
        <v>0</v>
      </c>
      <c r="G7" s="1623">
        <v>0</v>
      </c>
      <c r="H7" s="1623">
        <v>0</v>
      </c>
      <c r="I7" s="1623">
        <v>0</v>
      </c>
      <c r="J7" s="1623">
        <v>0</v>
      </c>
      <c r="K7" s="1623">
        <v>0</v>
      </c>
      <c r="L7" s="1631"/>
      <c r="M7" s="1624"/>
      <c r="N7" s="1625"/>
    </row>
    <row r="8" spans="1:14" ht="13.5" customHeight="1" x14ac:dyDescent="0.2">
      <c r="A8" s="429" t="s">
        <v>267</v>
      </c>
      <c r="B8" s="428">
        <v>150</v>
      </c>
      <c r="C8" s="1630">
        <v>0</v>
      </c>
      <c r="D8" s="1623">
        <v>0</v>
      </c>
      <c r="E8" s="1623">
        <v>0</v>
      </c>
      <c r="F8" s="1623">
        <v>0</v>
      </c>
      <c r="G8" s="1632">
        <v>0</v>
      </c>
      <c r="H8" s="1623">
        <v>0</v>
      </c>
      <c r="I8" s="1628">
        <v>0</v>
      </c>
      <c r="J8" s="1628">
        <v>0</v>
      </c>
      <c r="K8" s="1633">
        <v>0</v>
      </c>
      <c r="L8" s="1634"/>
      <c r="M8" s="1624"/>
      <c r="N8" s="1625"/>
    </row>
    <row r="9" spans="1:14" ht="13.5" customHeight="1" x14ac:dyDescent="0.2">
      <c r="A9" s="429" t="s">
        <v>268</v>
      </c>
      <c r="B9" s="428">
        <v>160</v>
      </c>
      <c r="C9" s="1630">
        <v>0</v>
      </c>
      <c r="D9" s="1623">
        <v>0</v>
      </c>
      <c r="E9" s="1623">
        <v>0</v>
      </c>
      <c r="F9" s="1623">
        <v>0</v>
      </c>
      <c r="G9" s="1623">
        <v>0</v>
      </c>
      <c r="H9" s="1632">
        <v>0</v>
      </c>
      <c r="I9" s="1623">
        <v>0</v>
      </c>
      <c r="J9" s="1623">
        <v>0</v>
      </c>
      <c r="K9" s="1623">
        <v>0</v>
      </c>
      <c r="L9" s="1623"/>
      <c r="M9" s="1624"/>
      <c r="N9" s="1625"/>
    </row>
    <row r="10" spans="1:14" ht="13.5" customHeight="1" x14ac:dyDescent="0.2">
      <c r="A10" s="429" t="s">
        <v>984</v>
      </c>
      <c r="B10" s="428">
        <v>170</v>
      </c>
      <c r="C10" s="1621">
        <v>0</v>
      </c>
      <c r="D10" s="1622">
        <v>0</v>
      </c>
      <c r="E10" s="1623">
        <v>0</v>
      </c>
      <c r="F10" s="1622">
        <v>0</v>
      </c>
      <c r="G10" s="1632">
        <v>0</v>
      </c>
      <c r="H10" s="1635">
        <v>0</v>
      </c>
      <c r="I10" s="1623">
        <v>0</v>
      </c>
      <c r="J10" s="1623">
        <v>0</v>
      </c>
      <c r="K10" s="1635">
        <v>0</v>
      </c>
      <c r="L10" s="1635"/>
      <c r="M10" s="1625"/>
      <c r="N10" s="1625"/>
    </row>
    <row r="11" spans="1:14" ht="13.5" customHeight="1" x14ac:dyDescent="0.2">
      <c r="A11" s="429" t="s">
        <v>269</v>
      </c>
      <c r="B11" s="428">
        <v>180</v>
      </c>
      <c r="C11" s="1630">
        <v>0</v>
      </c>
      <c r="D11" s="1623">
        <v>0</v>
      </c>
      <c r="E11" s="1623">
        <v>0</v>
      </c>
      <c r="F11" s="1623">
        <v>0</v>
      </c>
      <c r="G11" s="1623">
        <v>0</v>
      </c>
      <c r="H11" s="1623">
        <v>0</v>
      </c>
      <c r="I11" s="1632">
        <v>0</v>
      </c>
      <c r="J11" s="1632">
        <v>0</v>
      </c>
      <c r="K11" s="1623">
        <v>0</v>
      </c>
      <c r="L11" s="1623"/>
      <c r="M11" s="1625"/>
      <c r="N11" s="1625"/>
    </row>
    <row r="12" spans="1:14" ht="13.5" customHeight="1" x14ac:dyDescent="0.2">
      <c r="A12" s="429" t="s">
        <v>416</v>
      </c>
      <c r="B12" s="428">
        <v>190</v>
      </c>
      <c r="C12" s="1621">
        <v>0</v>
      </c>
      <c r="D12" s="1622">
        <v>0</v>
      </c>
      <c r="E12" s="1622">
        <v>0</v>
      </c>
      <c r="F12" s="1622">
        <v>0</v>
      </c>
      <c r="G12" s="1622">
        <v>0</v>
      </c>
      <c r="H12" s="1622">
        <v>0</v>
      </c>
      <c r="I12" s="1622">
        <v>0</v>
      </c>
      <c r="J12" s="1623">
        <v>0</v>
      </c>
      <c r="K12" s="1622">
        <v>0</v>
      </c>
      <c r="L12" s="1622"/>
      <c r="M12" s="1625"/>
      <c r="N12" s="1625"/>
    </row>
    <row r="13" spans="1:14" ht="13.5" customHeight="1" thickBot="1" x14ac:dyDescent="0.25">
      <c r="A13" s="1474" t="s">
        <v>639</v>
      </c>
      <c r="B13" s="1455"/>
      <c r="C13" s="1636">
        <f>SUM(C4:C12)</f>
        <v>1457564</v>
      </c>
      <c r="D13" s="1636">
        <f t="shared" ref="D13:L13" si="0">SUM(D4:D12)</f>
        <v>184474</v>
      </c>
      <c r="E13" s="1636">
        <f t="shared" si="0"/>
        <v>233999</v>
      </c>
      <c r="F13" s="1636">
        <f t="shared" si="0"/>
        <v>50005</v>
      </c>
      <c r="G13" s="1636">
        <f t="shared" si="0"/>
        <v>34486</v>
      </c>
      <c r="H13" s="1636">
        <f t="shared" si="0"/>
        <v>615</v>
      </c>
      <c r="I13" s="1636">
        <f t="shared" si="0"/>
        <v>207839</v>
      </c>
      <c r="J13" s="1636">
        <f t="shared" si="0"/>
        <v>30903</v>
      </c>
      <c r="K13" s="1636">
        <f t="shared" si="0"/>
        <v>0</v>
      </c>
      <c r="L13" s="1636">
        <f t="shared" si="0"/>
        <v>9785</v>
      </c>
      <c r="M13" s="1624"/>
      <c r="N13" s="1625"/>
    </row>
    <row r="14" spans="1:14" ht="18" customHeight="1" thickTop="1" x14ac:dyDescent="0.2">
      <c r="A14" s="2171" t="s">
        <v>146</v>
      </c>
      <c r="B14" s="2172"/>
      <c r="C14" s="1637"/>
      <c r="D14" s="1638"/>
      <c r="E14" s="1638"/>
      <c r="F14" s="1638"/>
      <c r="G14" s="1638"/>
      <c r="H14" s="1638"/>
      <c r="I14" s="1638"/>
      <c r="J14" s="1638"/>
      <c r="K14" s="1638"/>
      <c r="L14" s="1638"/>
      <c r="M14" s="1639"/>
      <c r="N14" s="1640"/>
    </row>
    <row r="15" spans="1:14" s="432" customFormat="1" ht="12.75" customHeight="1" x14ac:dyDescent="0.2">
      <c r="A15" s="430" t="s">
        <v>1387</v>
      </c>
      <c r="B15" s="431">
        <v>210</v>
      </c>
      <c r="C15" s="1631"/>
      <c r="D15" s="1631"/>
      <c r="E15" s="1631"/>
      <c r="F15" s="1631"/>
      <c r="G15" s="1631"/>
      <c r="H15" s="1631"/>
      <c r="I15" s="1631"/>
      <c r="J15" s="1631"/>
      <c r="K15" s="1631"/>
      <c r="L15" s="1631"/>
      <c r="M15" s="1632"/>
      <c r="N15" s="1641"/>
    </row>
    <row r="16" spans="1:14" s="432" customFormat="1" ht="12.75" customHeight="1" x14ac:dyDescent="0.2">
      <c r="A16" s="430" t="s">
        <v>1388</v>
      </c>
      <c r="B16" s="431">
        <v>220</v>
      </c>
      <c r="C16" s="1631"/>
      <c r="D16" s="1631"/>
      <c r="E16" s="1631"/>
      <c r="F16" s="1631"/>
      <c r="G16" s="1631"/>
      <c r="H16" s="1631"/>
      <c r="I16" s="1631"/>
      <c r="J16" s="1631"/>
      <c r="K16" s="1631"/>
      <c r="L16" s="1631"/>
      <c r="M16" s="1623">
        <v>61315</v>
      </c>
      <c r="N16" s="1641"/>
    </row>
    <row r="17" spans="1:14" s="432" customFormat="1" ht="12.75" customHeight="1" x14ac:dyDescent="0.2">
      <c r="A17" s="430" t="s">
        <v>1389</v>
      </c>
      <c r="B17" s="431">
        <v>230</v>
      </c>
      <c r="C17" s="1631"/>
      <c r="D17" s="1631"/>
      <c r="E17" s="1631"/>
      <c r="F17" s="1631"/>
      <c r="G17" s="1631"/>
      <c r="H17" s="1631"/>
      <c r="I17" s="1631"/>
      <c r="J17" s="1631"/>
      <c r="K17" s="1631"/>
      <c r="L17" s="1631"/>
      <c r="M17" s="1623">
        <v>1465827</v>
      </c>
      <c r="N17" s="1641"/>
    </row>
    <row r="18" spans="1:14" s="432" customFormat="1" ht="12.75" customHeight="1" x14ac:dyDescent="0.2">
      <c r="A18" s="430" t="s">
        <v>1390</v>
      </c>
      <c r="B18" s="431">
        <v>240</v>
      </c>
      <c r="C18" s="1631"/>
      <c r="D18" s="1631"/>
      <c r="E18" s="1631"/>
      <c r="F18" s="1631"/>
      <c r="G18" s="1631"/>
      <c r="H18" s="1631"/>
      <c r="I18" s="1631"/>
      <c r="J18" s="1631"/>
      <c r="K18" s="1631"/>
      <c r="L18" s="1631"/>
      <c r="M18" s="1623">
        <v>383147</v>
      </c>
      <c r="N18" s="1641"/>
    </row>
    <row r="19" spans="1:14" s="432" customFormat="1" ht="12.75" customHeight="1" x14ac:dyDescent="0.2">
      <c r="A19" s="430" t="s">
        <v>1391</v>
      </c>
      <c r="B19" s="431">
        <v>250</v>
      </c>
      <c r="C19" s="1631"/>
      <c r="D19" s="1631"/>
      <c r="E19" s="1631"/>
      <c r="F19" s="1631"/>
      <c r="G19" s="1631"/>
      <c r="H19" s="1631"/>
      <c r="I19" s="1631"/>
      <c r="J19" s="1631"/>
      <c r="K19" s="1631"/>
      <c r="L19" s="1631"/>
      <c r="M19" s="1623">
        <v>202715</v>
      </c>
      <c r="N19" s="1641"/>
    </row>
    <row r="20" spans="1:14" s="432" customFormat="1" ht="12.75" customHeight="1" x14ac:dyDescent="0.2">
      <c r="A20" s="430" t="s">
        <v>1392</v>
      </c>
      <c r="B20" s="431">
        <v>260</v>
      </c>
      <c r="C20" s="1631"/>
      <c r="D20" s="1631"/>
      <c r="E20" s="1631"/>
      <c r="F20" s="1631"/>
      <c r="G20" s="1631"/>
      <c r="H20" s="1631"/>
      <c r="I20" s="1631"/>
      <c r="J20" s="1631"/>
      <c r="K20" s="1631"/>
      <c r="L20" s="1631"/>
      <c r="M20" s="1623"/>
      <c r="N20" s="1641"/>
    </row>
    <row r="21" spans="1:14" s="432" customFormat="1" ht="12.75" customHeight="1" x14ac:dyDescent="0.2">
      <c r="A21" s="430" t="s">
        <v>1393</v>
      </c>
      <c r="B21" s="431">
        <v>340</v>
      </c>
      <c r="C21" s="1631"/>
      <c r="D21" s="1631"/>
      <c r="E21" s="1631"/>
      <c r="F21" s="1631"/>
      <c r="G21" s="1631"/>
      <c r="H21" s="1631"/>
      <c r="I21" s="1631"/>
      <c r="J21" s="1631"/>
      <c r="K21" s="1631"/>
      <c r="L21" s="1631"/>
      <c r="M21" s="1642"/>
      <c r="N21" s="1623">
        <f>E38</f>
        <v>231837</v>
      </c>
    </row>
    <row r="22" spans="1:14" s="432" customFormat="1" ht="12.75" customHeight="1" x14ac:dyDescent="0.2">
      <c r="A22" s="430" t="s">
        <v>1394</v>
      </c>
      <c r="B22" s="431">
        <v>350</v>
      </c>
      <c r="C22" s="1631"/>
      <c r="D22" s="1631"/>
      <c r="E22" s="1631"/>
      <c r="F22" s="1631"/>
      <c r="G22" s="1631"/>
      <c r="H22" s="1631"/>
      <c r="I22" s="1631"/>
      <c r="J22" s="1631"/>
      <c r="K22" s="1631"/>
      <c r="L22" s="1631"/>
      <c r="M22" s="1642"/>
      <c r="N22" s="1656">
        <f>'Short-Term Long-Term Debt 24'!J49</f>
        <v>1357163</v>
      </c>
    </row>
    <row r="23" spans="1:14" ht="13.5" customHeight="1" thickBot="1" x14ac:dyDescent="0.25">
      <c r="A23" s="1474" t="s">
        <v>638</v>
      </c>
      <c r="B23" s="1477"/>
      <c r="C23" s="1624"/>
      <c r="D23" s="1624"/>
      <c r="E23" s="1624"/>
      <c r="F23" s="1624"/>
      <c r="G23" s="1624"/>
      <c r="H23" s="1624"/>
      <c r="I23" s="1624"/>
      <c r="J23" s="1624"/>
      <c r="K23" s="1624"/>
      <c r="L23" s="1624"/>
      <c r="M23" s="1643">
        <f>SUM(M15:M22)</f>
        <v>2113004</v>
      </c>
      <c r="N23" s="1643">
        <f>SUM(N21:N22)</f>
        <v>1589000</v>
      </c>
    </row>
    <row r="24" spans="1:14" ht="18" customHeight="1" thickTop="1" x14ac:dyDescent="0.2">
      <c r="A24" s="2173" t="s">
        <v>594</v>
      </c>
      <c r="B24" s="2174"/>
      <c r="C24" s="1644"/>
      <c r="D24" s="1639"/>
      <c r="E24" s="1639"/>
      <c r="F24" s="1639"/>
      <c r="G24" s="1639"/>
      <c r="H24" s="1639"/>
      <c r="I24" s="1639"/>
      <c r="J24" s="1639"/>
      <c r="K24" s="1639"/>
      <c r="L24" s="1639"/>
      <c r="M24" s="1638"/>
      <c r="N24" s="1645"/>
    </row>
    <row r="25" spans="1:14" x14ac:dyDescent="0.2">
      <c r="A25" s="429" t="s">
        <v>640</v>
      </c>
      <c r="B25" s="428">
        <v>410</v>
      </c>
      <c r="C25" s="1632">
        <v>0</v>
      </c>
      <c r="D25" s="1632">
        <v>0</v>
      </c>
      <c r="E25" s="1632">
        <v>0</v>
      </c>
      <c r="F25" s="1632">
        <v>0</v>
      </c>
      <c r="G25" s="1632">
        <v>0</v>
      </c>
      <c r="H25" s="1633">
        <v>0</v>
      </c>
      <c r="I25" s="1624"/>
      <c r="J25" s="1632">
        <v>0</v>
      </c>
      <c r="K25" s="1632">
        <v>0</v>
      </c>
      <c r="L25" s="1624"/>
      <c r="M25" s="1624"/>
      <c r="N25" s="1624"/>
    </row>
    <row r="26" spans="1:14" x14ac:dyDescent="0.2">
      <c r="A26" s="429" t="s">
        <v>641</v>
      </c>
      <c r="B26" s="428">
        <v>420</v>
      </c>
      <c r="C26" s="1623">
        <v>0</v>
      </c>
      <c r="D26" s="1623">
        <v>0</v>
      </c>
      <c r="E26" s="1623">
        <v>0</v>
      </c>
      <c r="F26" s="1623">
        <v>0</v>
      </c>
      <c r="G26" s="1623">
        <v>0</v>
      </c>
      <c r="H26" s="1623">
        <v>0</v>
      </c>
      <c r="I26" s="1623">
        <v>0</v>
      </c>
      <c r="J26" s="1628">
        <v>0</v>
      </c>
      <c r="K26" s="1623">
        <v>0</v>
      </c>
      <c r="L26" s="1624"/>
      <c r="M26" s="1624"/>
      <c r="N26" s="1624"/>
    </row>
    <row r="27" spans="1:14" ht="13.5" customHeight="1" x14ac:dyDescent="0.2">
      <c r="A27" s="429" t="s">
        <v>642</v>
      </c>
      <c r="B27" s="428">
        <v>430</v>
      </c>
      <c r="C27" s="1623">
        <v>0</v>
      </c>
      <c r="D27" s="1623">
        <v>0</v>
      </c>
      <c r="E27" s="1623">
        <v>2162</v>
      </c>
      <c r="F27" s="1623">
        <v>0</v>
      </c>
      <c r="G27" s="1623">
        <v>0</v>
      </c>
      <c r="H27" s="1623">
        <v>0</v>
      </c>
      <c r="I27" s="1623">
        <v>0</v>
      </c>
      <c r="J27" s="1623">
        <v>0</v>
      </c>
      <c r="K27" s="1623">
        <v>0</v>
      </c>
      <c r="L27" s="1624"/>
      <c r="M27" s="1624"/>
      <c r="N27" s="1624"/>
    </row>
    <row r="28" spans="1:14" ht="13.5" customHeight="1" x14ac:dyDescent="0.2">
      <c r="A28" s="429" t="s">
        <v>643</v>
      </c>
      <c r="B28" s="428">
        <v>440</v>
      </c>
      <c r="C28" s="1623">
        <v>0</v>
      </c>
      <c r="D28" s="1623">
        <v>0</v>
      </c>
      <c r="E28" s="1628">
        <v>0</v>
      </c>
      <c r="F28" s="1623">
        <v>0</v>
      </c>
      <c r="G28" s="1628">
        <v>0</v>
      </c>
      <c r="H28" s="1628">
        <v>0</v>
      </c>
      <c r="I28" s="1623">
        <v>0</v>
      </c>
      <c r="J28" s="1623">
        <v>0</v>
      </c>
      <c r="K28" s="1633">
        <v>0</v>
      </c>
      <c r="L28" s="1624"/>
      <c r="M28" s="1624"/>
      <c r="N28" s="1624"/>
    </row>
    <row r="29" spans="1:14" ht="13.5" customHeight="1" x14ac:dyDescent="0.2">
      <c r="A29" s="429" t="s">
        <v>644</v>
      </c>
      <c r="B29" s="428">
        <v>460</v>
      </c>
      <c r="C29" s="1646">
        <v>0</v>
      </c>
      <c r="D29" s="1647">
        <v>0</v>
      </c>
      <c r="E29" s="1628">
        <v>0</v>
      </c>
      <c r="F29" s="1623">
        <v>0</v>
      </c>
      <c r="G29" s="1628">
        <v>0</v>
      </c>
      <c r="H29" s="1628">
        <v>0</v>
      </c>
      <c r="I29" s="1628">
        <v>0</v>
      </c>
      <c r="J29" s="1628">
        <v>0</v>
      </c>
      <c r="K29" s="1623">
        <v>0</v>
      </c>
      <c r="L29" s="1624"/>
      <c r="M29" s="1624"/>
      <c r="N29" s="1624"/>
    </row>
    <row r="30" spans="1:14" ht="13.5" customHeight="1" x14ac:dyDescent="0.2">
      <c r="A30" s="429" t="s">
        <v>645</v>
      </c>
      <c r="B30" s="428">
        <v>470</v>
      </c>
      <c r="C30" s="1623">
        <v>0</v>
      </c>
      <c r="D30" s="1628">
        <v>0</v>
      </c>
      <c r="E30" s="1623">
        <v>0</v>
      </c>
      <c r="F30" s="1623">
        <v>0</v>
      </c>
      <c r="G30" s="1623">
        <v>0</v>
      </c>
      <c r="H30" s="1623">
        <v>0</v>
      </c>
      <c r="I30" s="1623">
        <v>0</v>
      </c>
      <c r="J30" s="1623">
        <v>0</v>
      </c>
      <c r="K30" s="1632">
        <v>0</v>
      </c>
      <c r="L30" s="1624"/>
      <c r="M30" s="1624"/>
      <c r="N30" s="1624"/>
    </row>
    <row r="31" spans="1:14" ht="13.5" customHeight="1" x14ac:dyDescent="0.2">
      <c r="A31" s="429" t="s">
        <v>646</v>
      </c>
      <c r="B31" s="428">
        <v>480</v>
      </c>
      <c r="C31" s="1622">
        <v>0</v>
      </c>
      <c r="D31" s="1623">
        <v>0</v>
      </c>
      <c r="E31" s="1623">
        <v>0</v>
      </c>
      <c r="F31" s="1622">
        <v>0</v>
      </c>
      <c r="G31" s="1623">
        <v>0</v>
      </c>
      <c r="H31" s="1623">
        <v>0</v>
      </c>
      <c r="I31" s="1623">
        <v>0</v>
      </c>
      <c r="J31" s="1623">
        <v>0</v>
      </c>
      <c r="K31" s="1623">
        <v>0</v>
      </c>
      <c r="L31" s="1624"/>
      <c r="M31" s="1624"/>
      <c r="N31" s="1624"/>
    </row>
    <row r="32" spans="1:14" ht="13.5" customHeight="1" x14ac:dyDescent="0.2">
      <c r="A32" s="433" t="s">
        <v>647</v>
      </c>
      <c r="B32" s="434">
        <v>490</v>
      </c>
      <c r="C32" s="1648">
        <v>0</v>
      </c>
      <c r="D32" s="1648">
        <v>0</v>
      </c>
      <c r="E32" s="1628">
        <v>0</v>
      </c>
      <c r="F32" s="1628">
        <v>0</v>
      </c>
      <c r="G32" s="1628">
        <v>0</v>
      </c>
      <c r="H32" s="1628">
        <v>0</v>
      </c>
      <c r="I32" s="1628">
        <v>0</v>
      </c>
      <c r="J32" s="1628">
        <v>0</v>
      </c>
      <c r="K32" s="1633">
        <v>0</v>
      </c>
      <c r="L32" s="1624"/>
      <c r="M32" s="1624"/>
      <c r="N32" s="1624"/>
    </row>
    <row r="33" spans="1:14" ht="13.5" customHeight="1" x14ac:dyDescent="0.2">
      <c r="A33" s="435" t="s">
        <v>300</v>
      </c>
      <c r="B33" s="434">
        <v>493</v>
      </c>
      <c r="C33" s="1623">
        <v>0</v>
      </c>
      <c r="D33" s="1623">
        <v>0</v>
      </c>
      <c r="E33" s="1623">
        <v>0</v>
      </c>
      <c r="F33" s="1623">
        <v>0</v>
      </c>
      <c r="G33" s="1623">
        <v>0</v>
      </c>
      <c r="H33" s="1623">
        <v>0</v>
      </c>
      <c r="I33" s="1623">
        <v>0</v>
      </c>
      <c r="J33" s="1623">
        <v>0</v>
      </c>
      <c r="K33" s="1623">
        <v>0</v>
      </c>
      <c r="L33" s="1623">
        <v>9785</v>
      </c>
      <c r="M33" s="1624"/>
      <c r="N33" s="1625"/>
    </row>
    <row r="34" spans="1:14" ht="13.5" customHeight="1" thickBot="1" x14ac:dyDescent="0.25">
      <c r="A34" s="1475" t="s">
        <v>649</v>
      </c>
      <c r="B34" s="1476"/>
      <c r="C34" s="1649">
        <f>SUM(C25:C33)</f>
        <v>0</v>
      </c>
      <c r="D34" s="1649">
        <f t="shared" ref="D34:K34" si="1">SUM(D25:D33)</f>
        <v>0</v>
      </c>
      <c r="E34" s="1649">
        <f t="shared" si="1"/>
        <v>2162</v>
      </c>
      <c r="F34" s="1649">
        <f t="shared" si="1"/>
        <v>0</v>
      </c>
      <c r="G34" s="1649">
        <f t="shared" si="1"/>
        <v>0</v>
      </c>
      <c r="H34" s="1649">
        <f t="shared" si="1"/>
        <v>0</v>
      </c>
      <c r="I34" s="1649">
        <f t="shared" si="1"/>
        <v>0</v>
      </c>
      <c r="J34" s="1649">
        <f t="shared" si="1"/>
        <v>0</v>
      </c>
      <c r="K34" s="1649">
        <f t="shared" si="1"/>
        <v>0</v>
      </c>
      <c r="L34" s="1650">
        <f>SUM(L33)</f>
        <v>9785</v>
      </c>
      <c r="M34" s="1624"/>
      <c r="N34" s="1634"/>
    </row>
    <row r="35" spans="1:14" ht="18" customHeight="1" thickTop="1" x14ac:dyDescent="0.2">
      <c r="A35" s="2175" t="s">
        <v>526</v>
      </c>
      <c r="B35" s="2176"/>
      <c r="C35" s="1651"/>
      <c r="D35" s="1652"/>
      <c r="E35" s="1652"/>
      <c r="F35" s="1652"/>
      <c r="G35" s="1652"/>
      <c r="H35" s="1652"/>
      <c r="I35" s="1652"/>
      <c r="J35" s="1652"/>
      <c r="K35" s="1652"/>
      <c r="L35" s="1652"/>
      <c r="M35" s="1639"/>
      <c r="N35" s="1645"/>
    </row>
    <row r="36" spans="1:14" x14ac:dyDescent="0.2">
      <c r="A36" s="436" t="s">
        <v>1</v>
      </c>
      <c r="B36" s="428">
        <v>511</v>
      </c>
      <c r="C36" s="1631"/>
      <c r="D36" s="1631"/>
      <c r="E36" s="1631"/>
      <c r="F36" s="1631"/>
      <c r="G36" s="1631"/>
      <c r="H36" s="1631"/>
      <c r="I36" s="1631"/>
      <c r="J36" s="1631"/>
      <c r="K36" s="1631"/>
      <c r="L36" s="1624"/>
      <c r="M36" s="1624"/>
      <c r="N36" s="1655">
        <f>'Short-Term Long-Term Debt 24'!I49</f>
        <v>1589000</v>
      </c>
    </row>
    <row r="37" spans="1:14" ht="13.5" thickBot="1" x14ac:dyDescent="0.25">
      <c r="A37" s="1474" t="s">
        <v>648</v>
      </c>
      <c r="B37" s="1477"/>
      <c r="C37" s="1631"/>
      <c r="D37" s="1631"/>
      <c r="E37" s="1631"/>
      <c r="F37" s="1631"/>
      <c r="G37" s="1631"/>
      <c r="H37" s="1631"/>
      <c r="I37" s="1631"/>
      <c r="J37" s="1631"/>
      <c r="K37" s="1631"/>
      <c r="L37" s="1634"/>
      <c r="M37" s="1624"/>
      <c r="N37" s="1643">
        <f>SUM(N36:N36)</f>
        <v>1589000</v>
      </c>
    </row>
    <row r="38" spans="1:14" s="306" customFormat="1" ht="13.5" customHeight="1" thickTop="1" x14ac:dyDescent="0.2">
      <c r="A38" s="437" t="s">
        <v>417</v>
      </c>
      <c r="B38" s="431">
        <v>714</v>
      </c>
      <c r="C38" s="1622">
        <v>11834</v>
      </c>
      <c r="D38" s="1622"/>
      <c r="E38" s="1622">
        <f>'Acct Summary 7-8'!E81</f>
        <v>231837</v>
      </c>
      <c r="F38" s="1622">
        <f>'Acct Summary 7-8'!F81</f>
        <v>50005</v>
      </c>
      <c r="G38" s="1622">
        <f>'Acct Summary 7-8'!G81</f>
        <v>34486</v>
      </c>
      <c r="H38" s="1622">
        <f>'Acct Summary 7-8'!H81</f>
        <v>615</v>
      </c>
      <c r="I38" s="1622"/>
      <c r="J38" s="1623">
        <f>'Acct Summary 7-8'!J81</f>
        <v>30903</v>
      </c>
      <c r="K38" s="1622">
        <f>'Acct Summary 7-8'!K81</f>
        <v>0</v>
      </c>
      <c r="L38" s="1635"/>
      <c r="M38" s="1653"/>
      <c r="N38" s="1653"/>
    </row>
    <row r="39" spans="1:14" s="306" customFormat="1" ht="13.5" customHeight="1" x14ac:dyDescent="0.2">
      <c r="A39" s="437" t="s">
        <v>339</v>
      </c>
      <c r="B39" s="431">
        <v>730</v>
      </c>
      <c r="C39" s="1622">
        <f>'Acct Summary 7-8'!C81-C38</f>
        <v>1445730</v>
      </c>
      <c r="D39" s="1622">
        <f>'Acct Summary 7-8'!D81</f>
        <v>184474</v>
      </c>
      <c r="E39" s="1622"/>
      <c r="F39" s="1622"/>
      <c r="G39" s="1622"/>
      <c r="H39" s="1622"/>
      <c r="I39" s="1622">
        <f>'Acct Summary 7-8'!I81</f>
        <v>207839</v>
      </c>
      <c r="J39" s="1623"/>
      <c r="K39" s="1622"/>
      <c r="L39" s="1622"/>
      <c r="M39" s="1653"/>
      <c r="N39" s="1653"/>
    </row>
    <row r="40" spans="1:14" s="306" customFormat="1" ht="13.5" customHeight="1" x14ac:dyDescent="0.2">
      <c r="A40" s="438" t="s">
        <v>147</v>
      </c>
      <c r="B40" s="439"/>
      <c r="C40" s="1654"/>
      <c r="D40" s="1654"/>
      <c r="E40" s="1654"/>
      <c r="F40" s="1654"/>
      <c r="G40" s="1654"/>
      <c r="H40" s="1654"/>
      <c r="I40" s="1654"/>
      <c r="J40" s="1654"/>
      <c r="K40" s="1654"/>
      <c r="L40" s="1654"/>
      <c r="M40" s="1623">
        <f>M23</f>
        <v>2113004</v>
      </c>
      <c r="N40" s="1653"/>
    </row>
    <row r="41" spans="1:14" ht="13.5" customHeight="1" thickBot="1" x14ac:dyDescent="0.25">
      <c r="A41" s="1474" t="s">
        <v>650</v>
      </c>
      <c r="B41" s="1453"/>
      <c r="C41" s="1643">
        <f>(SUM(C34,C37,C38,C39))</f>
        <v>1457564</v>
      </c>
      <c r="D41" s="1643">
        <f t="shared" ref="D41:L41" si="2">SUM(D34,D37,D38:D39)</f>
        <v>184474</v>
      </c>
      <c r="E41" s="1643">
        <f t="shared" si="2"/>
        <v>233999</v>
      </c>
      <c r="F41" s="1643">
        <f t="shared" si="2"/>
        <v>50005</v>
      </c>
      <c r="G41" s="1643">
        <f t="shared" si="2"/>
        <v>34486</v>
      </c>
      <c r="H41" s="1643">
        <f t="shared" si="2"/>
        <v>615</v>
      </c>
      <c r="I41" s="1643">
        <f t="shared" si="2"/>
        <v>207839</v>
      </c>
      <c r="J41" s="1643">
        <f t="shared" si="2"/>
        <v>30903</v>
      </c>
      <c r="K41" s="1643">
        <f t="shared" si="2"/>
        <v>0</v>
      </c>
      <c r="L41" s="1643">
        <f t="shared" si="2"/>
        <v>9785</v>
      </c>
      <c r="M41" s="1643">
        <f>SUM(M40)</f>
        <v>2113004</v>
      </c>
      <c r="N41" s="1643">
        <f>SUM(N37)</f>
        <v>1589000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80" zoomScaleNormal="80" zoomScaleSheetLayoutView="100" workbookViewId="0">
      <pane ySplit="2" topLeftCell="A66" activePane="bottomLeft" state="frozen"/>
      <selection activeCell="O15" sqref="O15"/>
      <selection pane="bottomLeft" activeCell="O15" sqref="O15"/>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185" t="s">
        <v>1636</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186"/>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197" t="s">
        <v>1167</v>
      </c>
      <c r="B3" s="2198"/>
      <c r="C3" s="1355"/>
      <c r="D3" s="1356"/>
      <c r="E3" s="1356"/>
      <c r="F3" s="1356"/>
      <c r="G3" s="1356"/>
      <c r="H3" s="1356"/>
      <c r="I3" s="1356"/>
      <c r="J3" s="1356"/>
      <c r="K3" s="1357"/>
      <c r="L3" s="445"/>
    </row>
    <row r="4" spans="1:13" ht="15.75" customHeight="1" x14ac:dyDescent="0.2">
      <c r="A4" s="1586" t="s">
        <v>1485</v>
      </c>
      <c r="B4" s="1587">
        <v>1000</v>
      </c>
      <c r="C4" s="1655">
        <f>'Revenues 9-14'!C109</f>
        <v>603349</v>
      </c>
      <c r="D4" s="1655">
        <f>'Revenues 9-14'!D109</f>
        <v>56402</v>
      </c>
      <c r="E4" s="1655">
        <f>'Revenues 9-14'!E109</f>
        <v>334903</v>
      </c>
      <c r="F4" s="1655">
        <f>'Revenues 9-14'!F109</f>
        <v>26877</v>
      </c>
      <c r="G4" s="1655">
        <f>'Revenues 9-14'!G109</f>
        <v>38378</v>
      </c>
      <c r="H4" s="1655">
        <f>'Revenues 9-14'!H109</f>
        <v>594</v>
      </c>
      <c r="I4" s="1655">
        <f>'Revenues 9-14'!I109</f>
        <v>10046</v>
      </c>
      <c r="J4" s="1655">
        <f>'Revenues 9-14'!J109</f>
        <v>36623</v>
      </c>
      <c r="K4" s="1655">
        <f>'Revenues 9-14'!K109</f>
        <v>0</v>
      </c>
      <c r="L4" s="324"/>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4"/>
    </row>
    <row r="6" spans="1:13" ht="15.75" customHeight="1" x14ac:dyDescent="0.2">
      <c r="A6" s="1358" t="s">
        <v>1487</v>
      </c>
      <c r="B6" s="1360">
        <v>3000</v>
      </c>
      <c r="C6" s="1656">
        <f>'Revenues 9-14'!C170</f>
        <v>1302945</v>
      </c>
      <c r="D6" s="1656">
        <f>'Revenues 9-14'!D170</f>
        <v>174000</v>
      </c>
      <c r="E6" s="1656">
        <f>'Revenues 9-14'!E170</f>
        <v>75000</v>
      </c>
      <c r="F6" s="1656">
        <f>'Revenues 9-14'!F170</f>
        <v>142538</v>
      </c>
      <c r="G6" s="1656">
        <f>'Revenues 9-14'!G170</f>
        <v>50000</v>
      </c>
      <c r="H6" s="1656">
        <f>'Revenues 9-14'!H170</f>
        <v>6500</v>
      </c>
      <c r="I6" s="1656">
        <f>'Revenues 9-14'!I170</f>
        <v>0</v>
      </c>
      <c r="J6" s="1656">
        <f>'Revenues 9-14'!J170</f>
        <v>0</v>
      </c>
      <c r="K6" s="1656">
        <f>'Revenues 9-14'!K170</f>
        <v>0</v>
      </c>
      <c r="L6" s="324"/>
      <c r="M6" s="447"/>
    </row>
    <row r="7" spans="1:13" ht="15.75" customHeight="1" x14ac:dyDescent="0.2">
      <c r="A7" s="1358" t="s">
        <v>1488</v>
      </c>
      <c r="B7" s="1360">
        <v>4000</v>
      </c>
      <c r="C7" s="1656">
        <f>'Revenues 9-14'!C267</f>
        <v>272175</v>
      </c>
      <c r="D7" s="1656">
        <f>'Revenues 9-14'!D267</f>
        <v>0</v>
      </c>
      <c r="E7" s="1656">
        <f>'Revenues 9-14'!E267</f>
        <v>26354</v>
      </c>
      <c r="F7" s="1656">
        <f>'Revenues 9-14'!F267</f>
        <v>0</v>
      </c>
      <c r="G7" s="1656">
        <f>'Revenues 9-14'!G267</f>
        <v>0</v>
      </c>
      <c r="H7" s="1656">
        <f>'Revenues 9-14'!H267</f>
        <v>0</v>
      </c>
      <c r="I7" s="1656">
        <f>'Revenues 9-14'!I267</f>
        <v>0</v>
      </c>
      <c r="J7" s="1656">
        <f>'Revenues 9-14'!J267</f>
        <v>0</v>
      </c>
      <c r="K7" s="1656">
        <f>'Revenues 9-14'!K267</f>
        <v>0</v>
      </c>
      <c r="L7" s="324"/>
      <c r="M7" s="447"/>
    </row>
    <row r="8" spans="1:13" ht="13.5" thickBot="1" x14ac:dyDescent="0.25">
      <c r="A8" s="1474" t="s">
        <v>1164</v>
      </c>
      <c r="B8" s="1455"/>
      <c r="C8" s="1643">
        <f>SUM(C4:C7)</f>
        <v>2178469</v>
      </c>
      <c r="D8" s="1643">
        <f t="shared" ref="D8:K8" si="0">SUM(D4:D7)</f>
        <v>230402</v>
      </c>
      <c r="E8" s="1643">
        <f t="shared" si="0"/>
        <v>436257</v>
      </c>
      <c r="F8" s="1643">
        <f t="shared" si="0"/>
        <v>169415</v>
      </c>
      <c r="G8" s="1643">
        <f t="shared" si="0"/>
        <v>88378</v>
      </c>
      <c r="H8" s="1643">
        <f t="shared" si="0"/>
        <v>7094</v>
      </c>
      <c r="I8" s="1643">
        <f t="shared" si="0"/>
        <v>10046</v>
      </c>
      <c r="J8" s="1643">
        <f t="shared" si="0"/>
        <v>36623</v>
      </c>
      <c r="K8" s="1643">
        <f t="shared" si="0"/>
        <v>0</v>
      </c>
      <c r="L8" s="324"/>
    </row>
    <row r="9" spans="1:13" ht="15.75" thickTop="1" x14ac:dyDescent="0.2">
      <c r="A9" s="448" t="s">
        <v>1637</v>
      </c>
      <c r="B9" s="449">
        <v>3998</v>
      </c>
      <c r="C9" s="1635">
        <v>106977</v>
      </c>
      <c r="D9" s="1662">
        <v>0</v>
      </c>
      <c r="E9" s="1635">
        <v>0</v>
      </c>
      <c r="F9" s="1635">
        <v>0</v>
      </c>
      <c r="G9" s="1663">
        <v>0</v>
      </c>
      <c r="H9" s="1635">
        <v>0</v>
      </c>
      <c r="I9" s="1658" t="s">
        <v>1161</v>
      </c>
      <c r="J9" s="1632">
        <v>0</v>
      </c>
      <c r="K9" s="1635">
        <v>0</v>
      </c>
      <c r="L9" s="324"/>
    </row>
    <row r="10" spans="1:13" s="451" customFormat="1" ht="13.5" thickBot="1" x14ac:dyDescent="0.25">
      <c r="A10" s="1474" t="s">
        <v>1165</v>
      </c>
      <c r="B10" s="1455"/>
      <c r="C10" s="1643">
        <f>SUM(C8:C9)</f>
        <v>2285446</v>
      </c>
      <c r="D10" s="1643">
        <f t="shared" ref="D10:K10" si="1">SUM(D8:D9)</f>
        <v>230402</v>
      </c>
      <c r="E10" s="1643">
        <f t="shared" si="1"/>
        <v>436257</v>
      </c>
      <c r="F10" s="1643">
        <f t="shared" si="1"/>
        <v>169415</v>
      </c>
      <c r="G10" s="1643">
        <f t="shared" si="1"/>
        <v>88378</v>
      </c>
      <c r="H10" s="1643">
        <f t="shared" si="1"/>
        <v>7094</v>
      </c>
      <c r="I10" s="1643">
        <f t="shared" si="1"/>
        <v>10046</v>
      </c>
      <c r="J10" s="1643">
        <f t="shared" si="1"/>
        <v>36623</v>
      </c>
      <c r="K10" s="1643">
        <f t="shared" si="1"/>
        <v>0</v>
      </c>
      <c r="L10" s="450"/>
    </row>
    <row r="11" spans="1:13" s="451" customFormat="1" ht="16.7" customHeight="1" thickTop="1" x14ac:dyDescent="0.2">
      <c r="A11" s="2171" t="s">
        <v>1168</v>
      </c>
      <c r="B11" s="2172"/>
      <c r="C11" s="1651"/>
      <c r="D11" s="1652"/>
      <c r="E11" s="1652"/>
      <c r="F11" s="1652"/>
      <c r="G11" s="1652"/>
      <c r="H11" s="1652"/>
      <c r="I11" s="1652"/>
      <c r="J11" s="1652"/>
      <c r="K11" s="1664"/>
      <c r="L11" s="450"/>
    </row>
    <row r="12" spans="1:13" ht="15.75" customHeight="1" x14ac:dyDescent="0.2">
      <c r="A12" s="1358" t="s">
        <v>453</v>
      </c>
      <c r="B12" s="1360">
        <v>1000</v>
      </c>
      <c r="C12" s="1655">
        <f>'Expenditures 15-22'!K33</f>
        <v>1242291</v>
      </c>
      <c r="D12" s="1665" t="s">
        <v>1161</v>
      </c>
      <c r="E12" s="1624" t="s">
        <v>1161</v>
      </c>
      <c r="F12" s="1624" t="s">
        <v>1161</v>
      </c>
      <c r="G12" s="1655">
        <f>'Expenditures 15-22'!K229</f>
        <v>34220</v>
      </c>
      <c r="H12" s="1666"/>
      <c r="I12" s="1624" t="s">
        <v>1161</v>
      </c>
      <c r="J12" s="1624" t="s">
        <v>1161</v>
      </c>
      <c r="K12" s="1666" t="s">
        <v>1161</v>
      </c>
      <c r="L12" s="324"/>
    </row>
    <row r="13" spans="1:13" ht="15.75" customHeight="1" x14ac:dyDescent="0.2">
      <c r="A13" s="1358" t="s">
        <v>454</v>
      </c>
      <c r="B13" s="1360">
        <v>2000</v>
      </c>
      <c r="C13" s="1656">
        <f>'Expenditures 15-22'!K74</f>
        <v>578823</v>
      </c>
      <c r="D13" s="1656">
        <f>'Expenditures 15-22'!K129</f>
        <v>169377</v>
      </c>
      <c r="E13" s="1625" t="s">
        <v>1161</v>
      </c>
      <c r="F13" s="1656">
        <f>'Expenditures 15-22'!K184</f>
        <v>122853</v>
      </c>
      <c r="G13" s="1656">
        <f>'Expenditures 15-22'!K279</f>
        <v>37054</v>
      </c>
      <c r="H13" s="1656">
        <f>'Expenditures 15-22'!K303</f>
        <v>507955</v>
      </c>
      <c r="I13" s="1624" t="s">
        <v>1161</v>
      </c>
      <c r="J13" s="1656">
        <f>'Expenditures 15-22'!K330</f>
        <v>27314</v>
      </c>
      <c r="K13" s="1667">
        <f>'Expenditures 15-22'!K352</f>
        <v>0</v>
      </c>
      <c r="L13" s="324"/>
    </row>
    <row r="14" spans="1:13" ht="15.75" customHeight="1" x14ac:dyDescent="0.2">
      <c r="A14" s="1358" t="s">
        <v>446</v>
      </c>
      <c r="B14" s="1360">
        <v>3000</v>
      </c>
      <c r="C14" s="1656">
        <f>'Expenditures 15-22'!K75</f>
        <v>3690</v>
      </c>
      <c r="D14" s="1656">
        <f>'Expenditures 15-22'!K130</f>
        <v>0</v>
      </c>
      <c r="E14" s="1665" t="s">
        <v>1161</v>
      </c>
      <c r="F14" s="1656">
        <f>'Expenditures 15-22'!K185</f>
        <v>0</v>
      </c>
      <c r="G14" s="1656">
        <f>'Expenditures 15-22'!K280</f>
        <v>0</v>
      </c>
      <c r="H14" s="1661"/>
      <c r="I14" s="1624" t="s">
        <v>1161</v>
      </c>
      <c r="J14" s="1624" t="s">
        <v>1161</v>
      </c>
      <c r="K14" s="1661" t="s">
        <v>1161</v>
      </c>
      <c r="L14" s="324"/>
    </row>
    <row r="15" spans="1:13" ht="15.75" customHeight="1" x14ac:dyDescent="0.2">
      <c r="A15" s="1358" t="s">
        <v>107</v>
      </c>
      <c r="B15" s="1360">
        <v>4000</v>
      </c>
      <c r="C15" s="1656">
        <f>'Expenditures 15-22'!K102</f>
        <v>344688</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4"/>
    </row>
    <row r="16" spans="1:13" ht="15.75" customHeight="1" x14ac:dyDescent="0.2">
      <c r="A16" s="1358" t="s">
        <v>447</v>
      </c>
      <c r="B16" s="1360">
        <v>5000</v>
      </c>
      <c r="C16" s="1656">
        <f>'Expenditures 15-22'!K112</f>
        <v>0</v>
      </c>
      <c r="D16" s="1656">
        <f>'Expenditures 15-22'!K149</f>
        <v>0</v>
      </c>
      <c r="E16" s="1656">
        <f>'Expenditures 15-22'!K172</f>
        <v>258425</v>
      </c>
      <c r="F16" s="1656">
        <f>'Expenditures 15-22'!K208</f>
        <v>0</v>
      </c>
      <c r="G16" s="1656">
        <f>'Expenditures 15-22'!K293</f>
        <v>0</v>
      </c>
      <c r="H16" s="1669"/>
      <c r="I16" s="1624" t="s">
        <v>1161</v>
      </c>
      <c r="J16" s="1670">
        <f>'Expenditures 15-22'!K340</f>
        <v>0</v>
      </c>
      <c r="K16" s="1656">
        <f>'Expenditures 15-22'!K365</f>
        <v>0</v>
      </c>
      <c r="L16" s="324"/>
    </row>
    <row r="17" spans="1:12" ht="13.5" thickBot="1" x14ac:dyDescent="0.25">
      <c r="A17" s="1454" t="s">
        <v>48</v>
      </c>
      <c r="B17" s="1455"/>
      <c r="C17" s="1643">
        <f t="shared" ref="C17:H17" si="2">SUM(C12:C16)</f>
        <v>2169492</v>
      </c>
      <c r="D17" s="1643">
        <f t="shared" si="2"/>
        <v>169377</v>
      </c>
      <c r="E17" s="1643">
        <f t="shared" si="2"/>
        <v>258425</v>
      </c>
      <c r="F17" s="1643">
        <f t="shared" si="2"/>
        <v>122853</v>
      </c>
      <c r="G17" s="1643">
        <f t="shared" si="2"/>
        <v>71274</v>
      </c>
      <c r="H17" s="1643">
        <f t="shared" si="2"/>
        <v>507955</v>
      </c>
      <c r="I17" s="1624"/>
      <c r="J17" s="1643">
        <f>SUM(J12:J16)</f>
        <v>27314</v>
      </c>
      <c r="K17" s="1643">
        <f>SUM(K12:K16)</f>
        <v>0</v>
      </c>
      <c r="L17" s="324"/>
    </row>
    <row r="18" spans="1:12" ht="15" customHeight="1" thickTop="1" x14ac:dyDescent="0.2">
      <c r="A18" s="1478" t="s">
        <v>1638</v>
      </c>
      <c r="B18" s="1479">
        <v>4180</v>
      </c>
      <c r="C18" s="1655">
        <f t="shared" ref="C18:H18" si="3">C9</f>
        <v>106977</v>
      </c>
      <c r="D18" s="1655">
        <f t="shared" si="3"/>
        <v>0</v>
      </c>
      <c r="E18" s="1655">
        <f t="shared" si="3"/>
        <v>0</v>
      </c>
      <c r="F18" s="1655">
        <f t="shared" si="3"/>
        <v>0</v>
      </c>
      <c r="G18" s="1655">
        <f t="shared" si="3"/>
        <v>0</v>
      </c>
      <c r="H18" s="1655">
        <f t="shared" si="3"/>
        <v>0</v>
      </c>
      <c r="I18" s="1624"/>
      <c r="J18" s="1655">
        <f>J9</f>
        <v>0</v>
      </c>
      <c r="K18" s="1655">
        <f>K9</f>
        <v>0</v>
      </c>
      <c r="L18" s="324"/>
    </row>
    <row r="19" spans="1:12" ht="13.5" thickBot="1" x14ac:dyDescent="0.25">
      <c r="A19" s="1454" t="s">
        <v>502</v>
      </c>
      <c r="B19" s="1455"/>
      <c r="C19" s="1643">
        <f t="shared" ref="C19:H19" si="4">SUM(C17:C18)</f>
        <v>2276469</v>
      </c>
      <c r="D19" s="1643">
        <f t="shared" si="4"/>
        <v>169377</v>
      </c>
      <c r="E19" s="1643">
        <f t="shared" si="4"/>
        <v>258425</v>
      </c>
      <c r="F19" s="1643">
        <f t="shared" si="4"/>
        <v>122853</v>
      </c>
      <c r="G19" s="1643">
        <f t="shared" si="4"/>
        <v>71274</v>
      </c>
      <c r="H19" s="1643">
        <f t="shared" si="4"/>
        <v>507955</v>
      </c>
      <c r="I19" s="1624"/>
      <c r="J19" s="1643">
        <f>SUM(J17:J18)</f>
        <v>27314</v>
      </c>
      <c r="K19" s="1643">
        <f>SUM(K17:K18)</f>
        <v>0</v>
      </c>
      <c r="L19" s="324"/>
    </row>
    <row r="20" spans="1:12" ht="16.5" thickTop="1" thickBot="1" x14ac:dyDescent="0.25">
      <c r="A20" s="2187" t="s">
        <v>1639</v>
      </c>
      <c r="B20" s="2188"/>
      <c r="C20" s="1671">
        <f>C8-C17</f>
        <v>8977</v>
      </c>
      <c r="D20" s="1671">
        <f t="shared" ref="D20:K20" si="5">D8-D17</f>
        <v>61025</v>
      </c>
      <c r="E20" s="1671">
        <f t="shared" si="5"/>
        <v>177832</v>
      </c>
      <c r="F20" s="1671">
        <f t="shared" si="5"/>
        <v>46562</v>
      </c>
      <c r="G20" s="1671">
        <f t="shared" si="5"/>
        <v>17104</v>
      </c>
      <c r="H20" s="1671">
        <f t="shared" si="5"/>
        <v>-500861</v>
      </c>
      <c r="I20" s="1671">
        <f t="shared" si="5"/>
        <v>10046</v>
      </c>
      <c r="J20" s="1671">
        <f t="shared" si="5"/>
        <v>9309</v>
      </c>
      <c r="K20" s="1671">
        <f t="shared" si="5"/>
        <v>0</v>
      </c>
      <c r="L20" s="324"/>
    </row>
    <row r="21" spans="1:12" ht="16.7" customHeight="1" thickTop="1" x14ac:dyDescent="0.2">
      <c r="A21" s="2199" t="s">
        <v>591</v>
      </c>
      <c r="B21" s="2200"/>
      <c r="C21" s="1651"/>
      <c r="D21" s="1652"/>
      <c r="E21" s="1652"/>
      <c r="F21" s="1652"/>
      <c r="G21" s="1652"/>
      <c r="H21" s="1652"/>
      <c r="I21" s="1652"/>
      <c r="J21" s="1652"/>
      <c r="K21" s="1664"/>
      <c r="L21" s="452"/>
    </row>
    <row r="22" spans="1:12" ht="15.75" customHeight="1" collapsed="1" x14ac:dyDescent="0.2">
      <c r="A22" s="2195" t="s">
        <v>592</v>
      </c>
      <c r="B22" s="2196"/>
      <c r="C22" s="1631"/>
      <c r="D22" s="1631"/>
      <c r="E22" s="1631"/>
      <c r="F22" s="1631"/>
      <c r="G22" s="1631"/>
      <c r="H22" s="1631"/>
      <c r="I22" s="1631"/>
      <c r="J22" s="1631"/>
      <c r="K22" s="1631"/>
      <c r="L22" s="324"/>
    </row>
    <row r="23" spans="1:12" s="432" customFormat="1" ht="15.75" customHeight="1" x14ac:dyDescent="0.2">
      <c r="A23" s="2191" t="s">
        <v>290</v>
      </c>
      <c r="B23" s="2192"/>
      <c r="C23" s="1634"/>
      <c r="D23" s="1631"/>
      <c r="E23" s="1631"/>
      <c r="F23" s="1631"/>
      <c r="G23" s="1631"/>
      <c r="H23" s="1631"/>
      <c r="I23" s="1631"/>
      <c r="J23" s="1631"/>
      <c r="K23" s="1631"/>
      <c r="L23" s="452"/>
    </row>
    <row r="24" spans="1:12" s="432" customFormat="1" ht="13.5" customHeight="1" x14ac:dyDescent="0.2">
      <c r="A24" s="1304" t="s">
        <v>1640</v>
      </c>
      <c r="B24" s="453">
        <v>7110</v>
      </c>
      <c r="C24" s="1623">
        <v>0</v>
      </c>
      <c r="D24" s="1631"/>
      <c r="E24" s="1631"/>
      <c r="F24" s="1631"/>
      <c r="G24" s="1631"/>
      <c r="H24" s="1631"/>
      <c r="I24" s="1631"/>
      <c r="J24" s="1631"/>
      <c r="K24" s="1631"/>
      <c r="L24" s="452"/>
    </row>
    <row r="25" spans="1:12" s="432" customFormat="1" ht="13.5" customHeight="1" x14ac:dyDescent="0.2">
      <c r="A25" s="1304" t="s">
        <v>1641</v>
      </c>
      <c r="B25" s="453">
        <v>7110</v>
      </c>
      <c r="C25" s="1623">
        <v>0</v>
      </c>
      <c r="D25" s="1623">
        <v>0</v>
      </c>
      <c r="E25" s="1623">
        <v>0</v>
      </c>
      <c r="F25" s="1623">
        <v>0</v>
      </c>
      <c r="G25" s="1623">
        <v>0</v>
      </c>
      <c r="H25" s="1623">
        <v>0</v>
      </c>
      <c r="I25" s="1631"/>
      <c r="J25" s="1623">
        <v>0</v>
      </c>
      <c r="K25" s="1623">
        <v>0</v>
      </c>
      <c r="L25" s="452"/>
    </row>
    <row r="26" spans="1:12" s="432" customFormat="1" ht="13.5" customHeight="1" x14ac:dyDescent="0.2">
      <c r="A26" s="1304" t="s">
        <v>183</v>
      </c>
      <c r="B26" s="431">
        <v>7120</v>
      </c>
      <c r="C26" s="1623">
        <v>0</v>
      </c>
      <c r="D26" s="1623">
        <v>0</v>
      </c>
      <c r="E26" s="1623">
        <v>0</v>
      </c>
      <c r="F26" s="1623">
        <v>0</v>
      </c>
      <c r="G26" s="1623">
        <v>0</v>
      </c>
      <c r="H26" s="1623">
        <v>0</v>
      </c>
      <c r="I26" s="1631"/>
      <c r="J26" s="1623">
        <v>0</v>
      </c>
      <c r="K26" s="1623">
        <v>0</v>
      </c>
      <c r="L26" s="452"/>
    </row>
    <row r="27" spans="1:12" s="432" customFormat="1" ht="13.5" customHeight="1" x14ac:dyDescent="0.2">
      <c r="A27" s="1304" t="s">
        <v>184</v>
      </c>
      <c r="B27" s="431">
        <v>7130</v>
      </c>
      <c r="C27" s="1623">
        <v>0</v>
      </c>
      <c r="D27" s="1623">
        <v>0</v>
      </c>
      <c r="E27" s="1672"/>
      <c r="F27" s="1623">
        <v>0</v>
      </c>
      <c r="G27" s="1634"/>
      <c r="H27" s="1634"/>
      <c r="I27" s="1634"/>
      <c r="J27" s="1634"/>
      <c r="K27" s="1634"/>
      <c r="L27" s="452"/>
    </row>
    <row r="28" spans="1:12" s="432" customFormat="1" ht="13.5" customHeight="1" x14ac:dyDescent="0.2">
      <c r="A28" s="1304" t="s">
        <v>1384</v>
      </c>
      <c r="B28" s="431">
        <v>7140</v>
      </c>
      <c r="C28" s="1623">
        <v>0</v>
      </c>
      <c r="D28" s="1623">
        <v>0</v>
      </c>
      <c r="E28" s="1623">
        <v>0</v>
      </c>
      <c r="F28" s="1623">
        <v>0</v>
      </c>
      <c r="G28" s="1623">
        <v>0</v>
      </c>
      <c r="H28" s="1623">
        <v>0</v>
      </c>
      <c r="I28" s="1623">
        <v>0</v>
      </c>
      <c r="J28" s="1623">
        <v>0</v>
      </c>
      <c r="K28" s="1623">
        <v>0</v>
      </c>
      <c r="L28" s="452"/>
    </row>
    <row r="29" spans="1:12" s="432" customFormat="1" ht="13.5" customHeight="1" x14ac:dyDescent="0.2">
      <c r="A29" s="1304" t="s">
        <v>291</v>
      </c>
      <c r="B29" s="431">
        <v>7150</v>
      </c>
      <c r="C29" s="1629"/>
      <c r="D29" s="1623">
        <v>0</v>
      </c>
      <c r="E29" s="1629"/>
      <c r="F29" s="1629"/>
      <c r="G29" s="1629"/>
      <c r="H29" s="1629"/>
      <c r="I29" s="1629"/>
      <c r="J29" s="1629"/>
      <c r="K29" s="1629"/>
      <c r="L29" s="452"/>
    </row>
    <row r="30" spans="1:12" s="432" customFormat="1" ht="26.25" x14ac:dyDescent="0.2">
      <c r="A30" s="1304" t="s">
        <v>1774</v>
      </c>
      <c r="B30" s="454">
        <v>7160</v>
      </c>
      <c r="C30" s="1631"/>
      <c r="D30" s="1623">
        <v>0</v>
      </c>
      <c r="E30" s="1631"/>
      <c r="F30" s="1631"/>
      <c r="G30" s="1631"/>
      <c r="H30" s="1631"/>
      <c r="I30" s="1631"/>
      <c r="J30" s="1631"/>
      <c r="K30" s="1631"/>
      <c r="L30" s="452"/>
    </row>
    <row r="31" spans="1:12" s="432" customFormat="1" ht="26.25" x14ac:dyDescent="0.2">
      <c r="A31" s="1304" t="s">
        <v>1778</v>
      </c>
      <c r="B31" s="454">
        <v>7170</v>
      </c>
      <c r="C31" s="1631"/>
      <c r="D31" s="1631"/>
      <c r="E31" s="1628">
        <v>0</v>
      </c>
      <c r="F31" s="1631"/>
      <c r="G31" s="1631"/>
      <c r="H31" s="1631"/>
      <c r="I31" s="1631"/>
      <c r="J31" s="1631"/>
      <c r="K31" s="1631"/>
      <c r="L31" s="452"/>
    </row>
    <row r="32" spans="1:12" s="432" customFormat="1" ht="15.75" customHeight="1" x14ac:dyDescent="0.2">
      <c r="A32" s="2193" t="s">
        <v>974</v>
      </c>
      <c r="B32" s="2194"/>
      <c r="C32" s="1631"/>
      <c r="D32" s="1631"/>
      <c r="E32" s="1629"/>
      <c r="F32" s="1631"/>
      <c r="G32" s="1631"/>
      <c r="H32" s="1631"/>
      <c r="I32" s="1631"/>
      <c r="J32" s="1631"/>
      <c r="K32" s="1631"/>
      <c r="L32" s="452"/>
    </row>
    <row r="33" spans="1:12" s="432" customFormat="1" x14ac:dyDescent="0.2">
      <c r="A33" s="1304" t="s">
        <v>409</v>
      </c>
      <c r="B33" s="453">
        <v>7210</v>
      </c>
      <c r="C33" s="1623">
        <v>0</v>
      </c>
      <c r="D33" s="1623">
        <v>0</v>
      </c>
      <c r="E33" s="1623">
        <v>0</v>
      </c>
      <c r="F33" s="1623">
        <v>0</v>
      </c>
      <c r="G33" s="1631"/>
      <c r="H33" s="1623">
        <v>0</v>
      </c>
      <c r="I33" s="1623">
        <v>0</v>
      </c>
      <c r="J33" s="1623">
        <v>0</v>
      </c>
      <c r="K33" s="1623">
        <v>0</v>
      </c>
      <c r="L33" s="452"/>
    </row>
    <row r="34" spans="1:12" s="432" customFormat="1" x14ac:dyDescent="0.2">
      <c r="A34" s="1304" t="s">
        <v>994</v>
      </c>
      <c r="B34" s="453">
        <v>7220</v>
      </c>
      <c r="C34" s="1623">
        <v>0</v>
      </c>
      <c r="D34" s="1623">
        <v>0</v>
      </c>
      <c r="E34" s="1623">
        <v>0</v>
      </c>
      <c r="F34" s="1623">
        <v>0</v>
      </c>
      <c r="G34" s="1631"/>
      <c r="H34" s="1632">
        <v>0</v>
      </c>
      <c r="I34" s="1632">
        <v>0</v>
      </c>
      <c r="J34" s="1632">
        <v>0</v>
      </c>
      <c r="K34" s="1632">
        <v>0</v>
      </c>
      <c r="L34" s="452"/>
    </row>
    <row r="35" spans="1:12" s="432" customFormat="1" x14ac:dyDescent="0.2">
      <c r="A35" s="1304" t="s">
        <v>983</v>
      </c>
      <c r="B35" s="453">
        <v>7230</v>
      </c>
      <c r="C35" s="1623">
        <v>0</v>
      </c>
      <c r="D35" s="1623">
        <v>0</v>
      </c>
      <c r="E35" s="1623">
        <v>0</v>
      </c>
      <c r="F35" s="1623">
        <v>0</v>
      </c>
      <c r="G35" s="1634"/>
      <c r="H35" s="1623">
        <v>0</v>
      </c>
      <c r="I35" s="1623">
        <v>0</v>
      </c>
      <c r="J35" s="1623">
        <v>0</v>
      </c>
      <c r="K35" s="1623">
        <v>0</v>
      </c>
      <c r="L35" s="452"/>
    </row>
    <row r="36" spans="1:12" s="432" customFormat="1" ht="15" x14ac:dyDescent="0.2">
      <c r="A36" s="1304" t="s">
        <v>1642</v>
      </c>
      <c r="B36" s="453">
        <v>7300</v>
      </c>
      <c r="C36" s="1623">
        <v>0</v>
      </c>
      <c r="D36" s="1623">
        <v>0</v>
      </c>
      <c r="E36" s="1623">
        <v>0</v>
      </c>
      <c r="F36" s="1623">
        <v>0</v>
      </c>
      <c r="G36" s="1623">
        <v>0</v>
      </c>
      <c r="H36" s="1623">
        <v>0</v>
      </c>
      <c r="I36" s="1629"/>
      <c r="J36" s="1623">
        <v>0</v>
      </c>
      <c r="K36" s="1623">
        <v>0</v>
      </c>
      <c r="L36" s="452"/>
    </row>
    <row r="37" spans="1:12" s="432" customFormat="1" x14ac:dyDescent="0.2">
      <c r="A37" s="1304" t="s">
        <v>438</v>
      </c>
      <c r="B37" s="453">
        <v>7400</v>
      </c>
      <c r="C37" s="1629"/>
      <c r="D37" s="1629"/>
      <c r="E37" s="1656">
        <f>SUM(C54:D57,H54:H57)</f>
        <v>0</v>
      </c>
      <c r="F37" s="1629"/>
      <c r="G37" s="1629"/>
      <c r="H37" s="1629"/>
      <c r="I37" s="1631"/>
      <c r="J37" s="1629"/>
      <c r="K37" s="1629"/>
      <c r="L37" s="452"/>
    </row>
    <row r="38" spans="1:12" s="432" customFormat="1" x14ac:dyDescent="0.2">
      <c r="A38" s="1304" t="s">
        <v>439</v>
      </c>
      <c r="B38" s="453">
        <v>7500</v>
      </c>
      <c r="C38" s="1631"/>
      <c r="D38" s="1631"/>
      <c r="E38" s="1656">
        <f>SUM(C58:D61,H58:H61)</f>
        <v>0</v>
      </c>
      <c r="F38" s="1631"/>
      <c r="G38" s="1631"/>
      <c r="H38" s="1631"/>
      <c r="I38" s="1631"/>
      <c r="J38" s="1631"/>
      <c r="K38" s="1631"/>
      <c r="L38" s="452"/>
    </row>
    <row r="39" spans="1:12" s="432" customFormat="1" x14ac:dyDescent="0.2">
      <c r="A39" s="1304" t="s">
        <v>440</v>
      </c>
      <c r="B39" s="453">
        <v>7600</v>
      </c>
      <c r="C39" s="1631"/>
      <c r="D39" s="1631"/>
      <c r="E39" s="1656">
        <f>SUM(C62:D65)</f>
        <v>0</v>
      </c>
      <c r="F39" s="1631"/>
      <c r="G39" s="1631"/>
      <c r="H39" s="1631"/>
      <c r="I39" s="1631"/>
      <c r="J39" s="1631"/>
      <c r="K39" s="1631"/>
      <c r="L39" s="452"/>
    </row>
    <row r="40" spans="1:12" s="432" customFormat="1" ht="13.5" customHeight="1" x14ac:dyDescent="0.2">
      <c r="A40" s="1304" t="s">
        <v>637</v>
      </c>
      <c r="B40" s="431">
        <v>7700</v>
      </c>
      <c r="C40" s="1631"/>
      <c r="D40" s="1631"/>
      <c r="E40" s="1656">
        <f>SUM(C66:D69)</f>
        <v>0</v>
      </c>
      <c r="F40" s="1631"/>
      <c r="G40" s="1631"/>
      <c r="H40" s="1634"/>
      <c r="I40" s="1631"/>
      <c r="J40" s="1631"/>
      <c r="K40" s="1631"/>
      <c r="L40" s="452"/>
    </row>
    <row r="41" spans="1:12" s="432" customFormat="1" ht="13.5" customHeight="1" x14ac:dyDescent="0.2">
      <c r="A41" s="1304" t="s">
        <v>635</v>
      </c>
      <c r="B41" s="431">
        <v>7800</v>
      </c>
      <c r="C41" s="1634"/>
      <c r="D41" s="1634"/>
      <c r="E41" s="1672"/>
      <c r="F41" s="1634"/>
      <c r="G41" s="1634"/>
      <c r="H41" s="1656">
        <f>SUM(C70:D73)</f>
        <v>0</v>
      </c>
      <c r="I41" s="1631"/>
      <c r="J41" s="1631"/>
      <c r="K41" s="1634"/>
      <c r="L41" s="452"/>
    </row>
    <row r="42" spans="1:12" s="432" customFormat="1" ht="13.5" customHeight="1" x14ac:dyDescent="0.2">
      <c r="A42" s="1304" t="s">
        <v>636</v>
      </c>
      <c r="B42" s="431">
        <v>7900</v>
      </c>
      <c r="C42" s="1623">
        <v>0</v>
      </c>
      <c r="D42" s="1623">
        <v>0</v>
      </c>
      <c r="E42" s="1623">
        <v>0</v>
      </c>
      <c r="F42" s="1623">
        <v>0</v>
      </c>
      <c r="G42" s="1623">
        <v>0</v>
      </c>
      <c r="H42" s="1623">
        <v>0</v>
      </c>
      <c r="I42" s="1634"/>
      <c r="J42" s="1634"/>
      <c r="K42" s="1623">
        <v>0</v>
      </c>
      <c r="L42" s="452"/>
    </row>
    <row r="43" spans="1:12" s="432" customFormat="1" ht="13.5" customHeight="1" x14ac:dyDescent="0.2">
      <c r="A43" s="1304" t="s">
        <v>370</v>
      </c>
      <c r="B43" s="431">
        <v>7990</v>
      </c>
      <c r="C43" s="1623">
        <v>0</v>
      </c>
      <c r="D43" s="1623">
        <v>52536</v>
      </c>
      <c r="E43" s="1623">
        <v>0</v>
      </c>
      <c r="F43" s="1623">
        <v>0</v>
      </c>
      <c r="G43" s="1623">
        <v>0</v>
      </c>
      <c r="H43" s="1623">
        <v>0</v>
      </c>
      <c r="I43" s="1623">
        <v>0</v>
      </c>
      <c r="J43" s="1623">
        <v>0</v>
      </c>
      <c r="K43" s="1623">
        <v>0</v>
      </c>
      <c r="L43" s="452"/>
    </row>
    <row r="44" spans="1:12" s="432" customFormat="1" ht="13.5" customHeight="1" thickBot="1" x14ac:dyDescent="0.25">
      <c r="A44" s="2201" t="s">
        <v>371</v>
      </c>
      <c r="B44" s="2202"/>
      <c r="C44" s="1673">
        <f>SUM(C24:C43)</f>
        <v>0</v>
      </c>
      <c r="D44" s="1673">
        <f t="shared" ref="D44:K44" si="6">SUM(D24:D43)</f>
        <v>52536</v>
      </c>
      <c r="E44" s="1673">
        <f t="shared" si="6"/>
        <v>0</v>
      </c>
      <c r="F44" s="1673">
        <f t="shared" si="6"/>
        <v>0</v>
      </c>
      <c r="G44" s="1673">
        <f t="shared" si="6"/>
        <v>0</v>
      </c>
      <c r="H44" s="1673">
        <f t="shared" si="6"/>
        <v>0</v>
      </c>
      <c r="I44" s="1673">
        <f t="shared" si="6"/>
        <v>0</v>
      </c>
      <c r="J44" s="1673">
        <f t="shared" si="6"/>
        <v>0</v>
      </c>
      <c r="K44" s="1673">
        <f t="shared" si="6"/>
        <v>0</v>
      </c>
      <c r="L44" s="452"/>
    </row>
    <row r="45" spans="1:12" ht="15.75" customHeight="1" thickTop="1" x14ac:dyDescent="0.2">
      <c r="A45" s="2195" t="s">
        <v>108</v>
      </c>
      <c r="B45" s="2196"/>
      <c r="C45" s="1674"/>
      <c r="D45" s="1674"/>
      <c r="E45" s="1674"/>
      <c r="F45" s="1674"/>
      <c r="G45" s="1674"/>
      <c r="H45" s="1674"/>
      <c r="I45" s="1674"/>
      <c r="J45" s="1674"/>
      <c r="K45" s="1674"/>
      <c r="L45" s="324"/>
    </row>
    <row r="46" spans="1:12" s="432" customFormat="1" ht="15.75" customHeight="1" x14ac:dyDescent="0.2">
      <c r="A46" s="2203" t="s">
        <v>109</v>
      </c>
      <c r="B46" s="2204"/>
      <c r="C46" s="1631"/>
      <c r="D46" s="1631"/>
      <c r="E46" s="1631"/>
      <c r="F46" s="1631"/>
      <c r="G46" s="1631"/>
      <c r="H46" s="1631"/>
      <c r="I46" s="1634"/>
      <c r="J46" s="1631"/>
      <c r="K46" s="1631"/>
      <c r="L46" s="455"/>
    </row>
    <row r="47" spans="1:12" s="432" customFormat="1" ht="15" x14ac:dyDescent="0.2">
      <c r="A47" s="1305" t="s">
        <v>1643</v>
      </c>
      <c r="B47" s="431">
        <v>8110</v>
      </c>
      <c r="C47" s="1631"/>
      <c r="D47" s="1631"/>
      <c r="E47" s="1631"/>
      <c r="F47" s="1631"/>
      <c r="G47" s="1631"/>
      <c r="H47" s="1631"/>
      <c r="I47" s="1656">
        <f>SUM(C24,C25:H25,J25:K25)</f>
        <v>0</v>
      </c>
      <c r="J47" s="1631"/>
      <c r="K47" s="1631"/>
      <c r="L47" s="455"/>
    </row>
    <row r="48" spans="1:12" s="432" customFormat="1" ht="15" x14ac:dyDescent="0.2">
      <c r="A48" s="1305" t="s">
        <v>1644</v>
      </c>
      <c r="B48" s="431">
        <v>8120</v>
      </c>
      <c r="C48" s="1634"/>
      <c r="D48" s="1634"/>
      <c r="E48" s="1631"/>
      <c r="F48" s="1634"/>
      <c r="G48" s="1631"/>
      <c r="H48" s="1631"/>
      <c r="I48" s="1656">
        <f>SUM(C26:H26,J26,K26)</f>
        <v>0</v>
      </c>
      <c r="J48" s="1631"/>
      <c r="K48" s="1631"/>
      <c r="L48" s="455"/>
    </row>
    <row r="49" spans="1:12" s="432" customFormat="1" x14ac:dyDescent="0.2">
      <c r="A49" s="1305" t="s">
        <v>184</v>
      </c>
      <c r="B49" s="431">
        <v>8130</v>
      </c>
      <c r="C49" s="1623">
        <v>0</v>
      </c>
      <c r="D49" s="1623">
        <v>0</v>
      </c>
      <c r="E49" s="1634"/>
      <c r="F49" s="1623">
        <v>0</v>
      </c>
      <c r="G49" s="1634"/>
      <c r="H49" s="1634"/>
      <c r="I49" s="1631"/>
      <c r="J49" s="1634"/>
      <c r="K49" s="1631"/>
      <c r="L49" s="452"/>
    </row>
    <row r="50" spans="1:12" s="432" customFormat="1" x14ac:dyDescent="0.2">
      <c r="A50" s="1305" t="s">
        <v>1384</v>
      </c>
      <c r="B50" s="431">
        <v>8140</v>
      </c>
      <c r="C50" s="1623">
        <v>0</v>
      </c>
      <c r="D50" s="1623">
        <v>0</v>
      </c>
      <c r="E50" s="1623">
        <v>0</v>
      </c>
      <c r="F50" s="1623">
        <v>0</v>
      </c>
      <c r="G50" s="1623">
        <v>0</v>
      </c>
      <c r="H50" s="1623">
        <v>0</v>
      </c>
      <c r="I50" s="1631"/>
      <c r="J50" s="1623">
        <v>0</v>
      </c>
      <c r="K50" s="1631"/>
      <c r="L50" s="452"/>
    </row>
    <row r="51" spans="1:12" s="432" customFormat="1" x14ac:dyDescent="0.2">
      <c r="A51" s="1305" t="s">
        <v>291</v>
      </c>
      <c r="B51" s="431">
        <v>8150</v>
      </c>
      <c r="C51" s="1629"/>
      <c r="D51" s="1629"/>
      <c r="E51" s="1629"/>
      <c r="F51" s="1629"/>
      <c r="G51" s="1629"/>
      <c r="H51" s="1656">
        <f>SUM(D29)</f>
        <v>0</v>
      </c>
      <c r="I51" s="1631"/>
      <c r="J51" s="1629"/>
      <c r="K51" s="1634"/>
      <c r="L51" s="452"/>
    </row>
    <row r="52" spans="1:12" s="432" customFormat="1" ht="26.25" x14ac:dyDescent="0.2">
      <c r="A52" s="1305" t="s">
        <v>1777</v>
      </c>
      <c r="B52" s="431">
        <v>8160</v>
      </c>
      <c r="C52" s="1631"/>
      <c r="D52" s="1631"/>
      <c r="E52" s="1631"/>
      <c r="F52" s="1631"/>
      <c r="G52" s="1631"/>
      <c r="H52" s="1631"/>
      <c r="I52" s="1631"/>
      <c r="J52" s="1631"/>
      <c r="K52" s="1656">
        <f>D30</f>
        <v>0</v>
      </c>
      <c r="L52" s="452"/>
    </row>
    <row r="53" spans="1:12" s="432" customFormat="1" ht="26.25" x14ac:dyDescent="0.2">
      <c r="A53" s="1305" t="s">
        <v>1776</v>
      </c>
      <c r="B53" s="431">
        <v>8170</v>
      </c>
      <c r="C53" s="1634"/>
      <c r="D53" s="1634"/>
      <c r="E53" s="1631"/>
      <c r="F53" s="1631"/>
      <c r="G53" s="1631"/>
      <c r="H53" s="1634"/>
      <c r="I53" s="1631"/>
      <c r="J53" s="1631"/>
      <c r="K53" s="1656">
        <f>E31</f>
        <v>0</v>
      </c>
      <c r="L53" s="452"/>
    </row>
    <row r="54" spans="1:12" s="432" customFormat="1" ht="13.5" thickBot="1" x14ac:dyDescent="0.25">
      <c r="A54" s="1305" t="s">
        <v>687</v>
      </c>
      <c r="B54" s="431">
        <v>8410</v>
      </c>
      <c r="C54" s="1675">
        <v>0</v>
      </c>
      <c r="D54" s="1675">
        <v>0</v>
      </c>
      <c r="E54" s="1631"/>
      <c r="F54" s="1631"/>
      <c r="G54" s="1631"/>
      <c r="H54" s="1675">
        <v>0</v>
      </c>
      <c r="I54" s="1631"/>
      <c r="J54" s="1631"/>
      <c r="K54" s="1629"/>
      <c r="L54" s="452"/>
    </row>
    <row r="55" spans="1:12" s="432" customFormat="1" ht="14.25" thickTop="1" thickBot="1" x14ac:dyDescent="0.25">
      <c r="A55" s="1306" t="s">
        <v>688</v>
      </c>
      <c r="B55" s="431">
        <v>8420</v>
      </c>
      <c r="C55" s="1676">
        <v>0</v>
      </c>
      <c r="D55" s="1676">
        <v>0</v>
      </c>
      <c r="E55" s="1631"/>
      <c r="F55" s="1631"/>
      <c r="G55" s="1631"/>
      <c r="H55" s="1675">
        <v>0</v>
      </c>
      <c r="I55" s="1631"/>
      <c r="J55" s="1631"/>
      <c r="K55" s="1631"/>
      <c r="L55" s="452"/>
    </row>
    <row r="56" spans="1:12" s="432" customFormat="1" ht="14.25" thickTop="1" thickBot="1" x14ac:dyDescent="0.25">
      <c r="A56" s="1305" t="s">
        <v>577</v>
      </c>
      <c r="B56" s="431">
        <v>8430</v>
      </c>
      <c r="C56" s="1676">
        <v>0</v>
      </c>
      <c r="D56" s="1676">
        <v>0</v>
      </c>
      <c r="E56" s="1631"/>
      <c r="F56" s="1631"/>
      <c r="G56" s="1631"/>
      <c r="H56" s="1675">
        <v>0</v>
      </c>
      <c r="I56" s="1631"/>
      <c r="J56" s="1631"/>
      <c r="K56" s="1631"/>
      <c r="L56" s="452"/>
    </row>
    <row r="57" spans="1:12" s="432" customFormat="1" ht="14.25" thickTop="1" thickBot="1" x14ac:dyDescent="0.25">
      <c r="A57" s="1306" t="s">
        <v>574</v>
      </c>
      <c r="B57" s="431">
        <v>8440</v>
      </c>
      <c r="C57" s="1676">
        <v>0</v>
      </c>
      <c r="D57" s="1676">
        <v>0</v>
      </c>
      <c r="E57" s="1631"/>
      <c r="F57" s="1631"/>
      <c r="G57" s="1631"/>
      <c r="H57" s="1675">
        <v>0</v>
      </c>
      <c r="I57" s="1631"/>
      <c r="J57" s="1631"/>
      <c r="K57" s="1631"/>
      <c r="L57" s="452"/>
    </row>
    <row r="58" spans="1:12" s="432" customFormat="1" ht="14.25" thickTop="1" thickBot="1" x14ac:dyDescent="0.25">
      <c r="A58" s="1305" t="s">
        <v>575</v>
      </c>
      <c r="B58" s="431">
        <v>8510</v>
      </c>
      <c r="C58" s="1676">
        <v>0</v>
      </c>
      <c r="D58" s="1676">
        <v>0</v>
      </c>
      <c r="E58" s="1631"/>
      <c r="F58" s="1631"/>
      <c r="G58" s="1631"/>
      <c r="H58" s="1675">
        <v>0</v>
      </c>
      <c r="I58" s="1631"/>
      <c r="J58" s="1631"/>
      <c r="K58" s="1631"/>
      <c r="L58" s="452"/>
    </row>
    <row r="59" spans="1:12" s="432" customFormat="1" ht="14.25" thickTop="1" thickBot="1" x14ac:dyDescent="0.25">
      <c r="A59" s="1307" t="s">
        <v>689</v>
      </c>
      <c r="B59" s="431">
        <v>8520</v>
      </c>
      <c r="C59" s="1676">
        <v>0</v>
      </c>
      <c r="D59" s="1676">
        <v>0</v>
      </c>
      <c r="E59" s="1631"/>
      <c r="F59" s="1631"/>
      <c r="G59" s="1631"/>
      <c r="H59" s="1675">
        <v>0</v>
      </c>
      <c r="I59" s="1631"/>
      <c r="J59" s="1631"/>
      <c r="K59" s="1631"/>
      <c r="L59" s="452"/>
    </row>
    <row r="60" spans="1:12" s="432" customFormat="1" ht="14.25" thickTop="1" thickBot="1" x14ac:dyDescent="0.25">
      <c r="A60" s="1305" t="s">
        <v>576</v>
      </c>
      <c r="B60" s="431">
        <v>8530</v>
      </c>
      <c r="C60" s="1676">
        <v>0</v>
      </c>
      <c r="D60" s="1676">
        <v>0</v>
      </c>
      <c r="E60" s="1631"/>
      <c r="F60" s="1631"/>
      <c r="G60" s="1631"/>
      <c r="H60" s="1675">
        <v>0</v>
      </c>
      <c r="I60" s="1631"/>
      <c r="J60" s="1631"/>
      <c r="K60" s="1631"/>
      <c r="L60" s="452"/>
    </row>
    <row r="61" spans="1:12" s="432" customFormat="1" ht="14.25" thickTop="1" thickBot="1" x14ac:dyDescent="0.25">
      <c r="A61" s="1306" t="s">
        <v>738</v>
      </c>
      <c r="B61" s="431">
        <v>8540</v>
      </c>
      <c r="C61" s="1676">
        <v>0</v>
      </c>
      <c r="D61" s="1676">
        <v>0</v>
      </c>
      <c r="E61" s="1631"/>
      <c r="F61" s="1631"/>
      <c r="G61" s="1631"/>
      <c r="H61" s="1675">
        <v>0</v>
      </c>
      <c r="I61" s="1631"/>
      <c r="J61" s="1631"/>
      <c r="K61" s="1631"/>
      <c r="L61" s="452"/>
    </row>
    <row r="62" spans="1:12" s="432" customFormat="1" ht="13.5" customHeight="1" thickTop="1" thickBot="1" x14ac:dyDescent="0.25">
      <c r="A62" s="1305" t="s">
        <v>739</v>
      </c>
      <c r="B62" s="431">
        <v>8610</v>
      </c>
      <c r="C62" s="1676">
        <v>0</v>
      </c>
      <c r="D62" s="1676">
        <v>0</v>
      </c>
      <c r="E62" s="1631"/>
      <c r="F62" s="1631"/>
      <c r="G62" s="1631"/>
      <c r="H62" s="1631"/>
      <c r="I62" s="1631"/>
      <c r="J62" s="1631"/>
      <c r="K62" s="1631"/>
      <c r="L62" s="452"/>
    </row>
    <row r="63" spans="1:12" s="432" customFormat="1" ht="14.25" thickTop="1" thickBot="1" x14ac:dyDescent="0.25">
      <c r="A63" s="1306" t="s">
        <v>690</v>
      </c>
      <c r="B63" s="431">
        <v>8620</v>
      </c>
      <c r="C63" s="1676">
        <v>0</v>
      </c>
      <c r="D63" s="1676">
        <v>0</v>
      </c>
      <c r="E63" s="1631"/>
      <c r="F63" s="1631"/>
      <c r="G63" s="1631"/>
      <c r="H63" s="1631"/>
      <c r="I63" s="1631"/>
      <c r="J63" s="1631"/>
      <c r="K63" s="1631"/>
      <c r="L63" s="452"/>
    </row>
    <row r="64" spans="1:12" s="432" customFormat="1" ht="13.5" customHeight="1" thickTop="1" thickBot="1" x14ac:dyDescent="0.25">
      <c r="A64" s="1305" t="s">
        <v>740</v>
      </c>
      <c r="B64" s="431">
        <v>8630</v>
      </c>
      <c r="C64" s="1676">
        <v>0</v>
      </c>
      <c r="D64" s="1676">
        <v>0</v>
      </c>
      <c r="E64" s="1631"/>
      <c r="F64" s="1631"/>
      <c r="G64" s="1631"/>
      <c r="H64" s="1631"/>
      <c r="I64" s="1631"/>
      <c r="J64" s="1631"/>
      <c r="K64" s="1631"/>
      <c r="L64" s="452"/>
    </row>
    <row r="65" spans="1:12" s="432" customFormat="1" ht="14.25" thickTop="1" thickBot="1" x14ac:dyDescent="0.25">
      <c r="A65" s="1306" t="s">
        <v>741</v>
      </c>
      <c r="B65" s="431">
        <v>8640</v>
      </c>
      <c r="C65" s="1676">
        <v>0</v>
      </c>
      <c r="D65" s="1676">
        <v>0</v>
      </c>
      <c r="E65" s="1631"/>
      <c r="F65" s="1631"/>
      <c r="G65" s="1631"/>
      <c r="H65" s="1631"/>
      <c r="I65" s="1631"/>
      <c r="J65" s="1631"/>
      <c r="K65" s="1631"/>
      <c r="L65" s="452"/>
    </row>
    <row r="66" spans="1:12" s="432" customFormat="1" ht="14.25" thickTop="1" thickBot="1" x14ac:dyDescent="0.25">
      <c r="A66" s="1305" t="s">
        <v>742</v>
      </c>
      <c r="B66" s="431">
        <v>8710</v>
      </c>
      <c r="C66" s="1676">
        <v>0</v>
      </c>
      <c r="D66" s="1676">
        <v>0</v>
      </c>
      <c r="E66" s="1631"/>
      <c r="F66" s="1631"/>
      <c r="G66" s="1631"/>
      <c r="H66" s="1631"/>
      <c r="I66" s="1631"/>
      <c r="J66" s="1631"/>
      <c r="K66" s="1631"/>
      <c r="L66" s="452"/>
    </row>
    <row r="67" spans="1:12" s="432" customFormat="1" ht="14.25" thickTop="1" thickBot="1" x14ac:dyDescent="0.25">
      <c r="A67" s="1306" t="s">
        <v>691</v>
      </c>
      <c r="B67" s="431">
        <v>8720</v>
      </c>
      <c r="C67" s="1676">
        <v>0</v>
      </c>
      <c r="D67" s="1676">
        <v>0</v>
      </c>
      <c r="E67" s="1631"/>
      <c r="F67" s="1631"/>
      <c r="G67" s="1631"/>
      <c r="H67" s="1631"/>
      <c r="I67" s="1631"/>
      <c r="J67" s="1631"/>
      <c r="K67" s="1631"/>
      <c r="L67" s="452"/>
    </row>
    <row r="68" spans="1:12" s="432" customFormat="1" ht="14.25" thickTop="1" thickBot="1" x14ac:dyDescent="0.25">
      <c r="A68" s="1307" t="s">
        <v>743</v>
      </c>
      <c r="B68" s="431">
        <v>8730</v>
      </c>
      <c r="C68" s="1676">
        <v>0</v>
      </c>
      <c r="D68" s="1676">
        <v>0</v>
      </c>
      <c r="E68" s="1631"/>
      <c r="F68" s="1631"/>
      <c r="G68" s="1631"/>
      <c r="H68" s="1631"/>
      <c r="I68" s="1631"/>
      <c r="J68" s="1631"/>
      <c r="K68" s="1631"/>
      <c r="L68" s="452"/>
    </row>
    <row r="69" spans="1:12" s="432" customFormat="1" ht="14.25" thickTop="1" thickBot="1" x14ac:dyDescent="0.25">
      <c r="A69" s="1306" t="s">
        <v>744</v>
      </c>
      <c r="B69" s="431">
        <v>8740</v>
      </c>
      <c r="C69" s="1676">
        <v>0</v>
      </c>
      <c r="D69" s="1676">
        <v>0</v>
      </c>
      <c r="E69" s="1631"/>
      <c r="F69" s="1631"/>
      <c r="G69" s="1631"/>
      <c r="H69" s="1631"/>
      <c r="I69" s="1631"/>
      <c r="J69" s="1631"/>
      <c r="K69" s="1631"/>
      <c r="L69" s="452"/>
    </row>
    <row r="70" spans="1:12" s="432" customFormat="1" ht="14.25" thickTop="1" thickBot="1" x14ac:dyDescent="0.25">
      <c r="A70" s="1305" t="s">
        <v>745</v>
      </c>
      <c r="B70" s="431">
        <v>8810</v>
      </c>
      <c r="C70" s="1676">
        <v>0</v>
      </c>
      <c r="D70" s="1676">
        <v>0</v>
      </c>
      <c r="E70" s="1631"/>
      <c r="F70" s="1631"/>
      <c r="G70" s="1631"/>
      <c r="H70" s="1631"/>
      <c r="I70" s="1631"/>
      <c r="J70" s="1631"/>
      <c r="K70" s="1631"/>
      <c r="L70" s="452"/>
    </row>
    <row r="71" spans="1:12" s="432" customFormat="1" ht="14.25" thickTop="1" thickBot="1" x14ac:dyDescent="0.25">
      <c r="A71" s="1305" t="s">
        <v>749</v>
      </c>
      <c r="B71" s="431">
        <v>8820</v>
      </c>
      <c r="C71" s="1676">
        <v>0</v>
      </c>
      <c r="D71" s="1676">
        <v>0</v>
      </c>
      <c r="E71" s="1631"/>
      <c r="F71" s="1631"/>
      <c r="G71" s="1631"/>
      <c r="H71" s="1631"/>
      <c r="I71" s="1631"/>
      <c r="J71" s="1631"/>
      <c r="K71" s="1631"/>
      <c r="L71" s="452"/>
    </row>
    <row r="72" spans="1:12" s="432" customFormat="1" ht="14.25" thickTop="1" thickBot="1" x14ac:dyDescent="0.25">
      <c r="A72" s="1305" t="s">
        <v>746</v>
      </c>
      <c r="B72" s="431">
        <v>8830</v>
      </c>
      <c r="C72" s="1676">
        <v>0</v>
      </c>
      <c r="D72" s="1676">
        <v>0</v>
      </c>
      <c r="E72" s="1631"/>
      <c r="F72" s="1631"/>
      <c r="G72" s="1631"/>
      <c r="H72" s="1631"/>
      <c r="I72" s="1631"/>
      <c r="J72" s="1631"/>
      <c r="K72" s="1631"/>
      <c r="L72" s="452"/>
    </row>
    <row r="73" spans="1:12" s="432" customFormat="1" ht="14.25" thickTop="1" thickBot="1" x14ac:dyDescent="0.25">
      <c r="A73" s="1305" t="s">
        <v>747</v>
      </c>
      <c r="B73" s="431">
        <v>8840</v>
      </c>
      <c r="C73" s="1676">
        <v>0</v>
      </c>
      <c r="D73" s="1676">
        <v>0</v>
      </c>
      <c r="E73" s="1631"/>
      <c r="F73" s="1631"/>
      <c r="G73" s="1631"/>
      <c r="H73" s="1631"/>
      <c r="I73" s="1631"/>
      <c r="J73" s="1631"/>
      <c r="K73" s="1634"/>
      <c r="L73" s="452"/>
    </row>
    <row r="74" spans="1:12" s="432" customFormat="1" ht="14.25" thickTop="1" thickBot="1" x14ac:dyDescent="0.25">
      <c r="A74" s="1305" t="s">
        <v>372</v>
      </c>
      <c r="B74" s="431">
        <v>8910</v>
      </c>
      <c r="C74" s="1676">
        <v>0</v>
      </c>
      <c r="D74" s="1676">
        <v>0</v>
      </c>
      <c r="E74" s="1634"/>
      <c r="F74" s="1675">
        <v>0</v>
      </c>
      <c r="G74" s="1675">
        <v>0</v>
      </c>
      <c r="H74" s="1675">
        <v>0</v>
      </c>
      <c r="I74" s="1634"/>
      <c r="J74" s="1634"/>
      <c r="K74" s="1675">
        <v>0</v>
      </c>
      <c r="L74" s="452"/>
    </row>
    <row r="75" spans="1:12" s="432" customFormat="1" ht="14.25" thickTop="1" thickBot="1" x14ac:dyDescent="0.25">
      <c r="A75" s="1308" t="s">
        <v>436</v>
      </c>
      <c r="B75" s="431">
        <v>8990</v>
      </c>
      <c r="C75" s="1676">
        <v>0</v>
      </c>
      <c r="D75" s="1676">
        <v>0</v>
      </c>
      <c r="E75" s="1675">
        <v>0</v>
      </c>
      <c r="F75" s="1677">
        <v>0</v>
      </c>
      <c r="G75" s="1677">
        <v>0</v>
      </c>
      <c r="H75" s="1677">
        <v>0</v>
      </c>
      <c r="I75" s="1675">
        <v>0</v>
      </c>
      <c r="J75" s="1675">
        <v>52536</v>
      </c>
      <c r="K75" s="1677">
        <v>0</v>
      </c>
      <c r="L75" s="452"/>
    </row>
    <row r="76" spans="1:12" s="432" customFormat="1" ht="14.25" thickTop="1" thickBot="1" x14ac:dyDescent="0.25">
      <c r="A76" s="2177" t="s">
        <v>437</v>
      </c>
      <c r="B76" s="2178"/>
      <c r="C76" s="1673">
        <f t="shared" ref="C76:K76" si="7">SUM(C47:C75)</f>
        <v>0</v>
      </c>
      <c r="D76" s="1673">
        <f t="shared" si="7"/>
        <v>0</v>
      </c>
      <c r="E76" s="1673">
        <f t="shared" si="7"/>
        <v>0</v>
      </c>
      <c r="F76" s="1673">
        <f t="shared" si="7"/>
        <v>0</v>
      </c>
      <c r="G76" s="1673">
        <f t="shared" si="7"/>
        <v>0</v>
      </c>
      <c r="H76" s="1673">
        <f t="shared" si="7"/>
        <v>0</v>
      </c>
      <c r="I76" s="1673">
        <f t="shared" si="7"/>
        <v>0</v>
      </c>
      <c r="J76" s="1673">
        <f t="shared" si="7"/>
        <v>52536</v>
      </c>
      <c r="K76" s="1673">
        <f t="shared" si="7"/>
        <v>0</v>
      </c>
      <c r="L76" s="452"/>
    </row>
    <row r="77" spans="1:12" ht="14.25" thickTop="1" thickBot="1" x14ac:dyDescent="0.25">
      <c r="A77" s="2179" t="s">
        <v>1169</v>
      </c>
      <c r="B77" s="2180"/>
      <c r="C77" s="1673">
        <f t="shared" ref="C77:K77" si="8">C44-C76</f>
        <v>0</v>
      </c>
      <c r="D77" s="1673">
        <f t="shared" si="8"/>
        <v>52536</v>
      </c>
      <c r="E77" s="1673">
        <f t="shared" si="8"/>
        <v>0</v>
      </c>
      <c r="F77" s="1673">
        <f t="shared" si="8"/>
        <v>0</v>
      </c>
      <c r="G77" s="1673">
        <f t="shared" si="8"/>
        <v>0</v>
      </c>
      <c r="H77" s="1673">
        <f t="shared" si="8"/>
        <v>0</v>
      </c>
      <c r="I77" s="1673">
        <f t="shared" si="8"/>
        <v>0</v>
      </c>
      <c r="J77" s="1673">
        <f t="shared" si="8"/>
        <v>-52536</v>
      </c>
      <c r="K77" s="1673">
        <f t="shared" si="8"/>
        <v>0</v>
      </c>
      <c r="L77" s="324"/>
    </row>
    <row r="78" spans="1:12" ht="21.75" customHeight="1" thickTop="1" thickBot="1" x14ac:dyDescent="0.25">
      <c r="A78" s="2183" t="s">
        <v>593</v>
      </c>
      <c r="B78" s="2184"/>
      <c r="C78" s="1678">
        <f t="shared" ref="C78:K78" si="9">C20+C77</f>
        <v>8977</v>
      </c>
      <c r="D78" s="1678">
        <f t="shared" si="9"/>
        <v>113561</v>
      </c>
      <c r="E78" s="1678">
        <f t="shared" si="9"/>
        <v>177832</v>
      </c>
      <c r="F78" s="1678">
        <f t="shared" si="9"/>
        <v>46562</v>
      </c>
      <c r="G78" s="1678">
        <f t="shared" si="9"/>
        <v>17104</v>
      </c>
      <c r="H78" s="1678">
        <f t="shared" si="9"/>
        <v>-500861</v>
      </c>
      <c r="I78" s="1678">
        <f t="shared" si="9"/>
        <v>10046</v>
      </c>
      <c r="J78" s="1678">
        <f t="shared" si="9"/>
        <v>-43227</v>
      </c>
      <c r="K78" s="1678">
        <f t="shared" si="9"/>
        <v>0</v>
      </c>
      <c r="L78" s="456"/>
    </row>
    <row r="79" spans="1:12" ht="13.5" thickTop="1" x14ac:dyDescent="0.2">
      <c r="A79" s="1901" t="str">
        <f>"Fund Balances - July 1, "&amp;'AFR20'!E2-1</f>
        <v>Fund Balances - July 1, 2019</v>
      </c>
      <c r="B79" s="457"/>
      <c r="C79" s="1632">
        <v>1448587</v>
      </c>
      <c r="D79" s="1679">
        <v>70913</v>
      </c>
      <c r="E79" s="1679">
        <v>54005</v>
      </c>
      <c r="F79" s="1679">
        <v>3443</v>
      </c>
      <c r="G79" s="1679">
        <v>17382</v>
      </c>
      <c r="H79" s="1679">
        <v>501476</v>
      </c>
      <c r="I79" s="1679">
        <v>197793</v>
      </c>
      <c r="J79" s="1679">
        <v>74130</v>
      </c>
      <c r="K79" s="1679">
        <v>0</v>
      </c>
      <c r="L79" s="324"/>
    </row>
    <row r="80" spans="1:12" x14ac:dyDescent="0.2">
      <c r="A80" s="2189" t="s">
        <v>1775</v>
      </c>
      <c r="B80" s="2190"/>
      <c r="C80" s="1623"/>
      <c r="D80" s="1623"/>
      <c r="E80" s="1623"/>
      <c r="F80" s="1623"/>
      <c r="G80" s="1623"/>
      <c r="H80" s="1623"/>
      <c r="I80" s="1623"/>
      <c r="J80" s="1623"/>
      <c r="K80" s="1623"/>
      <c r="L80" s="324"/>
    </row>
    <row r="81" spans="1:12" ht="13.5" thickBot="1" x14ac:dyDescent="0.25">
      <c r="A81" s="2181" t="str">
        <f>"Fund Balances - June 30, "&amp;'AFR20'!E2</f>
        <v>Fund Balances - June 30, 2020</v>
      </c>
      <c r="B81" s="2182"/>
      <c r="C81" s="1643">
        <f>(SUM(C78:C80))</f>
        <v>1457564</v>
      </c>
      <c r="D81" s="1643">
        <f>SUM(D78:D80)</f>
        <v>184474</v>
      </c>
      <c r="E81" s="1643">
        <f t="shared" ref="E81:K81" si="10">SUM(E78:E80)</f>
        <v>231837</v>
      </c>
      <c r="F81" s="1643">
        <f t="shared" si="10"/>
        <v>50005</v>
      </c>
      <c r="G81" s="1643">
        <f t="shared" si="10"/>
        <v>34486</v>
      </c>
      <c r="H81" s="1643">
        <f t="shared" si="10"/>
        <v>615</v>
      </c>
      <c r="I81" s="1643">
        <f t="shared" si="10"/>
        <v>207839</v>
      </c>
      <c r="J81" s="1643">
        <f t="shared" si="10"/>
        <v>30903</v>
      </c>
      <c r="K81" s="1643">
        <f t="shared" si="10"/>
        <v>0</v>
      </c>
      <c r="L81" s="324"/>
    </row>
    <row r="82" spans="1:12" ht="0.75" customHeight="1" thickTop="1" thickBot="1" x14ac:dyDescent="0.25">
      <c r="A82" s="458" t="s">
        <v>340</v>
      </c>
      <c r="B82" s="459"/>
      <c r="C82" s="460">
        <f>(C81-C79)</f>
        <v>8977</v>
      </c>
      <c r="D82" s="460">
        <f t="shared" ref="D82:K82" si="11">(D81-D79)</f>
        <v>113561</v>
      </c>
      <c r="E82" s="460">
        <f t="shared" si="11"/>
        <v>177832</v>
      </c>
      <c r="F82" s="460">
        <f t="shared" si="11"/>
        <v>46562</v>
      </c>
      <c r="G82" s="460">
        <f t="shared" si="11"/>
        <v>17104</v>
      </c>
      <c r="H82" s="460">
        <f t="shared" si="11"/>
        <v>-500861</v>
      </c>
      <c r="I82" s="460">
        <f t="shared" si="11"/>
        <v>10046</v>
      </c>
      <c r="J82" s="460">
        <f t="shared" si="11"/>
        <v>-43227</v>
      </c>
      <c r="K82" s="460">
        <f t="shared" si="11"/>
        <v>0</v>
      </c>
    </row>
    <row r="83" spans="1:12" ht="14.25" hidden="1" thickTop="1" thickBot="1" x14ac:dyDescent="0.25">
      <c r="A83" s="461" t="s">
        <v>341</v>
      </c>
      <c r="B83" s="427"/>
      <c r="C83" s="462">
        <f>C82/C81</f>
        <v>6.1589062298465112E-3</v>
      </c>
      <c r="D83" s="462">
        <f t="shared" ref="D83:K83" si="12">D82/D81</f>
        <v>0.61559352537484957</v>
      </c>
      <c r="E83" s="462">
        <f t="shared" si="12"/>
        <v>0.76705616446037517</v>
      </c>
      <c r="F83" s="462">
        <f t="shared" si="12"/>
        <v>0.93114688531146883</v>
      </c>
      <c r="G83" s="462">
        <f t="shared" si="12"/>
        <v>0.49596937887838544</v>
      </c>
      <c r="H83" s="462">
        <f t="shared" si="12"/>
        <v>-814.40813008130078</v>
      </c>
      <c r="I83" s="462">
        <f t="shared" si="12"/>
        <v>4.8335490451743901E-2</v>
      </c>
      <c r="J83" s="462">
        <f t="shared" si="12"/>
        <v>-1.3987962333754005</v>
      </c>
      <c r="K83" s="462" t="e">
        <f t="shared" si="12"/>
        <v>#DIV/0!</v>
      </c>
    </row>
    <row r="84" spans="1:12" ht="13.5" thickTop="1" x14ac:dyDescent="0.2">
      <c r="A84" s="1900"/>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147" activePane="bottomLeft" state="frozen"/>
      <selection activeCell="O15" sqref="O15"/>
      <selection pane="bottomLeft" activeCell="C159" sqref="C159"/>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185" t="s">
        <v>1782</v>
      </c>
      <c r="B1" s="415"/>
      <c r="C1" s="416" t="s">
        <v>422</v>
      </c>
      <c r="D1" s="416" t="s">
        <v>423</v>
      </c>
      <c r="E1" s="416" t="s">
        <v>424</v>
      </c>
      <c r="F1" s="416" t="s">
        <v>425</v>
      </c>
      <c r="G1" s="416" t="s">
        <v>426</v>
      </c>
      <c r="H1" s="416" t="s">
        <v>427</v>
      </c>
      <c r="I1" s="416" t="s">
        <v>428</v>
      </c>
      <c r="J1" s="416" t="s">
        <v>429</v>
      </c>
      <c r="K1" s="416" t="s">
        <v>751</v>
      </c>
    </row>
    <row r="2" spans="1:12" ht="36" x14ac:dyDescent="0.2">
      <c r="A2" s="2186"/>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5"/>
      <c r="D4" s="465"/>
      <c r="E4" s="465"/>
      <c r="F4" s="466"/>
      <c r="G4" s="467"/>
      <c r="H4" s="468"/>
      <c r="I4" s="468"/>
      <c r="J4" s="468"/>
      <c r="K4" s="468"/>
    </row>
    <row r="5" spans="1:12" ht="15" x14ac:dyDescent="0.2">
      <c r="A5" s="435" t="s">
        <v>1645</v>
      </c>
      <c r="B5" s="469"/>
      <c r="C5" s="1635">
        <v>457409</v>
      </c>
      <c r="D5" s="1635">
        <v>52219</v>
      </c>
      <c r="E5" s="1622">
        <v>330706</v>
      </c>
      <c r="F5" s="1680">
        <v>26160</v>
      </c>
      <c r="G5" s="1622">
        <v>1756</v>
      </c>
      <c r="H5" s="1622">
        <v>0</v>
      </c>
      <c r="I5" s="1622">
        <v>6135</v>
      </c>
      <c r="J5" s="1623">
        <v>35311</v>
      </c>
      <c r="K5" s="1622">
        <v>0</v>
      </c>
    </row>
    <row r="6" spans="1:12" ht="15" x14ac:dyDescent="0.2">
      <c r="A6" s="426" t="s">
        <v>1646</v>
      </c>
      <c r="B6" s="428">
        <v>1130</v>
      </c>
      <c r="C6" s="1622">
        <v>0</v>
      </c>
      <c r="D6" s="1622">
        <v>0</v>
      </c>
      <c r="E6" s="1629"/>
      <c r="F6" s="1629"/>
      <c r="G6" s="1624"/>
      <c r="H6" s="1624"/>
      <c r="I6" s="1624"/>
      <c r="J6" s="1624"/>
      <c r="K6" s="1624"/>
    </row>
    <row r="7" spans="1:12" x14ac:dyDescent="0.2">
      <c r="A7" s="426" t="s">
        <v>110</v>
      </c>
      <c r="B7" s="470">
        <v>1140</v>
      </c>
      <c r="C7" s="1622">
        <v>48508</v>
      </c>
      <c r="D7" s="1622">
        <v>0</v>
      </c>
      <c r="E7" s="1624"/>
      <c r="F7" s="1623">
        <v>0</v>
      </c>
      <c r="G7" s="1623">
        <v>0</v>
      </c>
      <c r="H7" s="1623">
        <v>0</v>
      </c>
      <c r="I7" s="1624"/>
      <c r="J7" s="1624"/>
      <c r="K7" s="1624"/>
    </row>
    <row r="8" spans="1:12" x14ac:dyDescent="0.2">
      <c r="A8" s="426" t="s">
        <v>410</v>
      </c>
      <c r="B8" s="428">
        <v>1150</v>
      </c>
      <c r="C8" s="1629"/>
      <c r="D8" s="1629"/>
      <c r="E8" s="1631"/>
      <c r="F8" s="1631"/>
      <c r="G8" s="1635">
        <v>33520</v>
      </c>
      <c r="H8" s="1624"/>
      <c r="I8" s="1624"/>
      <c r="J8" s="1624"/>
      <c r="K8" s="1624"/>
    </row>
    <row r="9" spans="1:12" x14ac:dyDescent="0.2">
      <c r="A9" s="429" t="s">
        <v>111</v>
      </c>
      <c r="B9" s="428">
        <v>1160</v>
      </c>
      <c r="C9" s="1624"/>
      <c r="D9" s="1623">
        <v>0</v>
      </c>
      <c r="E9" s="1623">
        <v>0</v>
      </c>
      <c r="F9" s="1625"/>
      <c r="G9" s="1629"/>
      <c r="H9" s="1623">
        <v>0</v>
      </c>
      <c r="I9" s="1624"/>
      <c r="J9" s="1624"/>
      <c r="K9" s="1624"/>
    </row>
    <row r="10" spans="1:12" x14ac:dyDescent="0.2">
      <c r="A10" s="429" t="s">
        <v>112</v>
      </c>
      <c r="B10" s="428">
        <v>1170</v>
      </c>
      <c r="C10" s="1623">
        <v>0</v>
      </c>
      <c r="D10" s="1672"/>
      <c r="E10" s="1672"/>
      <c r="F10" s="1625"/>
      <c r="G10" s="1624"/>
      <c r="H10" s="1624"/>
      <c r="I10" s="1624"/>
      <c r="J10" s="1624"/>
      <c r="K10" s="1624"/>
    </row>
    <row r="11" spans="1:12" x14ac:dyDescent="0.2">
      <c r="A11" s="429" t="s">
        <v>411</v>
      </c>
      <c r="B11" s="471">
        <v>1190</v>
      </c>
      <c r="C11" s="1681">
        <v>0</v>
      </c>
      <c r="D11" s="1622">
        <v>0</v>
      </c>
      <c r="E11" s="1622">
        <v>0</v>
      </c>
      <c r="F11" s="1622">
        <v>0</v>
      </c>
      <c r="G11" s="1622">
        <v>0</v>
      </c>
      <c r="H11" s="1622">
        <v>0</v>
      </c>
      <c r="I11" s="1622">
        <v>0</v>
      </c>
      <c r="J11" s="1623">
        <v>0</v>
      </c>
      <c r="K11" s="1622">
        <v>0</v>
      </c>
      <c r="L11" s="472"/>
    </row>
    <row r="12" spans="1:12" ht="12.75" customHeight="1" thickBot="1" x14ac:dyDescent="0.25">
      <c r="A12" s="1452" t="s">
        <v>29</v>
      </c>
      <c r="B12" s="1453"/>
      <c r="C12" s="1682">
        <f t="shared" ref="C12:K12" si="0">SUM(C5:C11)</f>
        <v>505917</v>
      </c>
      <c r="D12" s="1682">
        <f t="shared" si="0"/>
        <v>52219</v>
      </c>
      <c r="E12" s="1682">
        <f t="shared" si="0"/>
        <v>330706</v>
      </c>
      <c r="F12" s="1682">
        <f t="shared" si="0"/>
        <v>26160</v>
      </c>
      <c r="G12" s="1682">
        <f t="shared" si="0"/>
        <v>35276</v>
      </c>
      <c r="H12" s="1682">
        <f t="shared" si="0"/>
        <v>0</v>
      </c>
      <c r="I12" s="1682">
        <f t="shared" si="0"/>
        <v>6135</v>
      </c>
      <c r="J12" s="1682">
        <f t="shared" si="0"/>
        <v>35311</v>
      </c>
      <c r="K12" s="1643">
        <f t="shared" si="0"/>
        <v>0</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6" t="s">
        <v>3</v>
      </c>
      <c r="B14" s="428">
        <v>1210</v>
      </c>
      <c r="C14" s="1681">
        <v>0</v>
      </c>
      <c r="D14" s="1622">
        <v>0</v>
      </c>
      <c r="E14" s="1622">
        <v>0</v>
      </c>
      <c r="F14" s="1622">
        <v>0</v>
      </c>
      <c r="G14" s="1622">
        <v>0</v>
      </c>
      <c r="H14" s="1622">
        <v>0</v>
      </c>
      <c r="I14" s="1622">
        <v>0</v>
      </c>
      <c r="J14" s="1623">
        <v>0</v>
      </c>
      <c r="K14" s="1622">
        <v>0</v>
      </c>
    </row>
    <row r="15" spans="1:12" ht="12.75" customHeight="1" x14ac:dyDescent="0.2">
      <c r="A15" s="426" t="s">
        <v>95</v>
      </c>
      <c r="B15" s="428">
        <v>1220</v>
      </c>
      <c r="C15" s="1681">
        <v>0</v>
      </c>
      <c r="D15" s="1622">
        <v>0</v>
      </c>
      <c r="E15" s="1622">
        <v>0</v>
      </c>
      <c r="F15" s="1622">
        <v>0</v>
      </c>
      <c r="G15" s="1622">
        <v>0</v>
      </c>
      <c r="H15" s="1622">
        <v>0</v>
      </c>
      <c r="I15" s="1622">
        <v>0</v>
      </c>
      <c r="J15" s="1623">
        <v>0</v>
      </c>
      <c r="K15" s="1622">
        <v>0</v>
      </c>
    </row>
    <row r="16" spans="1:12" ht="15" customHeight="1" x14ac:dyDescent="0.2">
      <c r="A16" s="426" t="s">
        <v>1647</v>
      </c>
      <c r="B16" s="470">
        <v>1230</v>
      </c>
      <c r="C16" s="1681">
        <v>67006</v>
      </c>
      <c r="D16" s="1622">
        <v>0</v>
      </c>
      <c r="E16" s="1622">
        <v>0</v>
      </c>
      <c r="F16" s="1622">
        <v>0</v>
      </c>
      <c r="G16" s="1622">
        <v>2268</v>
      </c>
      <c r="H16" s="1622">
        <v>0</v>
      </c>
      <c r="I16" s="1622">
        <v>0</v>
      </c>
      <c r="J16" s="1623">
        <v>0</v>
      </c>
      <c r="K16" s="1622">
        <v>0</v>
      </c>
    </row>
    <row r="17" spans="1:11" ht="12.75" customHeight="1" x14ac:dyDescent="0.2">
      <c r="A17" s="426" t="s">
        <v>802</v>
      </c>
      <c r="B17" s="428">
        <v>1290</v>
      </c>
      <c r="C17" s="1681">
        <v>0</v>
      </c>
      <c r="D17" s="1622">
        <v>0</v>
      </c>
      <c r="E17" s="1622">
        <v>0</v>
      </c>
      <c r="F17" s="1622">
        <v>0</v>
      </c>
      <c r="G17" s="1622">
        <v>0</v>
      </c>
      <c r="H17" s="1622">
        <v>0</v>
      </c>
      <c r="I17" s="1622">
        <v>0</v>
      </c>
      <c r="J17" s="1623">
        <v>0</v>
      </c>
      <c r="K17" s="1622">
        <v>0</v>
      </c>
    </row>
    <row r="18" spans="1:11" ht="12.75" customHeight="1" thickBot="1" x14ac:dyDescent="0.25">
      <c r="A18" s="1454" t="s">
        <v>534</v>
      </c>
      <c r="B18" s="1455"/>
      <c r="C18" s="1684">
        <f>SUM(C14:C17)</f>
        <v>67006</v>
      </c>
      <c r="D18" s="1684">
        <f t="shared" ref="D18:K18" si="1">SUM(D14:D17)</f>
        <v>0</v>
      </c>
      <c r="E18" s="1684">
        <f t="shared" si="1"/>
        <v>0</v>
      </c>
      <c r="F18" s="1684">
        <f t="shared" si="1"/>
        <v>0</v>
      </c>
      <c r="G18" s="1684">
        <f t="shared" si="1"/>
        <v>2268</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6" t="s">
        <v>1066</v>
      </c>
      <c r="B20" s="428">
        <v>1311</v>
      </c>
      <c r="C20" s="1622">
        <v>0</v>
      </c>
      <c r="D20" s="1624"/>
      <c r="E20" s="1624"/>
      <c r="F20" s="1624"/>
      <c r="G20" s="1624"/>
      <c r="H20" s="1624"/>
      <c r="I20" s="1624"/>
      <c r="J20" s="1624"/>
      <c r="K20" s="1624"/>
    </row>
    <row r="21" spans="1:11" ht="12.75" customHeight="1" x14ac:dyDescent="0.2">
      <c r="A21" s="426" t="s">
        <v>827</v>
      </c>
      <c r="B21" s="428">
        <v>1312</v>
      </c>
      <c r="C21" s="1681">
        <v>0</v>
      </c>
      <c r="D21" s="1624"/>
      <c r="E21" s="1624"/>
      <c r="F21" s="1624"/>
      <c r="G21" s="1624"/>
      <c r="H21" s="1624"/>
      <c r="I21" s="1624"/>
      <c r="J21" s="1624"/>
      <c r="K21" s="1624"/>
    </row>
    <row r="22" spans="1:11" ht="12.75" customHeight="1" x14ac:dyDescent="0.2">
      <c r="A22" s="426" t="s">
        <v>1067</v>
      </c>
      <c r="B22" s="428">
        <v>1313</v>
      </c>
      <c r="C22" s="1681">
        <v>0</v>
      </c>
      <c r="D22" s="1624"/>
      <c r="E22" s="1624"/>
      <c r="F22" s="1624"/>
      <c r="G22" s="1624"/>
      <c r="H22" s="1624"/>
      <c r="I22" s="1624"/>
      <c r="J22" s="1624"/>
      <c r="K22" s="1624"/>
    </row>
    <row r="23" spans="1:11" ht="12.75" customHeight="1" x14ac:dyDescent="0.2">
      <c r="A23" s="426" t="s">
        <v>1068</v>
      </c>
      <c r="B23" s="428">
        <v>1314</v>
      </c>
      <c r="C23" s="1647">
        <v>0</v>
      </c>
      <c r="D23" s="1624"/>
      <c r="E23" s="1624"/>
      <c r="F23" s="1624"/>
      <c r="G23" s="1624"/>
      <c r="H23" s="1624"/>
      <c r="I23" s="1624"/>
      <c r="J23" s="1624"/>
      <c r="K23" s="1624"/>
    </row>
    <row r="24" spans="1:11" ht="12.75" customHeight="1" x14ac:dyDescent="0.2">
      <c r="A24" s="426" t="s">
        <v>1020</v>
      </c>
      <c r="B24" s="428">
        <v>1321</v>
      </c>
      <c r="C24" s="1681">
        <v>0</v>
      </c>
      <c r="D24" s="1624"/>
      <c r="E24" s="1624"/>
      <c r="F24" s="1624"/>
      <c r="G24" s="1624"/>
      <c r="H24" s="1624"/>
      <c r="I24" s="1624"/>
      <c r="J24" s="1624"/>
      <c r="K24" s="1624"/>
    </row>
    <row r="25" spans="1:11" ht="12.75" customHeight="1" x14ac:dyDescent="0.2">
      <c r="A25" s="426" t="s">
        <v>828</v>
      </c>
      <c r="B25" s="428">
        <v>1322</v>
      </c>
      <c r="C25" s="1681">
        <v>0</v>
      </c>
      <c r="D25" s="1624"/>
      <c r="E25" s="1624"/>
      <c r="F25" s="1624"/>
      <c r="G25" s="1624"/>
      <c r="H25" s="1624"/>
      <c r="I25" s="1624"/>
      <c r="J25" s="1624"/>
      <c r="K25" s="1624"/>
    </row>
    <row r="26" spans="1:11" ht="12.75" customHeight="1" x14ac:dyDescent="0.2">
      <c r="A26" s="426" t="s">
        <v>1094</v>
      </c>
      <c r="B26" s="428">
        <v>1323</v>
      </c>
      <c r="C26" s="1681">
        <v>0</v>
      </c>
      <c r="D26" s="1624"/>
      <c r="E26" s="1624"/>
      <c r="F26" s="1624"/>
      <c r="G26" s="1624"/>
      <c r="H26" s="1624"/>
      <c r="I26" s="1624"/>
      <c r="J26" s="1624"/>
      <c r="K26" s="1624"/>
    </row>
    <row r="27" spans="1:11" ht="12.75" customHeight="1" x14ac:dyDescent="0.2">
      <c r="A27" s="426" t="s">
        <v>1016</v>
      </c>
      <c r="B27" s="428">
        <v>1324</v>
      </c>
      <c r="C27" s="1647">
        <v>0</v>
      </c>
      <c r="D27" s="1624"/>
      <c r="E27" s="1624"/>
      <c r="F27" s="1624"/>
      <c r="G27" s="1624"/>
      <c r="H27" s="1624"/>
      <c r="I27" s="1624"/>
      <c r="J27" s="1624"/>
      <c r="K27" s="1624"/>
    </row>
    <row r="28" spans="1:11" ht="12.75" customHeight="1" x14ac:dyDescent="0.2">
      <c r="A28" s="426" t="s">
        <v>1017</v>
      </c>
      <c r="B28" s="428">
        <v>1331</v>
      </c>
      <c r="C28" s="1681">
        <v>0</v>
      </c>
      <c r="D28" s="1624"/>
      <c r="E28" s="1624"/>
      <c r="F28" s="1624"/>
      <c r="G28" s="1624"/>
      <c r="H28" s="1624"/>
      <c r="I28" s="1624"/>
      <c r="J28" s="1624"/>
      <c r="K28" s="1624"/>
    </row>
    <row r="29" spans="1:11" ht="12.75" customHeight="1" x14ac:dyDescent="0.2">
      <c r="A29" s="426" t="s">
        <v>829</v>
      </c>
      <c r="B29" s="428">
        <v>1332</v>
      </c>
      <c r="C29" s="1681">
        <v>0</v>
      </c>
      <c r="D29" s="1624"/>
      <c r="E29" s="1624"/>
      <c r="F29" s="1624"/>
      <c r="G29" s="1624"/>
      <c r="H29" s="1624"/>
      <c r="I29" s="1624"/>
      <c r="J29" s="1624"/>
      <c r="K29" s="1624"/>
    </row>
    <row r="30" spans="1:11" ht="12.75" customHeight="1" x14ac:dyDescent="0.2">
      <c r="A30" s="426" t="s">
        <v>1019</v>
      </c>
      <c r="B30" s="428">
        <v>1333</v>
      </c>
      <c r="C30" s="1681">
        <v>0</v>
      </c>
      <c r="D30" s="1624"/>
      <c r="E30" s="1624"/>
      <c r="F30" s="1624"/>
      <c r="G30" s="1624"/>
      <c r="H30" s="1624"/>
      <c r="I30" s="1624"/>
      <c r="J30" s="1624"/>
      <c r="K30" s="1624"/>
    </row>
    <row r="31" spans="1:11" ht="12.75" customHeight="1" x14ac:dyDescent="0.2">
      <c r="A31" s="426" t="s">
        <v>1018</v>
      </c>
      <c r="B31" s="428">
        <v>1334</v>
      </c>
      <c r="C31" s="1647">
        <v>0</v>
      </c>
      <c r="D31" s="1624"/>
      <c r="E31" s="1624"/>
      <c r="F31" s="1624"/>
      <c r="G31" s="1624"/>
      <c r="H31" s="1624"/>
      <c r="I31" s="1624"/>
      <c r="J31" s="1624"/>
      <c r="K31" s="1624"/>
    </row>
    <row r="32" spans="1:11" ht="12.75" customHeight="1" x14ac:dyDescent="0.2">
      <c r="A32" s="426" t="s">
        <v>491</v>
      </c>
      <c r="B32" s="428">
        <v>1341</v>
      </c>
      <c r="C32" s="1681">
        <v>0</v>
      </c>
      <c r="D32" s="1624"/>
      <c r="E32" s="1624"/>
      <c r="F32" s="1624"/>
      <c r="G32" s="1624"/>
      <c r="H32" s="1624"/>
      <c r="I32" s="1624"/>
      <c r="J32" s="1624"/>
      <c r="K32" s="1624"/>
    </row>
    <row r="33" spans="1:11" ht="12.75" customHeight="1" x14ac:dyDescent="0.2">
      <c r="A33" s="426" t="s">
        <v>830</v>
      </c>
      <c r="B33" s="428">
        <v>1342</v>
      </c>
      <c r="C33" s="1681">
        <v>0</v>
      </c>
      <c r="D33" s="1624"/>
      <c r="E33" s="1624"/>
      <c r="F33" s="1624"/>
      <c r="G33" s="1624"/>
      <c r="H33" s="1624"/>
      <c r="I33" s="1624"/>
      <c r="J33" s="1624"/>
      <c r="K33" s="1624"/>
    </row>
    <row r="34" spans="1:11" ht="12.75" customHeight="1" x14ac:dyDescent="0.2">
      <c r="A34" s="426" t="s">
        <v>492</v>
      </c>
      <c r="B34" s="428">
        <v>1343</v>
      </c>
      <c r="C34" s="1681">
        <v>0</v>
      </c>
      <c r="D34" s="1624"/>
      <c r="E34" s="1624"/>
      <c r="F34" s="1624"/>
      <c r="G34" s="1624"/>
      <c r="H34" s="1624"/>
      <c r="I34" s="1624"/>
      <c r="J34" s="1624"/>
      <c r="K34" s="1624"/>
    </row>
    <row r="35" spans="1:11" ht="12.75" customHeight="1" x14ac:dyDescent="0.2">
      <c r="A35" s="426" t="s">
        <v>490</v>
      </c>
      <c r="B35" s="428">
        <v>1344</v>
      </c>
      <c r="C35" s="1647">
        <v>0</v>
      </c>
      <c r="D35" s="1624"/>
      <c r="E35" s="1624"/>
      <c r="F35" s="1624"/>
      <c r="G35" s="1624"/>
      <c r="H35" s="1624"/>
      <c r="I35" s="1624"/>
      <c r="J35" s="1624"/>
      <c r="K35" s="1624"/>
    </row>
    <row r="36" spans="1:11" ht="12.75" customHeight="1" x14ac:dyDescent="0.2">
      <c r="A36" s="426" t="s">
        <v>826</v>
      </c>
      <c r="B36" s="428">
        <v>1351</v>
      </c>
      <c r="C36" s="1681">
        <v>0</v>
      </c>
      <c r="D36" s="1624"/>
      <c r="E36" s="1624"/>
      <c r="F36" s="1624"/>
      <c r="G36" s="1624"/>
      <c r="H36" s="1624"/>
      <c r="I36" s="1624"/>
      <c r="J36" s="1624"/>
      <c r="K36" s="1624"/>
    </row>
    <row r="37" spans="1:11" ht="12.75" customHeight="1" x14ac:dyDescent="0.2">
      <c r="A37" s="426" t="s">
        <v>831</v>
      </c>
      <c r="B37" s="428">
        <v>1352</v>
      </c>
      <c r="C37" s="1681">
        <v>0</v>
      </c>
      <c r="D37" s="1624"/>
      <c r="E37" s="1624"/>
      <c r="F37" s="1624"/>
      <c r="G37" s="1624"/>
      <c r="H37" s="1624"/>
      <c r="I37" s="1624"/>
      <c r="J37" s="1624"/>
      <c r="K37" s="1624"/>
    </row>
    <row r="38" spans="1:11" ht="12.75" customHeight="1" x14ac:dyDescent="0.2">
      <c r="A38" s="426" t="s">
        <v>589</v>
      </c>
      <c r="B38" s="428">
        <v>1353</v>
      </c>
      <c r="C38" s="1681">
        <v>0</v>
      </c>
      <c r="D38" s="1624"/>
      <c r="E38" s="1624"/>
      <c r="F38" s="1624"/>
      <c r="G38" s="1624"/>
      <c r="H38" s="1624"/>
      <c r="I38" s="1624"/>
      <c r="J38" s="1624"/>
      <c r="K38" s="1624"/>
    </row>
    <row r="39" spans="1:11" ht="12.75" customHeight="1" x14ac:dyDescent="0.2">
      <c r="A39" s="1309" t="s">
        <v>590</v>
      </c>
      <c r="B39" s="473">
        <v>1354</v>
      </c>
      <c r="C39" s="1647">
        <v>0</v>
      </c>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6" t="s">
        <v>1069</v>
      </c>
      <c r="B42" s="428">
        <v>1411</v>
      </c>
      <c r="C42" s="1624"/>
      <c r="D42" s="1624"/>
      <c r="E42" s="1624"/>
      <c r="F42" s="1635">
        <v>0</v>
      </c>
      <c r="G42" s="1624"/>
      <c r="H42" s="1624"/>
      <c r="I42" s="1624"/>
      <c r="J42" s="1624"/>
      <c r="K42" s="1624"/>
    </row>
    <row r="43" spans="1:11" ht="12.75" customHeight="1" x14ac:dyDescent="0.2">
      <c r="A43" s="426" t="s">
        <v>832</v>
      </c>
      <c r="B43" s="428">
        <v>1412</v>
      </c>
      <c r="C43" s="1624"/>
      <c r="D43" s="1624"/>
      <c r="E43" s="1624"/>
      <c r="F43" s="1622">
        <v>0</v>
      </c>
      <c r="G43" s="1624"/>
      <c r="H43" s="1624"/>
      <c r="I43" s="1624"/>
      <c r="J43" s="1624"/>
      <c r="K43" s="1624"/>
    </row>
    <row r="44" spans="1:11" ht="12.75" customHeight="1" x14ac:dyDescent="0.2">
      <c r="A44" s="426" t="s">
        <v>381</v>
      </c>
      <c r="B44" s="428">
        <v>1413</v>
      </c>
      <c r="C44" s="1624"/>
      <c r="D44" s="1624"/>
      <c r="E44" s="1624"/>
      <c r="F44" s="1622">
        <v>0</v>
      </c>
      <c r="G44" s="1624"/>
      <c r="H44" s="1624"/>
      <c r="I44" s="1624"/>
      <c r="J44" s="1624"/>
      <c r="K44" s="1624"/>
    </row>
    <row r="45" spans="1:11" ht="12.75" customHeight="1" x14ac:dyDescent="0.2">
      <c r="A45" s="426" t="s">
        <v>238</v>
      </c>
      <c r="B45" s="428">
        <v>1415</v>
      </c>
      <c r="C45" s="1624"/>
      <c r="D45" s="1624"/>
      <c r="E45" s="1624"/>
      <c r="F45" s="1622">
        <v>0</v>
      </c>
      <c r="G45" s="1624"/>
      <c r="H45" s="1624"/>
      <c r="I45" s="1624"/>
      <c r="J45" s="1624"/>
      <c r="K45" s="1624"/>
    </row>
    <row r="46" spans="1:11" ht="12.75" customHeight="1" x14ac:dyDescent="0.2">
      <c r="A46" s="426" t="s">
        <v>1166</v>
      </c>
      <c r="B46" s="428">
        <v>1416</v>
      </c>
      <c r="C46" s="1624"/>
      <c r="D46" s="1624"/>
      <c r="E46" s="1624"/>
      <c r="F46" s="1623">
        <v>0</v>
      </c>
      <c r="G46" s="1624"/>
      <c r="H46" s="1624"/>
      <c r="I46" s="1624"/>
      <c r="J46" s="1624"/>
      <c r="K46" s="1624"/>
    </row>
    <row r="47" spans="1:11" ht="12.75" customHeight="1" x14ac:dyDescent="0.2">
      <c r="A47" s="426" t="s">
        <v>57</v>
      </c>
      <c r="B47" s="428">
        <v>1421</v>
      </c>
      <c r="C47" s="1624"/>
      <c r="D47" s="1624"/>
      <c r="E47" s="1624"/>
      <c r="F47" s="1622">
        <v>0</v>
      </c>
      <c r="G47" s="1624"/>
      <c r="H47" s="1624"/>
      <c r="I47" s="1624"/>
      <c r="J47" s="1624"/>
      <c r="K47" s="1624"/>
    </row>
    <row r="48" spans="1:11" ht="12.75" customHeight="1" x14ac:dyDescent="0.2">
      <c r="A48" s="426" t="s">
        <v>833</v>
      </c>
      <c r="B48" s="428">
        <v>1422</v>
      </c>
      <c r="C48" s="1624"/>
      <c r="D48" s="1624"/>
      <c r="E48" s="1624"/>
      <c r="F48" s="1622">
        <v>0</v>
      </c>
      <c r="G48" s="1624"/>
      <c r="H48" s="1624"/>
      <c r="I48" s="1624"/>
      <c r="J48" s="1624"/>
      <c r="K48" s="1624"/>
    </row>
    <row r="49" spans="1:11" ht="12.75" customHeight="1" x14ac:dyDescent="0.2">
      <c r="A49" s="426" t="s">
        <v>58</v>
      </c>
      <c r="B49" s="428">
        <v>1423</v>
      </c>
      <c r="C49" s="1624"/>
      <c r="D49" s="1624"/>
      <c r="E49" s="1624"/>
      <c r="F49" s="1622">
        <v>0</v>
      </c>
      <c r="G49" s="1624"/>
      <c r="H49" s="1624"/>
      <c r="I49" s="1624"/>
      <c r="J49" s="1624"/>
      <c r="K49" s="1624"/>
    </row>
    <row r="50" spans="1:11" ht="12.75" customHeight="1" x14ac:dyDescent="0.2">
      <c r="A50" s="426" t="s">
        <v>59</v>
      </c>
      <c r="B50" s="428">
        <v>1424</v>
      </c>
      <c r="C50" s="1624"/>
      <c r="D50" s="1624"/>
      <c r="E50" s="1624"/>
      <c r="F50" s="1623">
        <v>0</v>
      </c>
      <c r="G50" s="1624"/>
      <c r="H50" s="1624"/>
      <c r="I50" s="1624"/>
      <c r="J50" s="1624"/>
      <c r="K50" s="1624"/>
    </row>
    <row r="51" spans="1:11" ht="12.75" customHeight="1" x14ac:dyDescent="0.2">
      <c r="A51" s="1310" t="s">
        <v>60</v>
      </c>
      <c r="B51" s="474">
        <v>1431</v>
      </c>
      <c r="C51" s="1624"/>
      <c r="D51" s="1624"/>
      <c r="E51" s="1624"/>
      <c r="F51" s="1622">
        <v>0</v>
      </c>
      <c r="G51" s="1624"/>
      <c r="H51" s="1624"/>
      <c r="I51" s="1624"/>
      <c r="J51" s="1624"/>
      <c r="K51" s="1624"/>
    </row>
    <row r="52" spans="1:11" ht="12.75" customHeight="1" x14ac:dyDescent="0.2">
      <c r="A52" s="1310" t="s">
        <v>1099</v>
      </c>
      <c r="B52" s="474">
        <v>1432</v>
      </c>
      <c r="C52" s="1624"/>
      <c r="D52" s="1624"/>
      <c r="E52" s="1624"/>
      <c r="F52" s="1622">
        <v>0</v>
      </c>
      <c r="G52" s="1624"/>
      <c r="H52" s="1624"/>
      <c r="I52" s="1624"/>
      <c r="J52" s="1624"/>
      <c r="K52" s="1624"/>
    </row>
    <row r="53" spans="1:11" ht="12.75" customHeight="1" x14ac:dyDescent="0.2">
      <c r="A53" s="1310" t="s">
        <v>61</v>
      </c>
      <c r="B53" s="474">
        <v>1433</v>
      </c>
      <c r="C53" s="1624"/>
      <c r="D53" s="1624"/>
      <c r="E53" s="1624"/>
      <c r="F53" s="1622">
        <v>0</v>
      </c>
      <c r="G53" s="1624"/>
      <c r="H53" s="1624"/>
      <c r="I53" s="1624"/>
      <c r="J53" s="1624"/>
      <c r="K53" s="1624"/>
    </row>
    <row r="54" spans="1:11" ht="12.75" customHeight="1" x14ac:dyDescent="0.2">
      <c r="A54" s="1310" t="s">
        <v>62</v>
      </c>
      <c r="B54" s="474">
        <v>1434</v>
      </c>
      <c r="C54" s="1624"/>
      <c r="D54" s="1624"/>
      <c r="E54" s="1624"/>
      <c r="F54" s="1623">
        <v>0</v>
      </c>
      <c r="G54" s="1624"/>
      <c r="H54" s="1624"/>
      <c r="I54" s="1624"/>
      <c r="J54" s="1624"/>
      <c r="K54" s="1624"/>
    </row>
    <row r="55" spans="1:11" ht="12.75" customHeight="1" x14ac:dyDescent="0.2">
      <c r="A55" s="1310" t="s">
        <v>63</v>
      </c>
      <c r="B55" s="474">
        <v>1441</v>
      </c>
      <c r="C55" s="1624"/>
      <c r="D55" s="1624"/>
      <c r="E55" s="1624"/>
      <c r="F55" s="1622">
        <v>0</v>
      </c>
      <c r="G55" s="1624"/>
      <c r="H55" s="1624"/>
      <c r="I55" s="1624"/>
      <c r="J55" s="1624"/>
      <c r="K55" s="1624"/>
    </row>
    <row r="56" spans="1:11" ht="12.75" customHeight="1" x14ac:dyDescent="0.2">
      <c r="A56" s="1310" t="s">
        <v>1100</v>
      </c>
      <c r="B56" s="474">
        <v>1442</v>
      </c>
      <c r="C56" s="1624"/>
      <c r="D56" s="1624"/>
      <c r="E56" s="1624"/>
      <c r="F56" s="1622">
        <v>0</v>
      </c>
      <c r="G56" s="1624"/>
      <c r="H56" s="1624"/>
      <c r="I56" s="1624"/>
      <c r="J56" s="1624"/>
      <c r="K56" s="1624"/>
    </row>
    <row r="57" spans="1:11" ht="12.75" customHeight="1" x14ac:dyDescent="0.2">
      <c r="A57" s="1310" t="s">
        <v>486</v>
      </c>
      <c r="B57" s="474">
        <v>1443</v>
      </c>
      <c r="C57" s="1624"/>
      <c r="D57" s="1624"/>
      <c r="E57" s="1624"/>
      <c r="F57" s="1622">
        <v>0</v>
      </c>
      <c r="G57" s="1624"/>
      <c r="H57" s="1624"/>
      <c r="I57" s="1624"/>
      <c r="J57" s="1624"/>
      <c r="K57" s="1624"/>
    </row>
    <row r="58" spans="1:11" ht="12.75" customHeight="1" x14ac:dyDescent="0.2">
      <c r="A58" s="1310" t="s">
        <v>65</v>
      </c>
      <c r="B58" s="474">
        <v>1444</v>
      </c>
      <c r="C58" s="1624"/>
      <c r="D58" s="1624"/>
      <c r="E58" s="1624"/>
      <c r="F58" s="1622">
        <v>0</v>
      </c>
      <c r="G58" s="1624"/>
      <c r="H58" s="1624"/>
      <c r="I58" s="1624"/>
      <c r="J58" s="1624"/>
      <c r="K58" s="1624"/>
    </row>
    <row r="59" spans="1:11" ht="12.75" customHeight="1" x14ac:dyDescent="0.2">
      <c r="A59" s="1310" t="s">
        <v>873</v>
      </c>
      <c r="B59" s="474">
        <v>1451</v>
      </c>
      <c r="C59" s="1624"/>
      <c r="D59" s="1624"/>
      <c r="E59" s="1624"/>
      <c r="F59" s="1622">
        <v>0</v>
      </c>
      <c r="G59" s="1624"/>
      <c r="H59" s="1624"/>
      <c r="I59" s="1624"/>
      <c r="J59" s="1624"/>
      <c r="K59" s="1624"/>
    </row>
    <row r="60" spans="1:11" ht="12.75" customHeight="1" x14ac:dyDescent="0.2">
      <c r="A60" s="1310" t="s">
        <v>1101</v>
      </c>
      <c r="B60" s="474">
        <v>1452</v>
      </c>
      <c r="C60" s="1624"/>
      <c r="D60" s="1624"/>
      <c r="E60" s="1624"/>
      <c r="F60" s="1622">
        <v>0</v>
      </c>
      <c r="G60" s="1624"/>
      <c r="H60" s="1624"/>
      <c r="I60" s="1624"/>
      <c r="J60" s="1624"/>
      <c r="K60" s="1624"/>
    </row>
    <row r="61" spans="1:11" ht="12.75" customHeight="1" x14ac:dyDescent="0.2">
      <c r="A61" s="478" t="s">
        <v>874</v>
      </c>
      <c r="B61" s="474">
        <v>1453</v>
      </c>
      <c r="C61" s="1624"/>
      <c r="D61" s="1624"/>
      <c r="E61" s="1624"/>
      <c r="F61" s="1622">
        <v>0</v>
      </c>
      <c r="G61" s="1624"/>
      <c r="H61" s="1624"/>
      <c r="I61" s="1624"/>
      <c r="J61" s="1624"/>
      <c r="K61" s="1624"/>
    </row>
    <row r="62" spans="1:11" ht="12.75" customHeight="1" x14ac:dyDescent="0.2">
      <c r="A62" s="1311" t="s">
        <v>875</v>
      </c>
      <c r="B62" s="475">
        <v>1454</v>
      </c>
      <c r="C62" s="1624"/>
      <c r="D62" s="1624"/>
      <c r="E62" s="1624"/>
      <c r="F62" s="1623">
        <v>0</v>
      </c>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6" t="s">
        <v>543</v>
      </c>
      <c r="B65" s="428">
        <v>1510</v>
      </c>
      <c r="C65" s="1622">
        <v>29505</v>
      </c>
      <c r="D65" s="1622">
        <v>1647</v>
      </c>
      <c r="E65" s="1622">
        <v>4197</v>
      </c>
      <c r="F65" s="1623">
        <v>717</v>
      </c>
      <c r="G65" s="1622">
        <v>834</v>
      </c>
      <c r="H65" s="1622">
        <v>594</v>
      </c>
      <c r="I65" s="1622">
        <v>3911</v>
      </c>
      <c r="J65" s="1623">
        <v>1312</v>
      </c>
      <c r="K65" s="1622">
        <v>0</v>
      </c>
    </row>
    <row r="66" spans="1:11" ht="12.75" customHeight="1" x14ac:dyDescent="0.2">
      <c r="A66" s="426" t="s">
        <v>674</v>
      </c>
      <c r="B66" s="428">
        <v>1520</v>
      </c>
      <c r="C66" s="1622">
        <v>0</v>
      </c>
      <c r="D66" s="1622">
        <v>0</v>
      </c>
      <c r="E66" s="1622">
        <v>0</v>
      </c>
      <c r="F66" s="1622">
        <v>0</v>
      </c>
      <c r="G66" s="1622">
        <v>0</v>
      </c>
      <c r="H66" s="1622">
        <v>0</v>
      </c>
      <c r="I66" s="1622">
        <v>0</v>
      </c>
      <c r="J66" s="1623">
        <v>0</v>
      </c>
      <c r="K66" s="1622">
        <v>0</v>
      </c>
    </row>
    <row r="67" spans="1:11" ht="12.75" customHeight="1" thickBot="1" x14ac:dyDescent="0.25">
      <c r="A67" s="1454" t="s">
        <v>483</v>
      </c>
      <c r="B67" s="1455"/>
      <c r="C67" s="1643">
        <f>SUM(C65:C66)</f>
        <v>29505</v>
      </c>
      <c r="D67" s="1643">
        <f t="shared" ref="D67:K67" si="2">SUM(D65:D66)</f>
        <v>1647</v>
      </c>
      <c r="E67" s="1643">
        <f t="shared" si="2"/>
        <v>4197</v>
      </c>
      <c r="F67" s="1643">
        <f t="shared" si="2"/>
        <v>717</v>
      </c>
      <c r="G67" s="1643">
        <f t="shared" si="2"/>
        <v>834</v>
      </c>
      <c r="H67" s="1643">
        <f t="shared" si="2"/>
        <v>594</v>
      </c>
      <c r="I67" s="1643">
        <f t="shared" si="2"/>
        <v>3911</v>
      </c>
      <c r="J67" s="1643">
        <f t="shared" si="2"/>
        <v>1312</v>
      </c>
      <c r="K67" s="1643">
        <f t="shared" si="2"/>
        <v>0</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6" t="s">
        <v>661</v>
      </c>
      <c r="B69" s="428">
        <v>1611</v>
      </c>
      <c r="C69" s="1622">
        <v>0</v>
      </c>
      <c r="D69" s="1624"/>
      <c r="E69" s="1624"/>
      <c r="F69" s="1624"/>
      <c r="G69" s="1624"/>
      <c r="H69" s="1624"/>
      <c r="I69" s="1624"/>
      <c r="J69" s="1624"/>
      <c r="K69" s="1624"/>
    </row>
    <row r="70" spans="1:11" ht="12.75" customHeight="1" x14ac:dyDescent="0.2">
      <c r="A70" s="426" t="s">
        <v>990</v>
      </c>
      <c r="B70" s="428">
        <v>1612</v>
      </c>
      <c r="C70" s="1681">
        <v>0</v>
      </c>
      <c r="D70" s="1624"/>
      <c r="E70" s="1624"/>
      <c r="F70" s="1624"/>
      <c r="G70" s="1624"/>
      <c r="H70" s="1624"/>
      <c r="I70" s="1624"/>
      <c r="J70" s="1624"/>
      <c r="K70" s="1624"/>
    </row>
    <row r="71" spans="1:11" ht="12.75" customHeight="1" x14ac:dyDescent="0.2">
      <c r="A71" s="426" t="s">
        <v>271</v>
      </c>
      <c r="B71" s="428">
        <v>1613</v>
      </c>
      <c r="C71" s="1681">
        <v>0</v>
      </c>
      <c r="D71" s="1624"/>
      <c r="E71" s="1624"/>
      <c r="F71" s="1624"/>
      <c r="G71" s="1624"/>
      <c r="H71" s="1624"/>
      <c r="I71" s="1624"/>
      <c r="J71" s="1624"/>
      <c r="K71" s="1624"/>
    </row>
    <row r="72" spans="1:11" ht="12.75" customHeight="1" x14ac:dyDescent="0.2">
      <c r="A72" s="426" t="s">
        <v>24</v>
      </c>
      <c r="B72" s="428">
        <v>1614</v>
      </c>
      <c r="C72" s="1681">
        <v>0</v>
      </c>
      <c r="D72" s="1624"/>
      <c r="E72" s="1624"/>
      <c r="F72" s="1624"/>
      <c r="G72" s="1624"/>
      <c r="H72" s="1624"/>
      <c r="I72" s="1624"/>
      <c r="J72" s="1624"/>
      <c r="K72" s="1624"/>
    </row>
    <row r="73" spans="1:11" ht="12.75" customHeight="1" x14ac:dyDescent="0.2">
      <c r="A73" s="426" t="s">
        <v>991</v>
      </c>
      <c r="B73" s="428">
        <v>1620</v>
      </c>
      <c r="C73" s="1681">
        <v>0</v>
      </c>
      <c r="D73" s="1624"/>
      <c r="E73" s="1624"/>
      <c r="F73" s="1624"/>
      <c r="G73" s="1624"/>
      <c r="H73" s="1624"/>
      <c r="I73" s="1624"/>
      <c r="J73" s="1624"/>
      <c r="K73" s="1624"/>
    </row>
    <row r="74" spans="1:11" ht="12.75" customHeight="1" x14ac:dyDescent="0.2">
      <c r="A74" s="426" t="s">
        <v>25</v>
      </c>
      <c r="B74" s="428">
        <v>1690</v>
      </c>
      <c r="C74" s="1681">
        <v>0</v>
      </c>
      <c r="D74" s="1624"/>
      <c r="E74" s="1624"/>
      <c r="F74" s="1624"/>
      <c r="G74" s="1624"/>
      <c r="H74" s="1624"/>
      <c r="I74" s="1624"/>
      <c r="J74" s="1624"/>
      <c r="K74" s="1624"/>
    </row>
    <row r="75" spans="1:11" ht="12.75" customHeight="1" thickBot="1" x14ac:dyDescent="0.25">
      <c r="A75" s="1454" t="s">
        <v>544</v>
      </c>
      <c r="B75" s="1455"/>
      <c r="C75" s="1643">
        <f>SUM(C69:C74)</f>
        <v>0</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6" t="s">
        <v>545</v>
      </c>
      <c r="B77" s="428">
        <v>1711</v>
      </c>
      <c r="C77" s="1662">
        <v>0</v>
      </c>
      <c r="D77" s="1622">
        <v>0</v>
      </c>
      <c r="E77" s="1624"/>
      <c r="F77" s="1624"/>
      <c r="G77" s="1624"/>
      <c r="H77" s="1624"/>
      <c r="I77" s="1624"/>
      <c r="J77" s="1624"/>
      <c r="K77" s="1624"/>
    </row>
    <row r="78" spans="1:11" ht="12.75" customHeight="1" x14ac:dyDescent="0.2">
      <c r="A78" s="426" t="s">
        <v>76</v>
      </c>
      <c r="B78" s="428">
        <v>1719</v>
      </c>
      <c r="C78" s="1681">
        <v>0</v>
      </c>
      <c r="D78" s="1622">
        <v>0</v>
      </c>
      <c r="E78" s="1624"/>
      <c r="F78" s="1624"/>
      <c r="G78" s="1624"/>
      <c r="H78" s="1624"/>
      <c r="I78" s="1624"/>
      <c r="J78" s="1624"/>
      <c r="K78" s="1624"/>
    </row>
    <row r="79" spans="1:11" ht="12.75" customHeight="1" x14ac:dyDescent="0.2">
      <c r="A79" s="426" t="s">
        <v>546</v>
      </c>
      <c r="B79" s="428">
        <v>1720</v>
      </c>
      <c r="C79" s="1681">
        <v>0</v>
      </c>
      <c r="D79" s="1622">
        <v>0</v>
      </c>
      <c r="E79" s="1624"/>
      <c r="F79" s="1624"/>
      <c r="G79" s="1624"/>
      <c r="H79" s="1624"/>
      <c r="I79" s="1624"/>
      <c r="J79" s="1624"/>
      <c r="K79" s="1624"/>
    </row>
    <row r="80" spans="1:11" ht="12.75" customHeight="1" x14ac:dyDescent="0.2">
      <c r="A80" s="426" t="s">
        <v>547</v>
      </c>
      <c r="B80" s="428">
        <v>1730</v>
      </c>
      <c r="C80" s="1681">
        <v>0</v>
      </c>
      <c r="D80" s="1622">
        <v>0</v>
      </c>
      <c r="E80" s="1624"/>
      <c r="F80" s="1624"/>
      <c r="G80" s="1624"/>
      <c r="H80" s="1624"/>
      <c r="I80" s="1624"/>
      <c r="J80" s="1624"/>
      <c r="K80" s="1624"/>
    </row>
    <row r="81" spans="1:11" ht="12.75" customHeight="1" x14ac:dyDescent="0.2">
      <c r="A81" s="426" t="s">
        <v>26</v>
      </c>
      <c r="B81" s="428">
        <v>1790</v>
      </c>
      <c r="C81" s="1681">
        <v>0</v>
      </c>
      <c r="D81" s="1622">
        <v>0</v>
      </c>
      <c r="E81" s="1624"/>
      <c r="F81" s="1624"/>
      <c r="G81" s="1624"/>
      <c r="H81" s="1624"/>
      <c r="I81" s="1624"/>
      <c r="J81" s="1624"/>
      <c r="K81" s="1624"/>
    </row>
    <row r="82" spans="1:11" ht="12.75" customHeight="1" thickBot="1" x14ac:dyDescent="0.25">
      <c r="A82" s="1454" t="s">
        <v>239</v>
      </c>
      <c r="B82" s="1455"/>
      <c r="C82" s="1682">
        <f>SUM(C77:C81)</f>
        <v>0</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6" t="s">
        <v>548</v>
      </c>
      <c r="B84" s="428">
        <v>1811</v>
      </c>
      <c r="C84" s="1622">
        <v>495</v>
      </c>
      <c r="D84" s="1624"/>
      <c r="E84" s="1624"/>
      <c r="F84" s="1624"/>
      <c r="G84" s="1624"/>
      <c r="H84" s="1624"/>
      <c r="I84" s="1624"/>
      <c r="J84" s="1624"/>
      <c r="K84" s="1624"/>
    </row>
    <row r="85" spans="1:11" ht="12.75" customHeight="1" x14ac:dyDescent="0.2">
      <c r="A85" s="426" t="s">
        <v>549</v>
      </c>
      <c r="B85" s="428">
        <v>1812</v>
      </c>
      <c r="C85" s="1681">
        <v>0</v>
      </c>
      <c r="D85" s="1624"/>
      <c r="E85" s="1624"/>
      <c r="F85" s="1624"/>
      <c r="G85" s="1624"/>
      <c r="H85" s="1624"/>
      <c r="I85" s="1624"/>
      <c r="J85" s="1624"/>
      <c r="K85" s="1624"/>
    </row>
    <row r="86" spans="1:11" ht="12.75" customHeight="1" x14ac:dyDescent="0.2">
      <c r="A86" s="426" t="s">
        <v>992</v>
      </c>
      <c r="B86" s="428">
        <v>1813</v>
      </c>
      <c r="C86" s="1681">
        <v>0</v>
      </c>
      <c r="D86" s="1624"/>
      <c r="E86" s="1624"/>
      <c r="F86" s="1624"/>
      <c r="G86" s="1624"/>
      <c r="H86" s="1624"/>
      <c r="I86" s="1624"/>
      <c r="J86" s="1624"/>
      <c r="K86" s="1624"/>
    </row>
    <row r="87" spans="1:11" ht="12.75" customHeight="1" x14ac:dyDescent="0.2">
      <c r="A87" s="426" t="s">
        <v>77</v>
      </c>
      <c r="B87" s="428">
        <v>1819</v>
      </c>
      <c r="C87" s="1681">
        <v>0</v>
      </c>
      <c r="D87" s="1624"/>
      <c r="E87" s="1624"/>
      <c r="F87" s="1624"/>
      <c r="G87" s="1624"/>
      <c r="H87" s="1624"/>
      <c r="I87" s="1624"/>
      <c r="J87" s="1624"/>
      <c r="K87" s="1624"/>
    </row>
    <row r="88" spans="1:11" ht="12.75" customHeight="1" x14ac:dyDescent="0.2">
      <c r="A88" s="426" t="s">
        <v>550</v>
      </c>
      <c r="B88" s="428">
        <v>1821</v>
      </c>
      <c r="C88" s="1681">
        <v>0</v>
      </c>
      <c r="D88" s="1624"/>
      <c r="E88" s="1624"/>
      <c r="F88" s="1624"/>
      <c r="G88" s="1624"/>
      <c r="H88" s="1624"/>
      <c r="I88" s="1624"/>
      <c r="J88" s="1624"/>
      <c r="K88" s="1624"/>
    </row>
    <row r="89" spans="1:11" ht="12.75" customHeight="1" x14ac:dyDescent="0.2">
      <c r="A89" s="426" t="s">
        <v>709</v>
      </c>
      <c r="B89" s="428">
        <v>1822</v>
      </c>
      <c r="C89" s="1681">
        <v>0</v>
      </c>
      <c r="D89" s="1624"/>
      <c r="E89" s="1624"/>
      <c r="F89" s="1624"/>
      <c r="G89" s="1624"/>
      <c r="H89" s="1624"/>
      <c r="I89" s="1624"/>
      <c r="J89" s="1624"/>
      <c r="K89" s="1624"/>
    </row>
    <row r="90" spans="1:11" ht="12.75" customHeight="1" x14ac:dyDescent="0.2">
      <c r="A90" s="426" t="s">
        <v>138</v>
      </c>
      <c r="B90" s="428">
        <v>1823</v>
      </c>
      <c r="C90" s="1681">
        <v>0</v>
      </c>
      <c r="D90" s="1624"/>
      <c r="E90" s="1624"/>
      <c r="F90" s="1624"/>
      <c r="G90" s="1624"/>
      <c r="H90" s="1624"/>
      <c r="I90" s="1624"/>
      <c r="J90" s="1624"/>
      <c r="K90" s="1624"/>
    </row>
    <row r="91" spans="1:11" ht="12.75" customHeight="1" x14ac:dyDescent="0.2">
      <c r="A91" s="426" t="s">
        <v>27</v>
      </c>
      <c r="B91" s="428">
        <v>1829</v>
      </c>
      <c r="C91" s="1681">
        <v>0</v>
      </c>
      <c r="D91" s="1624"/>
      <c r="E91" s="1624"/>
      <c r="F91" s="1624"/>
      <c r="G91" s="1624"/>
      <c r="H91" s="1624"/>
      <c r="I91" s="1624"/>
      <c r="J91" s="1624"/>
      <c r="K91" s="1624"/>
    </row>
    <row r="92" spans="1:11" ht="12.75" customHeight="1" x14ac:dyDescent="0.2">
      <c r="A92" s="426" t="s">
        <v>757</v>
      </c>
      <c r="B92" s="428">
        <v>1890</v>
      </c>
      <c r="C92" s="1681">
        <v>0</v>
      </c>
      <c r="D92" s="1624"/>
      <c r="E92" s="1624"/>
      <c r="F92" s="1624"/>
      <c r="G92" s="1624"/>
      <c r="H92" s="1624"/>
      <c r="I92" s="1624"/>
      <c r="J92" s="1624"/>
      <c r="K92" s="1624"/>
    </row>
    <row r="93" spans="1:11" ht="12.75" customHeight="1" thickBot="1" x14ac:dyDescent="0.25">
      <c r="A93" s="1454" t="s">
        <v>241</v>
      </c>
      <c r="B93" s="1455"/>
      <c r="C93" s="1643">
        <f>SUM(C84:C92)</f>
        <v>495</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6" t="s">
        <v>1057</v>
      </c>
      <c r="B95" s="428">
        <v>1910</v>
      </c>
      <c r="C95" s="1622">
        <v>0</v>
      </c>
      <c r="D95" s="1681">
        <v>0</v>
      </c>
      <c r="E95" s="1666"/>
      <c r="F95" s="1666"/>
      <c r="G95" s="1666"/>
      <c r="H95" s="1666"/>
      <c r="I95" s="1666"/>
      <c r="J95" s="1666"/>
      <c r="K95" s="1666"/>
    </row>
    <row r="96" spans="1:11" ht="12.75" customHeight="1" x14ac:dyDescent="0.2">
      <c r="A96" s="426" t="s">
        <v>388</v>
      </c>
      <c r="B96" s="428">
        <v>1920</v>
      </c>
      <c r="C96" s="1681">
        <v>0</v>
      </c>
      <c r="D96" s="1681">
        <v>0</v>
      </c>
      <c r="E96" s="1633">
        <v>0</v>
      </c>
      <c r="F96" s="1632">
        <v>0</v>
      </c>
      <c r="G96" s="1632">
        <v>0</v>
      </c>
      <c r="H96" s="1632">
        <v>0</v>
      </c>
      <c r="I96" s="1632">
        <v>0</v>
      </c>
      <c r="J96" s="1632">
        <v>0</v>
      </c>
      <c r="K96" s="1632">
        <v>0</v>
      </c>
    </row>
    <row r="97" spans="1:12" ht="12.75" customHeight="1" x14ac:dyDescent="0.2">
      <c r="A97" s="1309" t="s">
        <v>242</v>
      </c>
      <c r="B97" s="476">
        <v>1930</v>
      </c>
      <c r="C97" s="1647">
        <v>0</v>
      </c>
      <c r="D97" s="1623">
        <v>0</v>
      </c>
      <c r="E97" s="1628">
        <v>0</v>
      </c>
      <c r="F97" s="1623">
        <v>0</v>
      </c>
      <c r="G97" s="1623">
        <v>0</v>
      </c>
      <c r="H97" s="1623">
        <v>0</v>
      </c>
      <c r="I97" s="1623">
        <v>0</v>
      </c>
      <c r="J97" s="1623">
        <v>0</v>
      </c>
      <c r="K97" s="1623">
        <v>0</v>
      </c>
    </row>
    <row r="98" spans="1:12" ht="12.75" customHeight="1" x14ac:dyDescent="0.2">
      <c r="A98" s="426" t="s">
        <v>188</v>
      </c>
      <c r="B98" s="428">
        <v>1940</v>
      </c>
      <c r="C98" s="1647">
        <v>0</v>
      </c>
      <c r="D98" s="1622">
        <v>0</v>
      </c>
      <c r="E98" s="1661"/>
      <c r="F98" s="1622">
        <v>0</v>
      </c>
      <c r="G98" s="1661"/>
      <c r="H98" s="1661"/>
      <c r="I98" s="1659"/>
      <c r="J98" s="1661"/>
      <c r="K98" s="1661"/>
    </row>
    <row r="99" spans="1:12" ht="12.75" customHeight="1" x14ac:dyDescent="0.2">
      <c r="A99" s="426" t="s">
        <v>816</v>
      </c>
      <c r="B99" s="428">
        <v>1950</v>
      </c>
      <c r="C99" s="1647">
        <v>78</v>
      </c>
      <c r="D99" s="1622">
        <v>0</v>
      </c>
      <c r="E99" s="1622">
        <v>0</v>
      </c>
      <c r="F99" s="1622">
        <v>0</v>
      </c>
      <c r="G99" s="1622">
        <v>0</v>
      </c>
      <c r="H99" s="1622">
        <v>0</v>
      </c>
      <c r="I99" s="1624"/>
      <c r="J99" s="1623">
        <v>0</v>
      </c>
      <c r="K99" s="1622">
        <v>0</v>
      </c>
    </row>
    <row r="100" spans="1:12" ht="12.75" customHeight="1" x14ac:dyDescent="0.2">
      <c r="A100" s="426" t="s">
        <v>243</v>
      </c>
      <c r="B100" s="428">
        <v>1960</v>
      </c>
      <c r="C100" s="1647">
        <v>0</v>
      </c>
      <c r="D100" s="1647">
        <v>0</v>
      </c>
      <c r="E100" s="1647">
        <v>0</v>
      </c>
      <c r="F100" s="1647">
        <v>0</v>
      </c>
      <c r="G100" s="1647">
        <v>0</v>
      </c>
      <c r="H100" s="1647">
        <v>0</v>
      </c>
      <c r="I100" s="1623">
        <v>0</v>
      </c>
      <c r="J100" s="1647">
        <v>0</v>
      </c>
      <c r="K100" s="1623">
        <v>0</v>
      </c>
    </row>
    <row r="101" spans="1:12" ht="12.75" customHeight="1" x14ac:dyDescent="0.2">
      <c r="A101" s="426" t="s">
        <v>244</v>
      </c>
      <c r="B101" s="428">
        <v>1970</v>
      </c>
      <c r="C101" s="1647">
        <v>0</v>
      </c>
      <c r="D101" s="1672"/>
      <c r="E101" s="1634"/>
      <c r="F101" s="1672"/>
      <c r="G101" s="1629"/>
      <c r="H101" s="1672"/>
      <c r="I101" s="1624"/>
      <c r="J101" s="1629"/>
      <c r="K101" s="1629"/>
    </row>
    <row r="102" spans="1:12" ht="12.75" customHeight="1" x14ac:dyDescent="0.2">
      <c r="A102" s="426" t="s">
        <v>245</v>
      </c>
      <c r="B102" s="428">
        <v>1980</v>
      </c>
      <c r="C102" s="1647">
        <v>0</v>
      </c>
      <c r="D102" s="1647">
        <v>0</v>
      </c>
      <c r="E102" s="1647">
        <v>0</v>
      </c>
      <c r="F102" s="1647">
        <v>0</v>
      </c>
      <c r="G102" s="1647">
        <v>0</v>
      </c>
      <c r="H102" s="1647">
        <v>0</v>
      </c>
      <c r="I102" s="1623">
        <v>0</v>
      </c>
      <c r="J102" s="1647">
        <v>0</v>
      </c>
      <c r="K102" s="1623">
        <v>0</v>
      </c>
    </row>
    <row r="103" spans="1:12" ht="12.75" customHeight="1" x14ac:dyDescent="0.2">
      <c r="A103" s="426" t="s">
        <v>342</v>
      </c>
      <c r="B103" s="428">
        <v>1983</v>
      </c>
      <c r="C103" s="1624"/>
      <c r="D103" s="1624"/>
      <c r="E103" s="1688">
        <v>0</v>
      </c>
      <c r="F103" s="1624"/>
      <c r="G103" s="1624"/>
      <c r="H103" s="1647">
        <v>0</v>
      </c>
      <c r="I103" s="1624"/>
      <c r="J103" s="1659"/>
      <c r="K103" s="1659"/>
    </row>
    <row r="104" spans="1:12" ht="12.75" customHeight="1" x14ac:dyDescent="0.2">
      <c r="A104" s="426" t="s">
        <v>825</v>
      </c>
      <c r="B104" s="428">
        <v>1991</v>
      </c>
      <c r="C104" s="1647">
        <v>0</v>
      </c>
      <c r="D104" s="1622">
        <v>0</v>
      </c>
      <c r="E104" s="1635">
        <v>0</v>
      </c>
      <c r="F104" s="1623">
        <v>0</v>
      </c>
      <c r="G104" s="1623">
        <v>0</v>
      </c>
      <c r="H104" s="1622">
        <v>0</v>
      </c>
      <c r="I104" s="1624"/>
      <c r="J104" s="1624"/>
      <c r="K104" s="1624"/>
    </row>
    <row r="105" spans="1:12" ht="12.75" customHeight="1" x14ac:dyDescent="0.2">
      <c r="A105" s="426" t="s">
        <v>817</v>
      </c>
      <c r="B105" s="428">
        <v>1992</v>
      </c>
      <c r="C105" s="1622">
        <v>0</v>
      </c>
      <c r="D105" s="1689"/>
      <c r="E105" s="1624"/>
      <c r="F105" s="1624"/>
      <c r="G105" s="1624"/>
      <c r="H105" s="1659"/>
      <c r="I105" s="1624"/>
      <c r="J105" s="1624"/>
      <c r="K105" s="1624"/>
    </row>
    <row r="106" spans="1:12" ht="12.75" customHeight="1" x14ac:dyDescent="0.2">
      <c r="A106" s="426" t="s">
        <v>1416</v>
      </c>
      <c r="B106" s="428">
        <v>1993</v>
      </c>
      <c r="C106" s="1622">
        <v>0</v>
      </c>
      <c r="D106" s="1647">
        <v>0</v>
      </c>
      <c r="E106" s="1623">
        <v>0</v>
      </c>
      <c r="F106" s="1623">
        <v>0</v>
      </c>
      <c r="G106" s="1623">
        <v>0</v>
      </c>
      <c r="H106" s="1623">
        <v>0</v>
      </c>
      <c r="I106" s="1666"/>
      <c r="J106" s="1623">
        <v>0</v>
      </c>
      <c r="K106" s="1623">
        <v>0</v>
      </c>
    </row>
    <row r="107" spans="1:12" ht="12.75" customHeight="1" x14ac:dyDescent="0.2">
      <c r="A107" s="426" t="s">
        <v>78</v>
      </c>
      <c r="B107" s="428">
        <v>1999</v>
      </c>
      <c r="C107" s="1681">
        <v>348</v>
      </c>
      <c r="D107" s="1622">
        <v>2536</v>
      </c>
      <c r="E107" s="1622">
        <v>0</v>
      </c>
      <c r="F107" s="1622">
        <v>0</v>
      </c>
      <c r="G107" s="1622">
        <v>0</v>
      </c>
      <c r="H107" s="1622">
        <v>0</v>
      </c>
      <c r="I107" s="1622">
        <v>0</v>
      </c>
      <c r="J107" s="1623">
        <v>0</v>
      </c>
      <c r="K107" s="1622">
        <v>0</v>
      </c>
    </row>
    <row r="108" spans="1:12" ht="12.75" customHeight="1" thickBot="1" x14ac:dyDescent="0.25">
      <c r="A108" s="1454" t="s">
        <v>484</v>
      </c>
      <c r="B108" s="1456"/>
      <c r="C108" s="1682">
        <f>SUM(C95:C107)</f>
        <v>426</v>
      </c>
      <c r="D108" s="1682">
        <f t="shared" ref="D108:K108" si="3">SUM(D95:D107)</f>
        <v>2536</v>
      </c>
      <c r="E108" s="1682">
        <f t="shared" si="3"/>
        <v>0</v>
      </c>
      <c r="F108" s="1682">
        <f t="shared" si="3"/>
        <v>0</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603349</v>
      </c>
      <c r="D109" s="1690">
        <f t="shared" si="4"/>
        <v>56402</v>
      </c>
      <c r="E109" s="1690">
        <f t="shared" si="4"/>
        <v>334903</v>
      </c>
      <c r="F109" s="1690">
        <f t="shared" si="4"/>
        <v>26877</v>
      </c>
      <c r="G109" s="1690">
        <f t="shared" si="4"/>
        <v>38378</v>
      </c>
      <c r="H109" s="1690">
        <f t="shared" si="4"/>
        <v>594</v>
      </c>
      <c r="I109" s="1690">
        <f t="shared" si="4"/>
        <v>10046</v>
      </c>
      <c r="J109" s="1690">
        <f t="shared" si="4"/>
        <v>36623</v>
      </c>
      <c r="K109" s="1678">
        <f t="shared" si="4"/>
        <v>0</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5" t="s">
        <v>818</v>
      </c>
      <c r="B111" s="434">
        <v>2100</v>
      </c>
      <c r="C111" s="1662">
        <v>0</v>
      </c>
      <c r="D111" s="1635">
        <v>0</v>
      </c>
      <c r="E111" s="1689"/>
      <c r="F111" s="1635">
        <v>0</v>
      </c>
      <c r="G111" s="1635">
        <v>0</v>
      </c>
      <c r="H111" s="1689"/>
      <c r="I111" s="1624"/>
      <c r="J111" s="1624"/>
      <c r="K111" s="1624"/>
    </row>
    <row r="112" spans="1:12" ht="12.75" customHeight="1" x14ac:dyDescent="0.2">
      <c r="A112" s="426" t="s">
        <v>819</v>
      </c>
      <c r="B112" s="428">
        <v>2200</v>
      </c>
      <c r="C112" s="1681">
        <v>0</v>
      </c>
      <c r="D112" s="1622">
        <v>0</v>
      </c>
      <c r="E112" s="1689"/>
      <c r="F112" s="1622">
        <v>0</v>
      </c>
      <c r="G112" s="1622">
        <v>0</v>
      </c>
      <c r="H112" s="1689"/>
      <c r="I112" s="1624"/>
      <c r="J112" s="1624"/>
      <c r="K112" s="1624"/>
      <c r="L112" s="472"/>
    </row>
    <row r="113" spans="1:11" ht="12.75" customHeight="1" x14ac:dyDescent="0.2">
      <c r="A113" s="426" t="s">
        <v>28</v>
      </c>
      <c r="B113" s="428">
        <v>2300</v>
      </c>
      <c r="C113" s="1681">
        <v>0</v>
      </c>
      <c r="D113" s="1622">
        <v>0</v>
      </c>
      <c r="E113" s="1689"/>
      <c r="F113" s="1622">
        <v>0</v>
      </c>
      <c r="G113" s="1622">
        <v>0</v>
      </c>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6" t="s">
        <v>1651</v>
      </c>
      <c r="B117" s="477">
        <v>3001</v>
      </c>
      <c r="C117" s="1662">
        <v>1194138</v>
      </c>
      <c r="D117" s="1635">
        <v>174000</v>
      </c>
      <c r="E117" s="1622">
        <v>75000</v>
      </c>
      <c r="F117" s="1635">
        <v>60000</v>
      </c>
      <c r="G117" s="1635">
        <v>50000</v>
      </c>
      <c r="H117" s="1622">
        <v>6500</v>
      </c>
      <c r="I117" s="1624"/>
      <c r="J117" s="1623">
        <v>0</v>
      </c>
      <c r="K117" s="1622">
        <v>0</v>
      </c>
    </row>
    <row r="118" spans="1:11" ht="12.75" customHeight="1" x14ac:dyDescent="0.2">
      <c r="A118" s="426" t="s">
        <v>1779</v>
      </c>
      <c r="B118" s="477">
        <v>3002</v>
      </c>
      <c r="C118" s="1681">
        <v>0</v>
      </c>
      <c r="D118" s="1622">
        <v>0</v>
      </c>
      <c r="E118" s="1622">
        <v>0</v>
      </c>
      <c r="F118" s="1622">
        <v>0</v>
      </c>
      <c r="G118" s="1622">
        <v>0</v>
      </c>
      <c r="H118" s="1622">
        <v>0</v>
      </c>
      <c r="I118" s="1624"/>
      <c r="J118" s="1623">
        <v>0</v>
      </c>
      <c r="K118" s="1622">
        <v>0</v>
      </c>
    </row>
    <row r="119" spans="1:11" ht="12.75" customHeight="1" x14ac:dyDescent="0.2">
      <c r="A119" s="426" t="s">
        <v>1780</v>
      </c>
      <c r="B119" s="477">
        <v>3005</v>
      </c>
      <c r="C119" s="1681">
        <v>0</v>
      </c>
      <c r="D119" s="1622">
        <v>0</v>
      </c>
      <c r="E119" s="1622">
        <v>0</v>
      </c>
      <c r="F119" s="1622">
        <v>0</v>
      </c>
      <c r="G119" s="1622">
        <v>0</v>
      </c>
      <c r="H119" s="1622">
        <v>0</v>
      </c>
      <c r="I119" s="1624"/>
      <c r="J119" s="1623">
        <v>0</v>
      </c>
      <c r="K119" s="1622">
        <v>0</v>
      </c>
    </row>
    <row r="120" spans="1:11" ht="12.75" customHeight="1" x14ac:dyDescent="0.2">
      <c r="A120" s="1588" t="s">
        <v>1898</v>
      </c>
      <c r="B120" s="477">
        <v>3030</v>
      </c>
      <c r="C120" s="1681">
        <v>0</v>
      </c>
      <c r="D120" s="1622">
        <v>0</v>
      </c>
      <c r="E120" s="1622">
        <v>0</v>
      </c>
      <c r="F120" s="1622">
        <v>0</v>
      </c>
      <c r="G120" s="1622">
        <v>0</v>
      </c>
      <c r="H120" s="1622">
        <v>0</v>
      </c>
      <c r="I120" s="1624"/>
      <c r="J120" s="1623">
        <v>0</v>
      </c>
      <c r="K120" s="1622">
        <v>0</v>
      </c>
    </row>
    <row r="121" spans="1:11" x14ac:dyDescent="0.2">
      <c r="A121" s="1310" t="s">
        <v>1781</v>
      </c>
      <c r="B121" s="479">
        <v>3099</v>
      </c>
      <c r="C121" s="1681">
        <v>0</v>
      </c>
      <c r="D121" s="1622">
        <v>0</v>
      </c>
      <c r="E121" s="1622">
        <v>0</v>
      </c>
      <c r="F121" s="1622">
        <v>0</v>
      </c>
      <c r="G121" s="1622">
        <v>0</v>
      </c>
      <c r="H121" s="1622">
        <v>0</v>
      </c>
      <c r="I121" s="1624"/>
      <c r="J121" s="1623">
        <v>0</v>
      </c>
      <c r="K121" s="1622">
        <v>0</v>
      </c>
    </row>
    <row r="122" spans="1:11" ht="12.6" customHeight="1" thickBot="1" x14ac:dyDescent="0.25">
      <c r="A122" s="1454" t="s">
        <v>485</v>
      </c>
      <c r="B122" s="1461"/>
      <c r="C122" s="1682">
        <f t="shared" ref="C122:H122" si="5">SUM(C117:C121)</f>
        <v>1194138</v>
      </c>
      <c r="D122" s="1682">
        <f t="shared" si="5"/>
        <v>174000</v>
      </c>
      <c r="E122" s="1682">
        <f t="shared" si="5"/>
        <v>75000</v>
      </c>
      <c r="F122" s="1682">
        <f t="shared" si="5"/>
        <v>60000</v>
      </c>
      <c r="G122" s="1682">
        <f t="shared" si="5"/>
        <v>50000</v>
      </c>
      <c r="H122" s="1682">
        <f t="shared" si="5"/>
        <v>6500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6" t="s">
        <v>861</v>
      </c>
      <c r="B125" s="480">
        <v>3100</v>
      </c>
      <c r="C125" s="1635">
        <v>0</v>
      </c>
      <c r="D125" s="1689"/>
      <c r="E125" s="1624"/>
      <c r="F125" s="1680">
        <v>0</v>
      </c>
      <c r="G125" s="1624"/>
      <c r="H125" s="1624"/>
      <c r="I125" s="1624"/>
      <c r="J125" s="1624"/>
      <c r="K125" s="1624"/>
    </row>
    <row r="126" spans="1:11" ht="12.75" customHeight="1" x14ac:dyDescent="0.2">
      <c r="A126" s="426" t="s">
        <v>1432</v>
      </c>
      <c r="B126" s="477">
        <v>3105</v>
      </c>
      <c r="C126" s="1622">
        <v>0</v>
      </c>
      <c r="D126" s="1689"/>
      <c r="E126" s="1624"/>
      <c r="F126" s="1622">
        <v>0</v>
      </c>
      <c r="G126" s="1624"/>
      <c r="H126" s="1624"/>
      <c r="I126" s="1624"/>
      <c r="J126" s="1624"/>
      <c r="K126" s="1624"/>
    </row>
    <row r="127" spans="1:11" ht="12.75" customHeight="1" x14ac:dyDescent="0.2">
      <c r="A127" s="426" t="s">
        <v>862</v>
      </c>
      <c r="B127" s="477">
        <v>3110</v>
      </c>
      <c r="C127" s="1681">
        <v>0</v>
      </c>
      <c r="D127" s="1622">
        <v>0</v>
      </c>
      <c r="E127" s="1624"/>
      <c r="F127" s="1622">
        <v>0</v>
      </c>
      <c r="G127" s="1624"/>
      <c r="H127" s="1624"/>
      <c r="I127" s="1624"/>
      <c r="J127" s="1624"/>
      <c r="K127" s="1624"/>
    </row>
    <row r="128" spans="1:11" ht="12.75" customHeight="1" x14ac:dyDescent="0.2">
      <c r="A128" s="426" t="s">
        <v>105</v>
      </c>
      <c r="B128" s="477">
        <v>3120</v>
      </c>
      <c r="C128" s="1622">
        <v>0</v>
      </c>
      <c r="D128" s="1689"/>
      <c r="E128" s="1624"/>
      <c r="F128" s="1622">
        <v>0</v>
      </c>
      <c r="G128" s="1624"/>
      <c r="H128" s="1624"/>
      <c r="I128" s="1624"/>
      <c r="J128" s="1624"/>
      <c r="K128" s="1624"/>
    </row>
    <row r="129" spans="1:11" ht="12.75" customHeight="1" x14ac:dyDescent="0.2">
      <c r="A129" s="426" t="s">
        <v>1433</v>
      </c>
      <c r="B129" s="477">
        <v>3130</v>
      </c>
      <c r="C129" s="1622">
        <v>0</v>
      </c>
      <c r="D129" s="1689"/>
      <c r="E129" s="1624"/>
      <c r="F129" s="1622">
        <v>0</v>
      </c>
      <c r="G129" s="1624"/>
      <c r="H129" s="1624"/>
      <c r="I129" s="1624"/>
      <c r="J129" s="1624"/>
      <c r="K129" s="1624"/>
    </row>
    <row r="130" spans="1:11" ht="12.75" customHeight="1" x14ac:dyDescent="0.2">
      <c r="A130" s="426" t="s">
        <v>136</v>
      </c>
      <c r="B130" s="477">
        <v>3145</v>
      </c>
      <c r="C130" s="1622">
        <v>0</v>
      </c>
      <c r="D130" s="1689"/>
      <c r="E130" s="1624"/>
      <c r="F130" s="1622">
        <v>0</v>
      </c>
      <c r="G130" s="1624"/>
      <c r="H130" s="1624"/>
      <c r="I130" s="1624"/>
      <c r="J130" s="1624"/>
      <c r="K130" s="1624"/>
    </row>
    <row r="131" spans="1:11" ht="12.75" customHeight="1" x14ac:dyDescent="0.2">
      <c r="A131" s="426" t="s">
        <v>66</v>
      </c>
      <c r="B131" s="477">
        <v>3199</v>
      </c>
      <c r="C131" s="1681">
        <v>0</v>
      </c>
      <c r="D131" s="1623">
        <v>0</v>
      </c>
      <c r="E131" s="1624"/>
      <c r="F131" s="1622">
        <v>0</v>
      </c>
      <c r="G131" s="1624"/>
      <c r="H131" s="1624"/>
      <c r="I131" s="1624"/>
      <c r="J131" s="1624"/>
      <c r="K131" s="1624"/>
    </row>
    <row r="132" spans="1:11" ht="12.75" customHeight="1" thickBot="1" x14ac:dyDescent="0.25">
      <c r="A132" s="1454" t="s">
        <v>1025</v>
      </c>
      <c r="B132" s="1462"/>
      <c r="C132" s="1682">
        <f>SUM(C125:C131)</f>
        <v>0</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6" t="s">
        <v>595</v>
      </c>
      <c r="B134" s="477">
        <v>3200</v>
      </c>
      <c r="C134" s="1681">
        <v>0</v>
      </c>
      <c r="D134" s="1622">
        <v>0</v>
      </c>
      <c r="E134" s="1689"/>
      <c r="F134" s="1624"/>
      <c r="G134" s="1622">
        <v>0</v>
      </c>
      <c r="H134" s="1624"/>
      <c r="I134" s="1624"/>
      <c r="J134" s="1624"/>
      <c r="K134" s="1624"/>
    </row>
    <row r="135" spans="1:11" ht="12.75" customHeight="1" x14ac:dyDescent="0.2">
      <c r="A135" s="426" t="s">
        <v>664</v>
      </c>
      <c r="B135" s="477">
        <v>3220</v>
      </c>
      <c r="C135" s="1681">
        <v>0</v>
      </c>
      <c r="D135" s="1622">
        <v>0</v>
      </c>
      <c r="E135" s="1689"/>
      <c r="F135" s="1624"/>
      <c r="G135" s="1623">
        <v>0</v>
      </c>
      <c r="H135" s="1624"/>
      <c r="I135" s="1624"/>
      <c r="J135" s="1624"/>
      <c r="K135" s="1624"/>
    </row>
    <row r="136" spans="1:11" ht="12.75" customHeight="1" x14ac:dyDescent="0.2">
      <c r="A136" s="426" t="s">
        <v>247</v>
      </c>
      <c r="B136" s="477">
        <v>3225</v>
      </c>
      <c r="C136" s="1681">
        <v>0</v>
      </c>
      <c r="D136" s="1622">
        <v>0</v>
      </c>
      <c r="E136" s="1689"/>
      <c r="F136" s="1624"/>
      <c r="G136" s="1623">
        <v>0</v>
      </c>
      <c r="H136" s="1624"/>
      <c r="I136" s="1624"/>
      <c r="J136" s="1624"/>
      <c r="K136" s="1624"/>
    </row>
    <row r="137" spans="1:11" ht="12.75" customHeight="1" x14ac:dyDescent="0.2">
      <c r="A137" s="426" t="s">
        <v>596</v>
      </c>
      <c r="B137" s="477">
        <v>3235</v>
      </c>
      <c r="C137" s="1647">
        <v>0</v>
      </c>
      <c r="D137" s="1623">
        <v>0</v>
      </c>
      <c r="E137" s="1689"/>
      <c r="F137" s="1624"/>
      <c r="G137" s="1623">
        <v>0</v>
      </c>
      <c r="H137" s="1624"/>
      <c r="I137" s="1624"/>
      <c r="J137" s="1624"/>
      <c r="K137" s="1624"/>
    </row>
    <row r="138" spans="1:11" ht="12.75" customHeight="1" x14ac:dyDescent="0.2">
      <c r="A138" s="426" t="s">
        <v>597</v>
      </c>
      <c r="B138" s="477">
        <v>3240</v>
      </c>
      <c r="C138" s="1647">
        <v>0</v>
      </c>
      <c r="D138" s="1623">
        <v>0</v>
      </c>
      <c r="E138" s="1689"/>
      <c r="F138" s="1624"/>
      <c r="G138" s="1623">
        <v>0</v>
      </c>
      <c r="H138" s="1624"/>
      <c r="I138" s="1624"/>
      <c r="J138" s="1624"/>
      <c r="K138" s="1624"/>
    </row>
    <row r="139" spans="1:11" ht="12.75" customHeight="1" x14ac:dyDescent="0.2">
      <c r="A139" s="426" t="s">
        <v>598</v>
      </c>
      <c r="B139" s="477">
        <v>3270</v>
      </c>
      <c r="C139" s="1647">
        <v>0</v>
      </c>
      <c r="D139" s="1623">
        <v>0</v>
      </c>
      <c r="E139" s="1689"/>
      <c r="F139" s="1624"/>
      <c r="G139" s="1623">
        <v>0</v>
      </c>
      <c r="H139" s="1624"/>
      <c r="I139" s="1624"/>
      <c r="J139" s="1624"/>
      <c r="K139" s="1624"/>
    </row>
    <row r="140" spans="1:11" ht="12.75" customHeight="1" x14ac:dyDescent="0.2">
      <c r="A140" s="426" t="s">
        <v>67</v>
      </c>
      <c r="B140" s="477">
        <v>3299</v>
      </c>
      <c r="C140" s="1681">
        <v>0</v>
      </c>
      <c r="D140" s="1622">
        <v>0</v>
      </c>
      <c r="E140" s="1689"/>
      <c r="F140" s="1631"/>
      <c r="G140" s="1623">
        <v>0</v>
      </c>
      <c r="H140" s="1624"/>
      <c r="I140" s="1624"/>
      <c r="J140" s="1624"/>
      <c r="K140" s="1624"/>
    </row>
    <row r="141" spans="1:11" ht="12.7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6" t="s">
        <v>600</v>
      </c>
      <c r="B143" s="477">
        <v>3305</v>
      </c>
      <c r="C143" s="1622">
        <v>0</v>
      </c>
      <c r="D143" s="1624"/>
      <c r="E143" s="1689"/>
      <c r="F143" s="1624"/>
      <c r="G143" s="1622">
        <v>0</v>
      </c>
      <c r="H143" s="1624"/>
      <c r="I143" s="1624"/>
      <c r="J143" s="1624"/>
      <c r="K143" s="1624"/>
    </row>
    <row r="144" spans="1:11" ht="12.75" customHeight="1" x14ac:dyDescent="0.2">
      <c r="A144" s="426" t="s">
        <v>344</v>
      </c>
      <c r="B144" s="477">
        <v>3310</v>
      </c>
      <c r="C144" s="1681">
        <v>0</v>
      </c>
      <c r="D144" s="1624"/>
      <c r="E144" s="1689"/>
      <c r="F144" s="1624"/>
      <c r="G144" s="1622">
        <v>0</v>
      </c>
      <c r="H144" s="1624"/>
      <c r="I144" s="1624"/>
      <c r="J144" s="1624"/>
      <c r="K144" s="1624"/>
    </row>
    <row r="145" spans="1:11" s="196" customFormat="1" ht="13.5" thickBot="1" x14ac:dyDescent="0.25">
      <c r="A145" s="1454" t="s">
        <v>393</v>
      </c>
      <c r="B145" s="1462"/>
      <c r="C145" s="1643">
        <f>SUM(C143:C144)</f>
        <v>0</v>
      </c>
      <c r="D145" s="1624"/>
      <c r="E145" s="1658"/>
      <c r="F145" s="1624"/>
      <c r="G145" s="1650">
        <f>SUM(G143:G144)</f>
        <v>0</v>
      </c>
      <c r="H145" s="1624"/>
      <c r="I145" s="1624"/>
      <c r="J145" s="1624"/>
      <c r="K145" s="1624"/>
    </row>
    <row r="146" spans="1:11" s="196" customFormat="1" ht="12.75" customHeight="1" thickTop="1" x14ac:dyDescent="0.2">
      <c r="A146" s="1312" t="s">
        <v>1049</v>
      </c>
      <c r="B146" s="481">
        <v>3360</v>
      </c>
      <c r="C146" s="1695">
        <v>2372</v>
      </c>
      <c r="D146" s="1696"/>
      <c r="E146" s="1658"/>
      <c r="F146" s="1624"/>
      <c r="G146" s="1697"/>
      <c r="H146" s="1624"/>
      <c r="I146" s="1624"/>
      <c r="J146" s="1624"/>
      <c r="K146" s="1624"/>
    </row>
    <row r="147" spans="1:11" ht="12.75" customHeight="1" thickBot="1" x14ac:dyDescent="0.25">
      <c r="A147" s="1313" t="s">
        <v>916</v>
      </c>
      <c r="B147" s="482">
        <v>3365</v>
      </c>
      <c r="C147" s="1698">
        <v>0</v>
      </c>
      <c r="D147" s="1677">
        <v>0</v>
      </c>
      <c r="E147" s="1689"/>
      <c r="F147" s="1624"/>
      <c r="G147" s="1677">
        <v>0</v>
      </c>
      <c r="H147" s="1624"/>
      <c r="I147" s="1624"/>
      <c r="J147" s="1624"/>
      <c r="K147" s="1624"/>
    </row>
    <row r="148" spans="1:11" ht="12.75" customHeight="1" thickTop="1" thickBot="1" x14ac:dyDescent="0.25">
      <c r="A148" s="1314" t="s">
        <v>137</v>
      </c>
      <c r="B148" s="483">
        <v>3370</v>
      </c>
      <c r="C148" s="1698">
        <v>0</v>
      </c>
      <c r="D148" s="1698">
        <v>0</v>
      </c>
      <c r="E148" s="1658"/>
      <c r="F148" s="1624"/>
      <c r="G148" s="1624"/>
      <c r="H148" s="1624"/>
      <c r="I148" s="1624"/>
      <c r="J148" s="1624"/>
      <c r="K148" s="1624"/>
    </row>
    <row r="149" spans="1:11" ht="12.75" customHeight="1" thickTop="1" thickBot="1" x14ac:dyDescent="0.25">
      <c r="A149" s="1314" t="s">
        <v>762</v>
      </c>
      <c r="B149" s="483">
        <v>3410</v>
      </c>
      <c r="C149" s="1699">
        <v>0</v>
      </c>
      <c r="D149" s="1700">
        <v>0</v>
      </c>
      <c r="E149" s="1701">
        <v>0</v>
      </c>
      <c r="F149" s="1675">
        <v>0</v>
      </c>
      <c r="G149" s="1675">
        <v>0</v>
      </c>
      <c r="H149" s="1675">
        <v>0</v>
      </c>
      <c r="I149" s="1675">
        <v>0</v>
      </c>
      <c r="J149" s="1675">
        <v>0</v>
      </c>
      <c r="K149" s="1675">
        <v>0</v>
      </c>
    </row>
    <row r="150" spans="1:11" ht="12.75" customHeight="1" thickTop="1" thickBot="1" x14ac:dyDescent="0.25">
      <c r="A150" s="1314" t="s">
        <v>68</v>
      </c>
      <c r="B150" s="483">
        <v>3499</v>
      </c>
      <c r="C150" s="1699">
        <v>0</v>
      </c>
      <c r="D150" s="1700">
        <v>0</v>
      </c>
      <c r="E150" s="1677">
        <v>0</v>
      </c>
      <c r="F150" s="1677">
        <v>0</v>
      </c>
      <c r="G150" s="1677">
        <v>0</v>
      </c>
      <c r="H150" s="1677">
        <v>0</v>
      </c>
      <c r="I150" s="1677">
        <v>0</v>
      </c>
      <c r="J150" s="1677">
        <v>0</v>
      </c>
      <c r="K150" s="1677">
        <v>0</v>
      </c>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6" t="s">
        <v>1434</v>
      </c>
      <c r="B152" s="477">
        <v>3500</v>
      </c>
      <c r="C152" s="1681">
        <v>0</v>
      </c>
      <c r="D152" s="1622">
        <v>0</v>
      </c>
      <c r="E152" s="1689"/>
      <c r="F152" s="1622">
        <v>39598</v>
      </c>
      <c r="G152" s="1623">
        <v>0</v>
      </c>
      <c r="H152" s="1624"/>
      <c r="I152" s="1624"/>
      <c r="J152" s="1624"/>
      <c r="K152" s="1624"/>
    </row>
    <row r="153" spans="1:11" ht="12.75" customHeight="1" x14ac:dyDescent="0.2">
      <c r="A153" s="426" t="s">
        <v>1050</v>
      </c>
      <c r="B153" s="477">
        <v>3510</v>
      </c>
      <c r="C153" s="1681">
        <v>0</v>
      </c>
      <c r="D153" s="1622">
        <v>0</v>
      </c>
      <c r="E153" s="1689"/>
      <c r="F153" s="1622">
        <v>42940</v>
      </c>
      <c r="G153" s="1623">
        <v>0</v>
      </c>
      <c r="H153" s="1624"/>
      <c r="I153" s="1624"/>
      <c r="J153" s="1624"/>
      <c r="K153" s="1624"/>
    </row>
    <row r="154" spans="1:11" ht="12.75" customHeight="1" x14ac:dyDescent="0.2">
      <c r="A154" s="426" t="s">
        <v>69</v>
      </c>
      <c r="B154" s="477">
        <v>3599</v>
      </c>
      <c r="C154" s="1681">
        <v>0</v>
      </c>
      <c r="D154" s="1622">
        <v>0</v>
      </c>
      <c r="E154" s="1689"/>
      <c r="F154" s="1622">
        <v>0</v>
      </c>
      <c r="G154" s="1623">
        <v>0</v>
      </c>
      <c r="H154" s="1624"/>
      <c r="I154" s="1624"/>
      <c r="J154" s="1624"/>
      <c r="K154" s="1624"/>
    </row>
    <row r="155" spans="1:11" ht="12.75" customHeight="1" thickBot="1" x14ac:dyDescent="0.25">
      <c r="A155" s="1454" t="s">
        <v>94</v>
      </c>
      <c r="B155" s="1462"/>
      <c r="C155" s="1682">
        <f>SUM(C152:C154)</f>
        <v>0</v>
      </c>
      <c r="D155" s="1682">
        <f>SUM(D152:D154)</f>
        <v>0</v>
      </c>
      <c r="E155" s="1689"/>
      <c r="F155" s="1682">
        <f>SUM(F152:F154)</f>
        <v>82538</v>
      </c>
      <c r="G155" s="1682">
        <f>SUM(G152:G154)</f>
        <v>0</v>
      </c>
      <c r="H155" s="1624"/>
      <c r="I155" s="1624"/>
      <c r="J155" s="1624"/>
      <c r="K155" s="1624"/>
    </row>
    <row r="156" spans="1:11" ht="12.75" customHeight="1" thickTop="1" thickBot="1" x14ac:dyDescent="0.25">
      <c r="A156" s="1314" t="s">
        <v>377</v>
      </c>
      <c r="B156" s="483">
        <v>3610</v>
      </c>
      <c r="C156" s="1700">
        <v>0</v>
      </c>
      <c r="D156" s="1624"/>
      <c r="E156" s="1658"/>
      <c r="F156" s="1624"/>
      <c r="G156" s="1624"/>
      <c r="H156" s="1624"/>
      <c r="I156" s="1624"/>
      <c r="J156" s="1624"/>
      <c r="K156" s="1624"/>
    </row>
    <row r="157" spans="1:11" ht="12.75" customHeight="1" thickTop="1" thickBot="1" x14ac:dyDescent="0.25">
      <c r="A157" s="1314" t="s">
        <v>50</v>
      </c>
      <c r="B157" s="483">
        <v>3660</v>
      </c>
      <c r="C157" s="1698">
        <v>0</v>
      </c>
      <c r="D157" s="1702">
        <v>0</v>
      </c>
      <c r="E157" s="1689"/>
      <c r="F157" s="1702">
        <v>0</v>
      </c>
      <c r="G157" s="1702">
        <v>0</v>
      </c>
      <c r="H157" s="1624"/>
      <c r="I157" s="1624"/>
      <c r="J157" s="1624"/>
      <c r="K157" s="1624"/>
    </row>
    <row r="158" spans="1:11" ht="12.75" customHeight="1" thickTop="1" thickBot="1" x14ac:dyDescent="0.25">
      <c r="A158" s="1314" t="s">
        <v>993</v>
      </c>
      <c r="B158" s="483">
        <v>3695</v>
      </c>
      <c r="C158" s="1700">
        <v>0</v>
      </c>
      <c r="D158" s="1624"/>
      <c r="E158" s="1689"/>
      <c r="F158" s="1700">
        <v>0</v>
      </c>
      <c r="G158" s="1700">
        <v>0</v>
      </c>
      <c r="H158" s="1624"/>
      <c r="I158" s="1624"/>
      <c r="J158" s="1624"/>
      <c r="K158" s="1624"/>
    </row>
    <row r="159" spans="1:11" ht="12.75" customHeight="1" thickTop="1" thickBot="1" x14ac:dyDescent="0.25">
      <c r="A159" s="1314" t="s">
        <v>1044</v>
      </c>
      <c r="B159" s="483">
        <v>3705</v>
      </c>
      <c r="C159" s="1700">
        <v>106435</v>
      </c>
      <c r="D159" s="1702">
        <v>0</v>
      </c>
      <c r="E159" s="1689"/>
      <c r="F159" s="1700">
        <v>0</v>
      </c>
      <c r="G159" s="1700">
        <v>0</v>
      </c>
      <c r="H159" s="1624"/>
      <c r="I159" s="1624"/>
      <c r="J159" s="1624"/>
      <c r="K159" s="1624"/>
    </row>
    <row r="160" spans="1:11" ht="12.75" customHeight="1" thickTop="1" thickBot="1" x14ac:dyDescent="0.25">
      <c r="A160" s="1314" t="s">
        <v>39</v>
      </c>
      <c r="B160" s="483">
        <v>3766</v>
      </c>
      <c r="C160" s="1700">
        <v>0</v>
      </c>
      <c r="D160" s="1702">
        <v>0</v>
      </c>
      <c r="E160" s="1689"/>
      <c r="F160" s="1700">
        <v>0</v>
      </c>
      <c r="G160" s="1676">
        <v>0</v>
      </c>
      <c r="H160" s="1624"/>
      <c r="I160" s="1624"/>
      <c r="J160" s="1624"/>
      <c r="K160" s="1624"/>
    </row>
    <row r="161" spans="1:11" ht="12.75" customHeight="1" thickTop="1" thickBot="1" x14ac:dyDescent="0.25">
      <c r="A161" s="1314" t="s">
        <v>978</v>
      </c>
      <c r="B161" s="483">
        <v>3767</v>
      </c>
      <c r="C161" s="1700">
        <v>0</v>
      </c>
      <c r="D161" s="1676">
        <v>0</v>
      </c>
      <c r="E161" s="1689"/>
      <c r="F161" s="1676">
        <v>0</v>
      </c>
      <c r="G161" s="1676">
        <v>0</v>
      </c>
      <c r="H161" s="1624"/>
      <c r="I161" s="1624"/>
      <c r="J161" s="1624"/>
      <c r="K161" s="1624"/>
    </row>
    <row r="162" spans="1:11" ht="12.75" customHeight="1" thickTop="1" thickBot="1" x14ac:dyDescent="0.25">
      <c r="A162" s="1314" t="s">
        <v>979</v>
      </c>
      <c r="B162" s="483">
        <v>3775</v>
      </c>
      <c r="C162" s="1700">
        <v>0</v>
      </c>
      <c r="D162" s="1698">
        <v>0</v>
      </c>
      <c r="E162" s="1675">
        <v>0</v>
      </c>
      <c r="F162" s="1698">
        <v>0</v>
      </c>
      <c r="G162" s="1677">
        <v>0</v>
      </c>
      <c r="H162" s="1675">
        <v>0</v>
      </c>
      <c r="I162" s="1624"/>
      <c r="J162" s="1624"/>
      <c r="K162" s="1675">
        <v>0</v>
      </c>
    </row>
    <row r="163" spans="1:11" ht="12.75" customHeight="1" thickTop="1" thickBot="1" x14ac:dyDescent="0.25">
      <c r="A163" s="1314" t="s">
        <v>1435</v>
      </c>
      <c r="B163" s="483">
        <v>3780</v>
      </c>
      <c r="C163" s="1676">
        <v>0</v>
      </c>
      <c r="D163" s="1675">
        <v>0</v>
      </c>
      <c r="E163" s="1676">
        <v>0</v>
      </c>
      <c r="F163" s="1676">
        <v>0</v>
      </c>
      <c r="G163" s="1676">
        <v>0</v>
      </c>
      <c r="H163" s="1676">
        <v>0</v>
      </c>
      <c r="I163" s="1624"/>
      <c r="J163" s="1624"/>
      <c r="K163" s="1676">
        <v>0</v>
      </c>
    </row>
    <row r="164" spans="1:11" ht="12.75" customHeight="1" thickTop="1" thickBot="1" x14ac:dyDescent="0.25">
      <c r="A164" s="1314" t="s">
        <v>853</v>
      </c>
      <c r="B164" s="483">
        <v>3815</v>
      </c>
      <c r="C164" s="1700">
        <v>0</v>
      </c>
      <c r="D164" s="1624"/>
      <c r="E164" s="1689"/>
      <c r="F164" s="1700">
        <v>0</v>
      </c>
      <c r="G164" s="1624"/>
      <c r="H164" s="1624"/>
      <c r="I164" s="1624"/>
      <c r="J164" s="1624"/>
      <c r="K164" s="1624"/>
    </row>
    <row r="165" spans="1:11" ht="12.75" customHeight="1" thickTop="1" thickBot="1" x14ac:dyDescent="0.25">
      <c r="A165" s="1314" t="s">
        <v>394</v>
      </c>
      <c r="B165" s="483">
        <v>3825</v>
      </c>
      <c r="C165" s="1700">
        <v>0</v>
      </c>
      <c r="D165" s="1624"/>
      <c r="E165" s="1689"/>
      <c r="F165" s="1700">
        <v>0</v>
      </c>
      <c r="G165" s="1624"/>
      <c r="H165" s="1624"/>
      <c r="I165" s="1624"/>
      <c r="J165" s="1624"/>
      <c r="K165" s="1624"/>
    </row>
    <row r="166" spans="1:11" ht="12.75" customHeight="1" thickTop="1" thickBot="1" x14ac:dyDescent="0.25">
      <c r="A166" s="1314" t="s">
        <v>345</v>
      </c>
      <c r="B166" s="483">
        <v>3920</v>
      </c>
      <c r="C166" s="1694"/>
      <c r="D166" s="1702">
        <v>0</v>
      </c>
      <c r="E166" s="1624"/>
      <c r="F166" s="1694"/>
      <c r="G166" s="1624"/>
      <c r="H166" s="1675">
        <v>0</v>
      </c>
      <c r="I166" s="1624"/>
      <c r="J166" s="1624"/>
      <c r="K166" s="1624"/>
    </row>
    <row r="167" spans="1:11" ht="12.75" customHeight="1" thickTop="1" thickBot="1" x14ac:dyDescent="0.25">
      <c r="A167" s="1314" t="s">
        <v>346</v>
      </c>
      <c r="B167" s="483">
        <v>3925</v>
      </c>
      <c r="C167" s="1666"/>
      <c r="D167" s="1700">
        <v>0</v>
      </c>
      <c r="E167" s="1666"/>
      <c r="F167" s="1666"/>
      <c r="G167" s="1624"/>
      <c r="H167" s="1676">
        <v>0</v>
      </c>
      <c r="I167" s="1624"/>
      <c r="J167" s="1624"/>
      <c r="K167" s="1675">
        <v>0</v>
      </c>
    </row>
    <row r="168" spans="1:11" ht="14.25" thickTop="1" thickBot="1" x14ac:dyDescent="0.25">
      <c r="A168" s="1314" t="s">
        <v>70</v>
      </c>
      <c r="B168" s="483">
        <v>3999</v>
      </c>
      <c r="C168" s="1703">
        <v>0</v>
      </c>
      <c r="D168" s="1704">
        <v>0</v>
      </c>
      <c r="E168" s="1704">
        <v>0</v>
      </c>
      <c r="F168" s="1704">
        <v>0</v>
      </c>
      <c r="G168" s="1705">
        <v>0</v>
      </c>
      <c r="H168" s="1706">
        <v>0</v>
      </c>
      <c r="I168" s="1705">
        <v>0</v>
      </c>
      <c r="J168" s="1705">
        <v>0</v>
      </c>
      <c r="K168" s="1706">
        <v>0</v>
      </c>
    </row>
    <row r="169" spans="1:11" ht="12.75" customHeight="1" thickTop="1" thickBot="1" x14ac:dyDescent="0.25">
      <c r="A169" s="2205" t="s">
        <v>395</v>
      </c>
      <c r="B169" s="2206"/>
      <c r="C169" s="1707">
        <f t="shared" ref="C169:K169" si="6">SUM(C132,C141,C145,C146:C150,C155,C156:C167,C168)</f>
        <v>108807</v>
      </c>
      <c r="D169" s="1707">
        <f t="shared" si="6"/>
        <v>0</v>
      </c>
      <c r="E169" s="1707">
        <f t="shared" si="6"/>
        <v>0</v>
      </c>
      <c r="F169" s="1707">
        <f t="shared" si="6"/>
        <v>82538</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1302945</v>
      </c>
      <c r="D170" s="1690">
        <f t="shared" si="7"/>
        <v>174000</v>
      </c>
      <c r="E170" s="1690">
        <f t="shared" si="7"/>
        <v>75000</v>
      </c>
      <c r="F170" s="1690">
        <f t="shared" si="7"/>
        <v>142538</v>
      </c>
      <c r="G170" s="1690">
        <f t="shared" si="7"/>
        <v>50000</v>
      </c>
      <c r="H170" s="1690">
        <f t="shared" si="7"/>
        <v>6500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07" t="s">
        <v>1478</v>
      </c>
      <c r="B172" s="2208"/>
      <c r="C172" s="1665"/>
      <c r="D172" s="1665"/>
      <c r="E172" s="1658"/>
      <c r="F172" s="1624"/>
      <c r="G172" s="1624"/>
      <c r="H172" s="1624"/>
      <c r="I172" s="1624"/>
      <c r="J172" s="1624"/>
      <c r="K172" s="1624"/>
    </row>
    <row r="173" spans="1:11" ht="12.6" customHeight="1" x14ac:dyDescent="0.2">
      <c r="A173" s="435" t="s">
        <v>1037</v>
      </c>
      <c r="B173" s="434">
        <v>4001</v>
      </c>
      <c r="C173" s="1662">
        <v>0</v>
      </c>
      <c r="D173" s="1635">
        <v>0</v>
      </c>
      <c r="E173" s="1623">
        <v>0</v>
      </c>
      <c r="F173" s="1622">
        <v>0</v>
      </c>
      <c r="G173" s="1622">
        <v>0</v>
      </c>
      <c r="H173" s="1623">
        <v>0</v>
      </c>
      <c r="I173" s="1623">
        <v>0</v>
      </c>
      <c r="J173" s="1623">
        <v>0</v>
      </c>
      <c r="K173" s="1623">
        <v>0</v>
      </c>
    </row>
    <row r="174" spans="1:11" ht="22.5" x14ac:dyDescent="0.2">
      <c r="A174" s="478" t="s">
        <v>800</v>
      </c>
      <c r="B174" s="484">
        <v>4009</v>
      </c>
      <c r="C174" s="1681">
        <v>0</v>
      </c>
      <c r="D174" s="1622">
        <v>0</v>
      </c>
      <c r="E174" s="1623">
        <v>0</v>
      </c>
      <c r="F174" s="1622">
        <v>0</v>
      </c>
      <c r="G174" s="1622">
        <v>0</v>
      </c>
      <c r="H174" s="1623">
        <v>0</v>
      </c>
      <c r="I174" s="1623">
        <v>0</v>
      </c>
      <c r="J174" s="1623">
        <v>0</v>
      </c>
      <c r="K174" s="1623">
        <v>0</v>
      </c>
    </row>
    <row r="175" spans="1:11" ht="13.5" thickBot="1" x14ac:dyDescent="0.25">
      <c r="A175" s="2211" t="s">
        <v>1649</v>
      </c>
      <c r="B175" s="2212"/>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0" customFormat="1" ht="15.75" customHeight="1" thickTop="1" x14ac:dyDescent="0.2">
      <c r="A176" s="2215" t="s">
        <v>1648</v>
      </c>
      <c r="B176" s="2216"/>
      <c r="C176" s="1708"/>
      <c r="D176" s="1709"/>
      <c r="E176" s="1710"/>
      <c r="F176" s="1711"/>
      <c r="G176" s="1711"/>
      <c r="H176" s="1711"/>
      <c r="I176" s="1711"/>
      <c r="J176" s="1711"/>
      <c r="K176" s="1711"/>
    </row>
    <row r="177" spans="1:11" ht="12.75" customHeight="1" x14ac:dyDescent="0.2">
      <c r="A177" s="426" t="s">
        <v>1038</v>
      </c>
      <c r="B177" s="428">
        <v>4045</v>
      </c>
      <c r="C177" s="1681">
        <v>0</v>
      </c>
      <c r="D177" s="1624"/>
      <c r="E177" s="1689"/>
      <c r="F177" s="1624"/>
      <c r="G177" s="1624"/>
      <c r="H177" s="1624"/>
      <c r="I177" s="1624"/>
      <c r="J177" s="1624"/>
      <c r="K177" s="1624"/>
    </row>
    <row r="178" spans="1:11" ht="12.75" customHeight="1" x14ac:dyDescent="0.2">
      <c r="A178" s="426" t="s">
        <v>1039</v>
      </c>
      <c r="B178" s="428">
        <v>4050</v>
      </c>
      <c r="C178" s="1681">
        <v>0</v>
      </c>
      <c r="D178" s="1623">
        <v>0</v>
      </c>
      <c r="E178" s="1689"/>
      <c r="F178" s="1624"/>
      <c r="G178" s="1624"/>
      <c r="H178" s="1623">
        <v>0</v>
      </c>
      <c r="I178" s="1624"/>
      <c r="J178" s="1624"/>
      <c r="K178" s="1624"/>
    </row>
    <row r="179" spans="1:11" ht="12.75" customHeight="1" x14ac:dyDescent="0.2">
      <c r="A179" s="426" t="s">
        <v>258</v>
      </c>
      <c r="B179" s="428">
        <v>4060</v>
      </c>
      <c r="C179" s="1662">
        <v>0</v>
      </c>
      <c r="D179" s="1622">
        <v>0</v>
      </c>
      <c r="E179" s="1624"/>
      <c r="F179" s="1622">
        <v>0</v>
      </c>
      <c r="G179" s="1622">
        <v>0</v>
      </c>
      <c r="H179" s="1622">
        <v>0</v>
      </c>
      <c r="I179" s="1624"/>
      <c r="J179" s="1624"/>
      <c r="K179" s="1666"/>
    </row>
    <row r="180" spans="1:11" ht="22.5" x14ac:dyDescent="0.2">
      <c r="A180" s="478" t="s">
        <v>781</v>
      </c>
      <c r="B180" s="484">
        <v>4090</v>
      </c>
      <c r="C180" s="1681">
        <v>0</v>
      </c>
      <c r="D180" s="1622">
        <v>0</v>
      </c>
      <c r="E180" s="1624"/>
      <c r="F180" s="1622">
        <v>0</v>
      </c>
      <c r="G180" s="1622">
        <v>0</v>
      </c>
      <c r="H180" s="1622">
        <v>0</v>
      </c>
      <c r="I180" s="1624"/>
      <c r="J180" s="1624"/>
      <c r="K180" s="1622">
        <v>0</v>
      </c>
    </row>
    <row r="181" spans="1:11" ht="13.5" thickBot="1" x14ac:dyDescent="0.25">
      <c r="A181" s="2213" t="s">
        <v>780</v>
      </c>
      <c r="B181" s="2214"/>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09" t="s">
        <v>1783</v>
      </c>
      <c r="B182" s="2210"/>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6" t="s">
        <v>1589</v>
      </c>
      <c r="B184" s="428">
        <v>4100</v>
      </c>
      <c r="C184" s="1662">
        <v>0</v>
      </c>
      <c r="D184" s="1635">
        <v>0</v>
      </c>
      <c r="E184" s="1689"/>
      <c r="F184" s="1635">
        <v>0</v>
      </c>
      <c r="G184" s="1635">
        <v>0</v>
      </c>
      <c r="H184" s="1624"/>
      <c r="I184" s="1624"/>
      <c r="J184" s="1624"/>
      <c r="K184" s="1624"/>
    </row>
    <row r="185" spans="1:11" ht="12.75" customHeight="1" x14ac:dyDescent="0.2">
      <c r="A185" s="426" t="s">
        <v>1590</v>
      </c>
      <c r="B185" s="428">
        <v>4105</v>
      </c>
      <c r="C185" s="1681">
        <v>0</v>
      </c>
      <c r="D185" s="1622">
        <v>0</v>
      </c>
      <c r="E185" s="1689"/>
      <c r="F185" s="1622">
        <v>0</v>
      </c>
      <c r="G185" s="1622">
        <v>0</v>
      </c>
      <c r="H185" s="1624"/>
      <c r="I185" s="1624"/>
      <c r="J185" s="1624"/>
      <c r="K185" s="1624"/>
    </row>
    <row r="186" spans="1:11" ht="12.75" customHeight="1" x14ac:dyDescent="0.2">
      <c r="A186" s="426" t="s">
        <v>1592</v>
      </c>
      <c r="B186" s="428">
        <v>4107</v>
      </c>
      <c r="C186" s="1681">
        <v>0</v>
      </c>
      <c r="D186" s="1622">
        <v>0</v>
      </c>
      <c r="E186" s="1689"/>
      <c r="F186" s="1622">
        <v>0</v>
      </c>
      <c r="G186" s="1622">
        <v>0</v>
      </c>
      <c r="H186" s="1624"/>
      <c r="I186" s="1624"/>
      <c r="J186" s="1624"/>
      <c r="K186" s="1624"/>
    </row>
    <row r="187" spans="1:11" ht="12.75" customHeight="1" x14ac:dyDescent="0.2">
      <c r="A187" s="426" t="s">
        <v>1591</v>
      </c>
      <c r="B187" s="428">
        <v>4199</v>
      </c>
      <c r="C187" s="1681">
        <v>0</v>
      </c>
      <c r="D187" s="1622">
        <v>0</v>
      </c>
      <c r="E187" s="1689"/>
      <c r="F187" s="1622">
        <v>0</v>
      </c>
      <c r="G187" s="1622">
        <v>0</v>
      </c>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6" t="s">
        <v>1436</v>
      </c>
      <c r="B190" s="428">
        <v>4200</v>
      </c>
      <c r="C190" s="1623">
        <v>0</v>
      </c>
      <c r="D190" s="1624"/>
      <c r="E190" s="1689"/>
      <c r="F190" s="1683"/>
      <c r="G190" s="1713">
        <v>0</v>
      </c>
      <c r="H190" s="1624"/>
      <c r="I190" s="1624"/>
      <c r="J190" s="1624"/>
      <c r="K190" s="1624"/>
    </row>
    <row r="191" spans="1:11" ht="12.75" customHeight="1" x14ac:dyDescent="0.2">
      <c r="A191" s="426" t="s">
        <v>1051</v>
      </c>
      <c r="B191" s="428">
        <v>4210</v>
      </c>
      <c r="C191" s="1622">
        <v>73140</v>
      </c>
      <c r="D191" s="1624"/>
      <c r="E191" s="1689"/>
      <c r="F191" s="1624"/>
      <c r="G191" s="1713">
        <v>0</v>
      </c>
      <c r="H191" s="1624"/>
      <c r="I191" s="1624"/>
      <c r="J191" s="1624"/>
      <c r="K191" s="1624"/>
    </row>
    <row r="192" spans="1:11" ht="12.75" customHeight="1" x14ac:dyDescent="0.2">
      <c r="A192" s="426" t="s">
        <v>1040</v>
      </c>
      <c r="B192" s="428">
        <v>4215</v>
      </c>
      <c r="C192" s="1681">
        <v>0</v>
      </c>
      <c r="D192" s="1624"/>
      <c r="E192" s="1689"/>
      <c r="F192" s="1624"/>
      <c r="G192" s="1713">
        <v>0</v>
      </c>
      <c r="H192" s="1624"/>
      <c r="I192" s="1624"/>
      <c r="J192" s="1624"/>
      <c r="K192" s="1624"/>
    </row>
    <row r="193" spans="1:11" ht="12.75" customHeight="1" x14ac:dyDescent="0.2">
      <c r="A193" s="426" t="s">
        <v>1052</v>
      </c>
      <c r="B193" s="428">
        <v>4220</v>
      </c>
      <c r="C193" s="1681">
        <v>52490</v>
      </c>
      <c r="D193" s="1624"/>
      <c r="E193" s="1689"/>
      <c r="F193" s="1624"/>
      <c r="G193" s="1713">
        <v>0</v>
      </c>
      <c r="H193" s="1624"/>
      <c r="I193" s="1624"/>
      <c r="J193" s="1624"/>
      <c r="K193" s="1624"/>
    </row>
    <row r="194" spans="1:11" ht="12.75" customHeight="1" x14ac:dyDescent="0.2">
      <c r="A194" s="426" t="s">
        <v>1437</v>
      </c>
      <c r="B194" s="428">
        <v>4225</v>
      </c>
      <c r="C194" s="1681">
        <v>0</v>
      </c>
      <c r="D194" s="1624"/>
      <c r="E194" s="1689"/>
      <c r="F194" s="1624"/>
      <c r="G194" s="1713">
        <v>0</v>
      </c>
      <c r="H194" s="1624"/>
      <c r="I194" s="1624"/>
      <c r="J194" s="1624"/>
      <c r="K194" s="1624"/>
    </row>
    <row r="195" spans="1:11" ht="12.75" customHeight="1" x14ac:dyDescent="0.2">
      <c r="A195" s="426" t="s">
        <v>1438</v>
      </c>
      <c r="B195" s="428">
        <v>4226</v>
      </c>
      <c r="C195" s="1681">
        <v>0</v>
      </c>
      <c r="D195" s="1624"/>
      <c r="E195" s="1689"/>
      <c r="F195" s="1624"/>
      <c r="G195" s="1713">
        <v>0</v>
      </c>
      <c r="H195" s="1624"/>
      <c r="I195" s="1624"/>
      <c r="J195" s="1624"/>
      <c r="K195" s="1624"/>
    </row>
    <row r="196" spans="1:11" ht="12.75" customHeight="1" x14ac:dyDescent="0.2">
      <c r="A196" s="426" t="s">
        <v>787</v>
      </c>
      <c r="B196" s="428">
        <v>4240</v>
      </c>
      <c r="C196" s="1647">
        <v>0</v>
      </c>
      <c r="D196" s="1624"/>
      <c r="E196" s="1689"/>
      <c r="F196" s="1624"/>
      <c r="G196" s="1714"/>
      <c r="H196" s="1624"/>
      <c r="I196" s="1624"/>
      <c r="J196" s="1624"/>
      <c r="K196" s="1624"/>
    </row>
    <row r="197" spans="1:11" ht="12.75" customHeight="1" x14ac:dyDescent="0.2">
      <c r="A197" s="426" t="s">
        <v>71</v>
      </c>
      <c r="B197" s="428">
        <v>4299</v>
      </c>
      <c r="C197" s="1681">
        <v>0</v>
      </c>
      <c r="D197" s="1624"/>
      <c r="E197" s="1689"/>
      <c r="F197" s="1624"/>
      <c r="G197" s="1713">
        <v>0</v>
      </c>
      <c r="H197" s="1624"/>
      <c r="I197" s="1624"/>
      <c r="J197" s="1624"/>
      <c r="K197" s="1624"/>
    </row>
    <row r="198" spans="1:11" ht="12.75" customHeight="1" thickBot="1" x14ac:dyDescent="0.25">
      <c r="A198" s="1454" t="s">
        <v>544</v>
      </c>
      <c r="B198" s="1455"/>
      <c r="C198" s="1643">
        <f>SUM(C190:C197)</f>
        <v>125630</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6" t="s">
        <v>912</v>
      </c>
      <c r="B200" s="428">
        <v>4300</v>
      </c>
      <c r="C200" s="1622">
        <v>98834</v>
      </c>
      <c r="D200" s="1622">
        <v>0</v>
      </c>
      <c r="E200" s="1624"/>
      <c r="F200" s="1622">
        <v>0</v>
      </c>
      <c r="G200" s="1622">
        <v>0</v>
      </c>
      <c r="H200" s="1624"/>
      <c r="I200" s="1624"/>
      <c r="J200" s="1624"/>
      <c r="K200" s="1624"/>
    </row>
    <row r="201" spans="1:11" ht="12.75" customHeight="1" x14ac:dyDescent="0.2">
      <c r="A201" s="426" t="s">
        <v>913</v>
      </c>
      <c r="B201" s="428">
        <v>4305</v>
      </c>
      <c r="C201" s="1681">
        <v>0</v>
      </c>
      <c r="D201" s="1622">
        <v>0</v>
      </c>
      <c r="E201" s="1624"/>
      <c r="F201" s="1622">
        <v>0</v>
      </c>
      <c r="G201" s="1622">
        <v>0</v>
      </c>
      <c r="H201" s="1624"/>
      <c r="I201" s="1624"/>
      <c r="J201" s="1624"/>
      <c r="K201" s="1624"/>
    </row>
    <row r="202" spans="1:11" ht="12.75" customHeight="1" x14ac:dyDescent="0.2">
      <c r="A202" s="426" t="s">
        <v>1024</v>
      </c>
      <c r="B202" s="428">
        <v>4340</v>
      </c>
      <c r="C202" s="1681">
        <v>0</v>
      </c>
      <c r="D202" s="1622">
        <v>0</v>
      </c>
      <c r="E202" s="1624"/>
      <c r="F202" s="1622">
        <v>0</v>
      </c>
      <c r="G202" s="1622">
        <v>0</v>
      </c>
      <c r="H202" s="1624"/>
      <c r="I202" s="1624"/>
      <c r="J202" s="1624"/>
      <c r="K202" s="1624"/>
    </row>
    <row r="203" spans="1:11" ht="12.75" customHeight="1" x14ac:dyDescent="0.2">
      <c r="A203" s="426" t="s">
        <v>72</v>
      </c>
      <c r="B203" s="428">
        <v>4399</v>
      </c>
      <c r="C203" s="1681">
        <v>0</v>
      </c>
      <c r="D203" s="1622">
        <v>0</v>
      </c>
      <c r="E203" s="1624"/>
      <c r="F203" s="1622">
        <v>0</v>
      </c>
      <c r="G203" s="1622">
        <v>0</v>
      </c>
      <c r="H203" s="1624"/>
      <c r="I203" s="1624"/>
      <c r="J203" s="1624"/>
      <c r="K203" s="1624"/>
    </row>
    <row r="204" spans="1:11" ht="12.75" customHeight="1" thickBot="1" x14ac:dyDescent="0.25">
      <c r="A204" s="1454" t="s">
        <v>397</v>
      </c>
      <c r="B204" s="1455"/>
      <c r="C204" s="1682">
        <f>SUM(C200:C203)</f>
        <v>98834</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6" t="s">
        <v>754</v>
      </c>
      <c r="B206" s="428">
        <v>4400</v>
      </c>
      <c r="C206" s="1681">
        <v>9775</v>
      </c>
      <c r="D206" s="1622">
        <v>0</v>
      </c>
      <c r="E206" s="1624"/>
      <c r="F206" s="1622">
        <v>0</v>
      </c>
      <c r="G206" s="1622">
        <v>0</v>
      </c>
      <c r="H206" s="1624"/>
      <c r="I206" s="1624"/>
      <c r="J206" s="1624"/>
      <c r="K206" s="1624"/>
    </row>
    <row r="207" spans="1:11" ht="12.75" customHeight="1" x14ac:dyDescent="0.2">
      <c r="A207" s="426" t="s">
        <v>1439</v>
      </c>
      <c r="B207" s="428">
        <v>4421</v>
      </c>
      <c r="C207" s="1681">
        <v>0</v>
      </c>
      <c r="D207" s="1622">
        <v>0</v>
      </c>
      <c r="E207" s="1624"/>
      <c r="F207" s="1622">
        <v>0</v>
      </c>
      <c r="G207" s="1622">
        <v>0</v>
      </c>
      <c r="H207" s="1624"/>
      <c r="I207" s="1624"/>
      <c r="J207" s="1624"/>
      <c r="K207" s="1624"/>
    </row>
    <row r="208" spans="1:11" ht="12.75" customHeight="1" x14ac:dyDescent="0.2">
      <c r="A208" s="426" t="s">
        <v>73</v>
      </c>
      <c r="B208" s="428">
        <v>4499</v>
      </c>
      <c r="C208" s="1681">
        <v>0</v>
      </c>
      <c r="D208" s="1622">
        <v>0</v>
      </c>
      <c r="E208" s="1624"/>
      <c r="F208" s="1622">
        <v>0</v>
      </c>
      <c r="G208" s="1622">
        <v>0</v>
      </c>
      <c r="H208" s="1624"/>
      <c r="I208" s="1624"/>
      <c r="J208" s="1624"/>
      <c r="K208" s="1624"/>
    </row>
    <row r="209" spans="1:11" ht="12.75" customHeight="1" thickBot="1" x14ac:dyDescent="0.25">
      <c r="A209" s="1454" t="s">
        <v>883</v>
      </c>
      <c r="B209" s="1455"/>
      <c r="C209" s="1682">
        <f>SUM(C206:C208)</f>
        <v>9775</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6" t="s">
        <v>1045</v>
      </c>
      <c r="B211" s="428">
        <v>4600</v>
      </c>
      <c r="C211" s="1681">
        <v>0</v>
      </c>
      <c r="D211" s="1622">
        <v>0</v>
      </c>
      <c r="E211" s="1624"/>
      <c r="F211" s="1622">
        <v>0</v>
      </c>
      <c r="G211" s="1622">
        <v>0</v>
      </c>
      <c r="H211" s="1624"/>
      <c r="I211" s="1624"/>
      <c r="J211" s="1624"/>
      <c r="K211" s="1624"/>
    </row>
    <row r="212" spans="1:11" ht="12.75" customHeight="1" x14ac:dyDescent="0.2">
      <c r="A212" s="426" t="s">
        <v>1046</v>
      </c>
      <c r="B212" s="428">
        <v>4605</v>
      </c>
      <c r="C212" s="1681">
        <v>0</v>
      </c>
      <c r="D212" s="1622">
        <v>0</v>
      </c>
      <c r="E212" s="1624"/>
      <c r="F212" s="1622">
        <v>0</v>
      </c>
      <c r="G212" s="1622">
        <v>0</v>
      </c>
      <c r="H212" s="1624"/>
      <c r="I212" s="1624"/>
      <c r="J212" s="1624"/>
      <c r="K212" s="1624"/>
    </row>
    <row r="213" spans="1:11" ht="12.75" customHeight="1" x14ac:dyDescent="0.2">
      <c r="A213" s="426" t="s">
        <v>1440</v>
      </c>
      <c r="B213" s="474">
        <v>4620</v>
      </c>
      <c r="C213" s="1681">
        <v>14787</v>
      </c>
      <c r="D213" s="1622">
        <v>0</v>
      </c>
      <c r="E213" s="1624"/>
      <c r="F213" s="1622">
        <v>0</v>
      </c>
      <c r="G213" s="1622">
        <v>0</v>
      </c>
      <c r="H213" s="1624"/>
      <c r="I213" s="1624"/>
      <c r="J213" s="1624"/>
      <c r="K213" s="1624"/>
    </row>
    <row r="214" spans="1:11" ht="12.75" customHeight="1" x14ac:dyDescent="0.2">
      <c r="A214" s="426" t="s">
        <v>1047</v>
      </c>
      <c r="B214" s="428">
        <v>4625</v>
      </c>
      <c r="C214" s="1681">
        <v>4490</v>
      </c>
      <c r="D214" s="1622">
        <v>0</v>
      </c>
      <c r="E214" s="1624"/>
      <c r="F214" s="1622">
        <v>0</v>
      </c>
      <c r="G214" s="1622">
        <v>0</v>
      </c>
      <c r="H214" s="1624"/>
      <c r="I214" s="1624"/>
      <c r="J214" s="1624"/>
      <c r="K214" s="1624"/>
    </row>
    <row r="215" spans="1:11" ht="12.75" customHeight="1" x14ac:dyDescent="0.2">
      <c r="A215" s="426" t="s">
        <v>1048</v>
      </c>
      <c r="B215" s="428">
        <v>4630</v>
      </c>
      <c r="C215" s="1681">
        <v>0</v>
      </c>
      <c r="D215" s="1622">
        <v>0</v>
      </c>
      <c r="E215" s="1624"/>
      <c r="F215" s="1622">
        <v>0</v>
      </c>
      <c r="G215" s="1622">
        <v>0</v>
      </c>
      <c r="H215" s="1624"/>
      <c r="I215" s="1624"/>
      <c r="J215" s="1624"/>
      <c r="K215" s="1624"/>
    </row>
    <row r="216" spans="1:11" ht="12.75" customHeight="1" x14ac:dyDescent="0.2">
      <c r="A216" s="1315" t="s">
        <v>74</v>
      </c>
      <c r="B216" s="474">
        <v>4699</v>
      </c>
      <c r="C216" s="1681">
        <v>0</v>
      </c>
      <c r="D216" s="1622">
        <v>0</v>
      </c>
      <c r="E216" s="1624"/>
      <c r="F216" s="1622">
        <v>0</v>
      </c>
      <c r="G216" s="1622">
        <v>0</v>
      </c>
      <c r="H216" s="1624"/>
      <c r="I216" s="1624"/>
      <c r="J216" s="1624"/>
      <c r="K216" s="1624"/>
    </row>
    <row r="217" spans="1:11" ht="12.75" customHeight="1" thickBot="1" x14ac:dyDescent="0.25">
      <c r="A217" s="1454" t="s">
        <v>444</v>
      </c>
      <c r="B217" s="1455"/>
      <c r="C217" s="1682">
        <f>SUM(C211:C216)</f>
        <v>19277</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6" t="s">
        <v>782</v>
      </c>
      <c r="B219" s="428">
        <v>4770</v>
      </c>
      <c r="C219" s="1681">
        <v>0</v>
      </c>
      <c r="D219" s="1622">
        <v>0</v>
      </c>
      <c r="E219" s="1624"/>
      <c r="F219" s="1624"/>
      <c r="G219" s="1622">
        <v>0</v>
      </c>
      <c r="H219" s="1624"/>
      <c r="I219" s="1624"/>
      <c r="J219" s="1624"/>
      <c r="K219" s="1624"/>
    </row>
    <row r="220" spans="1:11" ht="12.75" customHeight="1" x14ac:dyDescent="0.2">
      <c r="A220" s="426" t="s">
        <v>67</v>
      </c>
      <c r="B220" s="428">
        <v>4799</v>
      </c>
      <c r="C220" s="1681">
        <v>0</v>
      </c>
      <c r="D220" s="1622">
        <v>0</v>
      </c>
      <c r="E220" s="1624"/>
      <c r="F220" s="1624"/>
      <c r="G220" s="1622">
        <v>0</v>
      </c>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5" t="s">
        <v>752</v>
      </c>
      <c r="B222" s="434">
        <v>4810</v>
      </c>
      <c r="C222" s="1699">
        <v>0</v>
      </c>
      <c r="D222" s="1700">
        <v>0</v>
      </c>
      <c r="E222" s="1624"/>
      <c r="F222" s="1624"/>
      <c r="G222" s="1700">
        <v>0</v>
      </c>
      <c r="H222" s="1624"/>
      <c r="I222" s="1624"/>
      <c r="J222" s="1624"/>
      <c r="K222" s="1624"/>
    </row>
    <row r="223" spans="1:11" ht="12.75" customHeight="1" thickTop="1" x14ac:dyDescent="0.2">
      <c r="A223" s="435" t="s">
        <v>347</v>
      </c>
      <c r="B223" s="434">
        <v>4850</v>
      </c>
      <c r="C223" s="1647">
        <v>0</v>
      </c>
      <c r="D223" s="1623">
        <v>0</v>
      </c>
      <c r="E223" s="1623">
        <v>0</v>
      </c>
      <c r="F223" s="1623">
        <v>0</v>
      </c>
      <c r="G223" s="1623">
        <v>0</v>
      </c>
      <c r="H223" s="1623">
        <v>0</v>
      </c>
      <c r="I223" s="1624"/>
      <c r="J223" s="1623">
        <v>0</v>
      </c>
      <c r="K223" s="1623">
        <v>0</v>
      </c>
    </row>
    <row r="224" spans="1:11" ht="12.75" customHeight="1" x14ac:dyDescent="0.2">
      <c r="A224" s="435" t="s">
        <v>348</v>
      </c>
      <c r="B224" s="434">
        <v>4851</v>
      </c>
      <c r="C224" s="1647">
        <v>0</v>
      </c>
      <c r="D224" s="1623">
        <v>0</v>
      </c>
      <c r="E224" s="1624"/>
      <c r="F224" s="1628">
        <v>0</v>
      </c>
      <c r="G224" s="1623">
        <v>0</v>
      </c>
      <c r="H224" s="1624"/>
      <c r="I224" s="1624"/>
      <c r="J224" s="1624"/>
      <c r="K224" s="1624"/>
    </row>
    <row r="225" spans="1:11" ht="12.75" customHeight="1" x14ac:dyDescent="0.2">
      <c r="A225" s="435" t="s">
        <v>349</v>
      </c>
      <c r="B225" s="434">
        <v>4852</v>
      </c>
      <c r="C225" s="1647">
        <v>0</v>
      </c>
      <c r="D225" s="1623">
        <v>0</v>
      </c>
      <c r="E225" s="1623">
        <v>0</v>
      </c>
      <c r="F225" s="1623">
        <v>0</v>
      </c>
      <c r="G225" s="1623">
        <v>0</v>
      </c>
      <c r="H225" s="1623">
        <v>0</v>
      </c>
      <c r="I225" s="1624"/>
      <c r="J225" s="1623">
        <v>0</v>
      </c>
      <c r="K225" s="1623">
        <v>0</v>
      </c>
    </row>
    <row r="226" spans="1:11" ht="12.75" customHeight="1" x14ac:dyDescent="0.2">
      <c r="A226" s="435" t="s">
        <v>350</v>
      </c>
      <c r="B226" s="434">
        <v>4853</v>
      </c>
      <c r="C226" s="1647">
        <v>0</v>
      </c>
      <c r="D226" s="1623">
        <v>0</v>
      </c>
      <c r="E226" s="1623">
        <v>0</v>
      </c>
      <c r="F226" s="1623">
        <v>0</v>
      </c>
      <c r="G226" s="1623">
        <v>0</v>
      </c>
      <c r="H226" s="1623">
        <v>0</v>
      </c>
      <c r="I226" s="1624"/>
      <c r="J226" s="1623">
        <v>0</v>
      </c>
      <c r="K226" s="1623">
        <v>0</v>
      </c>
    </row>
    <row r="227" spans="1:11" ht="12.75" customHeight="1" x14ac:dyDescent="0.2">
      <c r="A227" s="435" t="s">
        <v>351</v>
      </c>
      <c r="B227" s="434">
        <v>4854</v>
      </c>
      <c r="C227" s="1647">
        <v>0</v>
      </c>
      <c r="D227" s="1623">
        <v>0</v>
      </c>
      <c r="E227" s="1623">
        <v>0</v>
      </c>
      <c r="F227" s="1623">
        <v>0</v>
      </c>
      <c r="G227" s="1623">
        <v>0</v>
      </c>
      <c r="H227" s="1623">
        <v>0</v>
      </c>
      <c r="I227" s="1624"/>
      <c r="J227" s="1623">
        <v>0</v>
      </c>
      <c r="K227" s="1623">
        <v>0</v>
      </c>
    </row>
    <row r="228" spans="1:11" ht="12.75" customHeight="1" x14ac:dyDescent="0.2">
      <c r="A228" s="435" t="s">
        <v>461</v>
      </c>
      <c r="B228" s="434">
        <v>4855</v>
      </c>
      <c r="C228" s="1647">
        <v>0</v>
      </c>
      <c r="D228" s="1623">
        <v>0</v>
      </c>
      <c r="E228" s="1623">
        <v>0</v>
      </c>
      <c r="F228" s="1623">
        <v>0</v>
      </c>
      <c r="G228" s="1623">
        <v>0</v>
      </c>
      <c r="H228" s="1623">
        <v>0</v>
      </c>
      <c r="I228" s="1624"/>
      <c r="J228" s="1623">
        <v>0</v>
      </c>
      <c r="K228" s="1623">
        <v>0</v>
      </c>
    </row>
    <row r="229" spans="1:11" ht="12.75" customHeight="1" x14ac:dyDescent="0.2">
      <c r="A229" s="435" t="s">
        <v>352</v>
      </c>
      <c r="B229" s="434">
        <v>4856</v>
      </c>
      <c r="C229" s="1647">
        <v>0</v>
      </c>
      <c r="D229" s="1623">
        <v>0</v>
      </c>
      <c r="E229" s="1623">
        <v>0</v>
      </c>
      <c r="F229" s="1623">
        <v>0</v>
      </c>
      <c r="G229" s="1623">
        <v>0</v>
      </c>
      <c r="H229" s="1623">
        <v>0</v>
      </c>
      <c r="I229" s="1624"/>
      <c r="J229" s="1623">
        <v>0</v>
      </c>
      <c r="K229" s="1623">
        <v>0</v>
      </c>
    </row>
    <row r="230" spans="1:11" ht="12.75" customHeight="1" x14ac:dyDescent="0.2">
      <c r="A230" s="435" t="s">
        <v>353</v>
      </c>
      <c r="B230" s="434">
        <v>4857</v>
      </c>
      <c r="C230" s="1647">
        <v>0</v>
      </c>
      <c r="D230" s="1623">
        <v>0</v>
      </c>
      <c r="E230" s="1623">
        <v>0</v>
      </c>
      <c r="F230" s="1623">
        <v>0</v>
      </c>
      <c r="G230" s="1623">
        <v>0</v>
      </c>
      <c r="H230" s="1623">
        <v>0</v>
      </c>
      <c r="I230" s="1624"/>
      <c r="J230" s="1623">
        <v>0</v>
      </c>
      <c r="K230" s="1623">
        <v>0</v>
      </c>
    </row>
    <row r="231" spans="1:11" ht="12.75" customHeight="1" x14ac:dyDescent="0.2">
      <c r="A231" s="435" t="s">
        <v>354</v>
      </c>
      <c r="B231" s="434">
        <v>4860</v>
      </c>
      <c r="C231" s="1647">
        <v>0</v>
      </c>
      <c r="D231" s="1623">
        <v>0</v>
      </c>
      <c r="E231" s="1623">
        <v>0</v>
      </c>
      <c r="F231" s="1623">
        <v>0</v>
      </c>
      <c r="G231" s="1623">
        <v>0</v>
      </c>
      <c r="H231" s="1623">
        <v>0</v>
      </c>
      <c r="I231" s="1624"/>
      <c r="J231" s="1623">
        <v>0</v>
      </c>
      <c r="K231" s="1623">
        <v>0</v>
      </c>
    </row>
    <row r="232" spans="1:11" ht="12.75" customHeight="1" x14ac:dyDescent="0.2">
      <c r="A232" s="435" t="s">
        <v>355</v>
      </c>
      <c r="B232" s="434">
        <v>4861</v>
      </c>
      <c r="C232" s="1647">
        <v>0</v>
      </c>
      <c r="D232" s="1623">
        <v>0</v>
      </c>
      <c r="E232" s="1623">
        <v>0</v>
      </c>
      <c r="F232" s="1623">
        <v>0</v>
      </c>
      <c r="G232" s="1623">
        <v>0</v>
      </c>
      <c r="H232" s="1623">
        <v>0</v>
      </c>
      <c r="I232" s="1624"/>
      <c r="J232" s="1623">
        <v>0</v>
      </c>
      <c r="K232" s="1623">
        <v>0</v>
      </c>
    </row>
    <row r="233" spans="1:11" ht="12.75" customHeight="1" x14ac:dyDescent="0.2">
      <c r="A233" s="435" t="s">
        <v>356</v>
      </c>
      <c r="B233" s="434">
        <v>4862</v>
      </c>
      <c r="C233" s="1647">
        <v>0</v>
      </c>
      <c r="D233" s="1623">
        <v>0</v>
      </c>
      <c r="E233" s="1629"/>
      <c r="F233" s="1623">
        <v>0</v>
      </c>
      <c r="G233" s="1623">
        <v>0</v>
      </c>
      <c r="H233" s="1629"/>
      <c r="I233" s="1624"/>
      <c r="J233" s="1629"/>
      <c r="K233" s="1629"/>
    </row>
    <row r="234" spans="1:11" ht="12.75" customHeight="1" x14ac:dyDescent="0.2">
      <c r="A234" s="435" t="s">
        <v>357</v>
      </c>
      <c r="B234" s="434">
        <v>4863</v>
      </c>
      <c r="C234" s="1647">
        <v>0</v>
      </c>
      <c r="D234" s="1623">
        <v>0</v>
      </c>
      <c r="E234" s="1624"/>
      <c r="F234" s="1629"/>
      <c r="G234" s="1672"/>
      <c r="H234" s="1624"/>
      <c r="I234" s="1624"/>
      <c r="J234" s="1624"/>
      <c r="K234" s="1624"/>
    </row>
    <row r="235" spans="1:11" ht="12.75" customHeight="1" x14ac:dyDescent="0.2">
      <c r="A235" s="435" t="s">
        <v>466</v>
      </c>
      <c r="B235" s="434">
        <v>4864</v>
      </c>
      <c r="C235" s="1647">
        <v>0</v>
      </c>
      <c r="D235" s="1623">
        <v>0</v>
      </c>
      <c r="E235" s="1623">
        <v>0</v>
      </c>
      <c r="F235" s="1623">
        <v>0</v>
      </c>
      <c r="G235" s="1623">
        <v>0</v>
      </c>
      <c r="H235" s="1623">
        <v>0</v>
      </c>
      <c r="I235" s="1624"/>
      <c r="J235" s="1623">
        <v>0</v>
      </c>
      <c r="K235" s="1623">
        <v>0</v>
      </c>
    </row>
    <row r="236" spans="1:11" ht="12.75" customHeight="1" x14ac:dyDescent="0.2">
      <c r="A236" s="435" t="s">
        <v>467</v>
      </c>
      <c r="B236" s="434">
        <v>4865</v>
      </c>
      <c r="C236" s="1647">
        <v>0</v>
      </c>
      <c r="D236" s="1623">
        <v>0</v>
      </c>
      <c r="E236" s="1623">
        <v>0</v>
      </c>
      <c r="F236" s="1623">
        <v>0</v>
      </c>
      <c r="G236" s="1623">
        <v>0</v>
      </c>
      <c r="H236" s="1623">
        <v>0</v>
      </c>
      <c r="I236" s="1624"/>
      <c r="J236" s="1623">
        <v>0</v>
      </c>
      <c r="K236" s="1623">
        <v>0</v>
      </c>
    </row>
    <row r="237" spans="1:11" ht="12.75" customHeight="1" x14ac:dyDescent="0.2">
      <c r="A237" s="435" t="s">
        <v>465</v>
      </c>
      <c r="B237" s="434">
        <v>4866</v>
      </c>
      <c r="C237" s="1647">
        <v>0</v>
      </c>
      <c r="D237" s="1623">
        <v>0</v>
      </c>
      <c r="E237" s="1623">
        <v>0</v>
      </c>
      <c r="F237" s="1623">
        <v>0</v>
      </c>
      <c r="G237" s="1623">
        <v>0</v>
      </c>
      <c r="H237" s="1623">
        <v>0</v>
      </c>
      <c r="I237" s="1624"/>
      <c r="J237" s="1623">
        <v>0</v>
      </c>
      <c r="K237" s="1623">
        <v>0</v>
      </c>
    </row>
    <row r="238" spans="1:11" ht="12.75" customHeight="1" x14ac:dyDescent="0.2">
      <c r="A238" s="435" t="s">
        <v>464</v>
      </c>
      <c r="B238" s="434">
        <v>4867</v>
      </c>
      <c r="C238" s="1647">
        <v>0</v>
      </c>
      <c r="D238" s="1623">
        <v>0</v>
      </c>
      <c r="E238" s="1623">
        <v>26354</v>
      </c>
      <c r="F238" s="1623">
        <v>0</v>
      </c>
      <c r="G238" s="1623">
        <v>0</v>
      </c>
      <c r="H238" s="1623">
        <v>0</v>
      </c>
      <c r="I238" s="1624"/>
      <c r="J238" s="1623">
        <v>0</v>
      </c>
      <c r="K238" s="1623">
        <v>0</v>
      </c>
    </row>
    <row r="239" spans="1:11" ht="12.75" customHeight="1" x14ac:dyDescent="0.2">
      <c r="A239" s="435" t="s">
        <v>463</v>
      </c>
      <c r="B239" s="434">
        <v>4868</v>
      </c>
      <c r="C239" s="1647">
        <v>0</v>
      </c>
      <c r="D239" s="1623">
        <v>0</v>
      </c>
      <c r="E239" s="1623">
        <v>0</v>
      </c>
      <c r="F239" s="1623">
        <v>0</v>
      </c>
      <c r="G239" s="1623">
        <v>0</v>
      </c>
      <c r="H239" s="1623">
        <v>0</v>
      </c>
      <c r="I239" s="1624"/>
      <c r="J239" s="1623">
        <v>0</v>
      </c>
      <c r="K239" s="1623">
        <v>0</v>
      </c>
    </row>
    <row r="240" spans="1:11" ht="12.75" customHeight="1" x14ac:dyDescent="0.2">
      <c r="A240" s="435" t="s">
        <v>462</v>
      </c>
      <c r="B240" s="434">
        <v>4869</v>
      </c>
      <c r="C240" s="1647">
        <v>0</v>
      </c>
      <c r="D240" s="1623">
        <v>0</v>
      </c>
      <c r="E240" s="1623">
        <v>0</v>
      </c>
      <c r="F240" s="1623">
        <v>0</v>
      </c>
      <c r="G240" s="1623">
        <v>0</v>
      </c>
      <c r="H240" s="1623">
        <v>0</v>
      </c>
      <c r="I240" s="1624"/>
      <c r="J240" s="1623">
        <v>0</v>
      </c>
      <c r="K240" s="1623">
        <v>0</v>
      </c>
    </row>
    <row r="241" spans="1:11" ht="12.75" customHeight="1" x14ac:dyDescent="0.2">
      <c r="A241" s="435" t="s">
        <v>1120</v>
      </c>
      <c r="B241" s="434">
        <v>4870</v>
      </c>
      <c r="C241" s="1647">
        <v>0</v>
      </c>
      <c r="D241" s="1623">
        <v>0</v>
      </c>
      <c r="E241" s="1623">
        <v>0</v>
      </c>
      <c r="F241" s="1623">
        <v>0</v>
      </c>
      <c r="G241" s="1623">
        <v>0</v>
      </c>
      <c r="H241" s="1623">
        <v>0</v>
      </c>
      <c r="I241" s="1624"/>
      <c r="J241" s="1623">
        <v>0</v>
      </c>
      <c r="K241" s="1623">
        <v>0</v>
      </c>
    </row>
    <row r="242" spans="1:11" ht="12.75" customHeight="1" x14ac:dyDescent="0.2">
      <c r="A242" s="435" t="s">
        <v>783</v>
      </c>
      <c r="B242" s="434">
        <v>4871</v>
      </c>
      <c r="C242" s="1647">
        <v>0</v>
      </c>
      <c r="D242" s="1623">
        <v>0</v>
      </c>
      <c r="E242" s="1623">
        <v>0</v>
      </c>
      <c r="F242" s="1623">
        <v>0</v>
      </c>
      <c r="G242" s="1623">
        <v>0</v>
      </c>
      <c r="H242" s="1623">
        <v>0</v>
      </c>
      <c r="I242" s="1624"/>
      <c r="J242" s="1623">
        <v>0</v>
      </c>
      <c r="K242" s="1623">
        <v>0</v>
      </c>
    </row>
    <row r="243" spans="1:11" ht="12.75" customHeight="1" x14ac:dyDescent="0.2">
      <c r="A243" s="435" t="s">
        <v>784</v>
      </c>
      <c r="B243" s="434">
        <v>4872</v>
      </c>
      <c r="C243" s="1647">
        <v>0</v>
      </c>
      <c r="D243" s="1623">
        <v>0</v>
      </c>
      <c r="E243" s="1623">
        <v>0</v>
      </c>
      <c r="F243" s="1623">
        <v>0</v>
      </c>
      <c r="G243" s="1623">
        <v>0</v>
      </c>
      <c r="H243" s="1623">
        <v>0</v>
      </c>
      <c r="I243" s="1624"/>
      <c r="J243" s="1623">
        <v>0</v>
      </c>
      <c r="K243" s="1623">
        <v>0</v>
      </c>
    </row>
    <row r="244" spans="1:11" ht="12.75" customHeight="1" x14ac:dyDescent="0.2">
      <c r="A244" s="435" t="s">
        <v>785</v>
      </c>
      <c r="B244" s="434">
        <v>4873</v>
      </c>
      <c r="C244" s="1647">
        <v>0</v>
      </c>
      <c r="D244" s="1623">
        <v>0</v>
      </c>
      <c r="E244" s="1623">
        <v>0</v>
      </c>
      <c r="F244" s="1623">
        <v>0</v>
      </c>
      <c r="G244" s="1623">
        <v>0</v>
      </c>
      <c r="H244" s="1623">
        <v>0</v>
      </c>
      <c r="I244" s="1624"/>
      <c r="J244" s="1623">
        <v>0</v>
      </c>
      <c r="K244" s="1623">
        <v>0</v>
      </c>
    </row>
    <row r="245" spans="1:11" ht="12.75" customHeight="1" x14ac:dyDescent="0.2">
      <c r="A245" s="435" t="s">
        <v>786</v>
      </c>
      <c r="B245" s="434">
        <v>4874</v>
      </c>
      <c r="C245" s="1647">
        <v>0</v>
      </c>
      <c r="D245" s="1623">
        <v>0</v>
      </c>
      <c r="E245" s="1623">
        <v>0</v>
      </c>
      <c r="F245" s="1623">
        <v>0</v>
      </c>
      <c r="G245" s="1623">
        <v>0</v>
      </c>
      <c r="H245" s="1623">
        <v>0</v>
      </c>
      <c r="I245" s="1624"/>
      <c r="J245" s="1623">
        <v>0</v>
      </c>
      <c r="K245" s="1623">
        <v>0</v>
      </c>
    </row>
    <row r="246" spans="1:11" ht="12.75" customHeight="1" x14ac:dyDescent="0.2">
      <c r="A246" s="435" t="s">
        <v>468</v>
      </c>
      <c r="B246" s="434">
        <v>4875</v>
      </c>
      <c r="C246" s="1647">
        <v>0</v>
      </c>
      <c r="D246" s="1623">
        <v>0</v>
      </c>
      <c r="E246" s="1623">
        <v>0</v>
      </c>
      <c r="F246" s="1623">
        <v>0</v>
      </c>
      <c r="G246" s="1623">
        <v>0</v>
      </c>
      <c r="H246" s="1623">
        <v>0</v>
      </c>
      <c r="I246" s="1624"/>
      <c r="J246" s="1623">
        <v>0</v>
      </c>
      <c r="K246" s="1623">
        <v>0</v>
      </c>
    </row>
    <row r="247" spans="1:11" ht="12.75" customHeight="1" x14ac:dyDescent="0.2">
      <c r="A247" s="435" t="s">
        <v>765</v>
      </c>
      <c r="B247" s="434">
        <v>4876</v>
      </c>
      <c r="C247" s="1647">
        <v>0</v>
      </c>
      <c r="D247" s="1623">
        <v>0</v>
      </c>
      <c r="E247" s="1623">
        <v>0</v>
      </c>
      <c r="F247" s="1623">
        <v>0</v>
      </c>
      <c r="G247" s="1623">
        <v>0</v>
      </c>
      <c r="H247" s="1623">
        <v>0</v>
      </c>
      <c r="I247" s="1624"/>
      <c r="J247" s="1623">
        <v>0</v>
      </c>
      <c r="K247" s="1623">
        <v>0</v>
      </c>
    </row>
    <row r="248" spans="1:11" ht="12.75" customHeight="1" x14ac:dyDescent="0.2">
      <c r="A248" s="435" t="s">
        <v>766</v>
      </c>
      <c r="B248" s="434">
        <v>4877</v>
      </c>
      <c r="C248" s="1647">
        <v>0</v>
      </c>
      <c r="D248" s="1623">
        <v>0</v>
      </c>
      <c r="E248" s="1623">
        <v>0</v>
      </c>
      <c r="F248" s="1623">
        <v>0</v>
      </c>
      <c r="G248" s="1623">
        <v>0</v>
      </c>
      <c r="H248" s="1623">
        <v>0</v>
      </c>
      <c r="I248" s="1624"/>
      <c r="J248" s="1623">
        <v>0</v>
      </c>
      <c r="K248" s="1623">
        <v>0</v>
      </c>
    </row>
    <row r="249" spans="1:11" ht="12.75" customHeight="1" x14ac:dyDescent="0.2">
      <c r="A249" s="435" t="s">
        <v>767</v>
      </c>
      <c r="B249" s="434">
        <v>4878</v>
      </c>
      <c r="C249" s="1647">
        <v>0</v>
      </c>
      <c r="D249" s="1623">
        <v>0</v>
      </c>
      <c r="E249" s="1623">
        <v>0</v>
      </c>
      <c r="F249" s="1623">
        <v>0</v>
      </c>
      <c r="G249" s="1623">
        <v>0</v>
      </c>
      <c r="H249" s="1623">
        <v>0</v>
      </c>
      <c r="I249" s="1624"/>
      <c r="J249" s="1623">
        <v>0</v>
      </c>
      <c r="K249" s="1623">
        <v>0</v>
      </c>
    </row>
    <row r="250" spans="1:11" ht="12.75" customHeight="1" x14ac:dyDescent="0.2">
      <c r="A250" s="435" t="s">
        <v>768</v>
      </c>
      <c r="B250" s="434">
        <v>4879</v>
      </c>
      <c r="C250" s="1647">
        <v>0</v>
      </c>
      <c r="D250" s="1623">
        <v>0</v>
      </c>
      <c r="E250" s="1623">
        <v>0</v>
      </c>
      <c r="F250" s="1623">
        <v>0</v>
      </c>
      <c r="G250" s="1623">
        <v>0</v>
      </c>
      <c r="H250" s="1623">
        <v>0</v>
      </c>
      <c r="I250" s="1624"/>
      <c r="J250" s="1623">
        <v>0</v>
      </c>
      <c r="K250" s="1623">
        <v>0</v>
      </c>
    </row>
    <row r="251" spans="1:11" ht="12.75" customHeight="1" x14ac:dyDescent="0.2">
      <c r="A251" s="219" t="s">
        <v>1441</v>
      </c>
      <c r="B251" s="485">
        <v>4880</v>
      </c>
      <c r="C251" s="1647">
        <v>0</v>
      </c>
      <c r="D251" s="1623">
        <v>0</v>
      </c>
      <c r="E251" s="1623">
        <v>0</v>
      </c>
      <c r="F251" s="1623">
        <v>0</v>
      </c>
      <c r="G251" s="1623">
        <v>0</v>
      </c>
      <c r="H251" s="1623">
        <v>0</v>
      </c>
      <c r="I251" s="1624"/>
      <c r="J251" s="1623">
        <v>0</v>
      </c>
      <c r="K251" s="1623">
        <v>0</v>
      </c>
    </row>
    <row r="252" spans="1:11" ht="12.75" customHeight="1" thickBot="1" x14ac:dyDescent="0.25">
      <c r="A252" s="1465" t="s">
        <v>769</v>
      </c>
      <c r="B252" s="1466"/>
      <c r="C252" s="1691">
        <f t="shared" ref="C252:H252" si="9">SUM(C223:C251)</f>
        <v>0</v>
      </c>
      <c r="D252" s="1682">
        <f t="shared" si="9"/>
        <v>0</v>
      </c>
      <c r="E252" s="1682">
        <f t="shared" si="9"/>
        <v>26354</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6">
        <v>4901</v>
      </c>
      <c r="C253" s="1715">
        <v>0</v>
      </c>
      <c r="D253" s="1625"/>
      <c r="E253" s="1624"/>
      <c r="F253" s="1624"/>
      <c r="G253" s="1624"/>
      <c r="H253" s="1624"/>
      <c r="I253" s="1624"/>
      <c r="J253" s="1624"/>
      <c r="K253" s="1624"/>
    </row>
    <row r="254" spans="1:11" ht="12.75" customHeight="1" thickTop="1" thickBot="1" x14ac:dyDescent="0.25">
      <c r="A254" s="1317" t="s">
        <v>1449</v>
      </c>
      <c r="B254" s="487">
        <v>4902</v>
      </c>
      <c r="C254" s="1716">
        <v>0</v>
      </c>
      <c r="D254" s="1717">
        <v>0</v>
      </c>
      <c r="E254" s="1625"/>
      <c r="F254" s="1717">
        <v>0</v>
      </c>
      <c r="G254" s="1717">
        <v>0</v>
      </c>
      <c r="H254" s="1625"/>
      <c r="I254" s="1624"/>
      <c r="J254" s="1625"/>
      <c r="K254" s="1625"/>
    </row>
    <row r="255" spans="1:11" ht="12.75" customHeight="1" thickTop="1" thickBot="1" x14ac:dyDescent="0.25">
      <c r="A255" s="426" t="s">
        <v>1442</v>
      </c>
      <c r="B255" s="428">
        <v>4905</v>
      </c>
      <c r="C255" s="1698">
        <v>0</v>
      </c>
      <c r="D255" s="1624"/>
      <c r="E255" s="1624"/>
      <c r="F255" s="1702">
        <v>0</v>
      </c>
      <c r="G255" s="1698">
        <v>0</v>
      </c>
      <c r="H255" s="1624"/>
      <c r="I255" s="1624"/>
      <c r="J255" s="1624"/>
      <c r="K255" s="1624"/>
    </row>
    <row r="256" spans="1:11" ht="12.75" customHeight="1" thickTop="1" thickBot="1" x14ac:dyDescent="0.25">
      <c r="A256" s="426" t="s">
        <v>1443</v>
      </c>
      <c r="B256" s="428">
        <v>4909</v>
      </c>
      <c r="C256" s="1700">
        <v>0</v>
      </c>
      <c r="D256" s="1624"/>
      <c r="E256" s="1624"/>
      <c r="F256" s="1700">
        <v>0</v>
      </c>
      <c r="G256" s="1700">
        <v>0</v>
      </c>
      <c r="H256" s="1624"/>
      <c r="I256" s="1624"/>
      <c r="J256" s="1624"/>
      <c r="K256" s="1624"/>
    </row>
    <row r="257" spans="1:11" ht="12.75" customHeight="1" thickTop="1" thickBot="1" x14ac:dyDescent="0.25">
      <c r="A257" s="426" t="s">
        <v>191</v>
      </c>
      <c r="B257" s="428">
        <v>4920</v>
      </c>
      <c r="C257" s="1700">
        <v>0</v>
      </c>
      <c r="D257" s="1702">
        <v>0</v>
      </c>
      <c r="E257" s="1624"/>
      <c r="F257" s="1698">
        <v>0</v>
      </c>
      <c r="G257" s="1698">
        <v>0</v>
      </c>
      <c r="H257" s="1624"/>
      <c r="I257" s="1624"/>
      <c r="J257" s="1624"/>
      <c r="K257" s="1624"/>
    </row>
    <row r="258" spans="1:11" ht="12.75" customHeight="1" thickTop="1" thickBot="1" x14ac:dyDescent="0.25">
      <c r="A258" s="426" t="s">
        <v>418</v>
      </c>
      <c r="B258" s="428">
        <v>4930</v>
      </c>
      <c r="C258" s="1700">
        <v>0</v>
      </c>
      <c r="D258" s="1700">
        <v>0</v>
      </c>
      <c r="E258" s="1624"/>
      <c r="F258" s="1700">
        <v>0</v>
      </c>
      <c r="G258" s="1700">
        <v>0</v>
      </c>
      <c r="H258" s="1624"/>
      <c r="I258" s="1624"/>
      <c r="J258" s="1624"/>
      <c r="K258" s="1624"/>
    </row>
    <row r="259" spans="1:11" ht="12.75" customHeight="1" thickTop="1" thickBot="1" x14ac:dyDescent="0.25">
      <c r="A259" s="426" t="s">
        <v>753</v>
      </c>
      <c r="B259" s="428">
        <v>4932</v>
      </c>
      <c r="C259" s="1700">
        <v>14535</v>
      </c>
      <c r="D259" s="1700">
        <v>0</v>
      </c>
      <c r="E259" s="1624"/>
      <c r="F259" s="1700">
        <v>0</v>
      </c>
      <c r="G259" s="1700">
        <v>0</v>
      </c>
      <c r="H259" s="1624"/>
      <c r="I259" s="1624"/>
      <c r="J259" s="1624"/>
      <c r="K259" s="1624"/>
    </row>
    <row r="260" spans="1:11" ht="12.75" customHeight="1" thickTop="1" thickBot="1" x14ac:dyDescent="0.25">
      <c r="A260" s="426" t="s">
        <v>884</v>
      </c>
      <c r="B260" s="428">
        <v>4960</v>
      </c>
      <c r="C260" s="1699">
        <v>0</v>
      </c>
      <c r="D260" s="1700">
        <v>0</v>
      </c>
      <c r="E260" s="1624"/>
      <c r="F260" s="1700">
        <v>0</v>
      </c>
      <c r="G260" s="1700">
        <v>0</v>
      </c>
      <c r="H260" s="1624"/>
      <c r="I260" s="1624"/>
      <c r="J260" s="1624"/>
      <c r="K260" s="1624"/>
    </row>
    <row r="261" spans="1:11" ht="12.75" customHeight="1" thickTop="1" thickBot="1" x14ac:dyDescent="0.25">
      <c r="A261" s="1588" t="s">
        <v>1899</v>
      </c>
      <c r="B261" s="428">
        <v>4981</v>
      </c>
      <c r="C261" s="1699">
        <v>0</v>
      </c>
      <c r="D261" s="1700">
        <v>0</v>
      </c>
      <c r="E261" s="1624"/>
      <c r="F261" s="1700">
        <v>0</v>
      </c>
      <c r="G261" s="1700">
        <v>0</v>
      </c>
      <c r="H261" s="1624"/>
      <c r="I261" s="1624"/>
      <c r="J261" s="1624"/>
      <c r="K261" s="1624"/>
    </row>
    <row r="262" spans="1:11" ht="12.75" customHeight="1" thickTop="1" thickBot="1" x14ac:dyDescent="0.25">
      <c r="A262" s="1589" t="s">
        <v>1900</v>
      </c>
      <c r="B262" s="428">
        <v>4982</v>
      </c>
      <c r="C262" s="1699">
        <v>0</v>
      </c>
      <c r="D262" s="1700">
        <v>0</v>
      </c>
      <c r="E262" s="1624"/>
      <c r="F262" s="1700">
        <v>0</v>
      </c>
      <c r="G262" s="1700">
        <v>0</v>
      </c>
      <c r="H262" s="1624"/>
      <c r="I262" s="1624"/>
      <c r="J262" s="1624"/>
      <c r="K262" s="1624"/>
    </row>
    <row r="263" spans="1:11" ht="12.75" customHeight="1" thickTop="1" thickBot="1" x14ac:dyDescent="0.25">
      <c r="A263" s="426" t="s">
        <v>564</v>
      </c>
      <c r="B263" s="428">
        <v>4991</v>
      </c>
      <c r="C263" s="1699">
        <v>0</v>
      </c>
      <c r="D263" s="1700">
        <v>0</v>
      </c>
      <c r="E263" s="1624"/>
      <c r="F263" s="1700">
        <v>0</v>
      </c>
      <c r="G263" s="1700">
        <v>0</v>
      </c>
      <c r="H263" s="1624"/>
      <c r="I263" s="1624"/>
      <c r="J263" s="1624"/>
      <c r="K263" s="1624"/>
    </row>
    <row r="264" spans="1:11" ht="12.75" customHeight="1" thickTop="1" thickBot="1" x14ac:dyDescent="0.25">
      <c r="A264" s="426" t="s">
        <v>374</v>
      </c>
      <c r="B264" s="428">
        <v>4992</v>
      </c>
      <c r="C264" s="1699">
        <v>4124</v>
      </c>
      <c r="D264" s="1700">
        <v>0</v>
      </c>
      <c r="E264" s="1624"/>
      <c r="F264" s="1700">
        <v>0</v>
      </c>
      <c r="G264" s="1700">
        <v>0</v>
      </c>
      <c r="H264" s="1624"/>
      <c r="I264" s="1624"/>
      <c r="J264" s="1624"/>
      <c r="K264" s="1624"/>
    </row>
    <row r="265" spans="1:11" s="488" customFormat="1" ht="12.75" customHeight="1" thickTop="1" thickBot="1" x14ac:dyDescent="0.25">
      <c r="A265" s="478" t="s">
        <v>75</v>
      </c>
      <c r="B265" s="474">
        <v>4998</v>
      </c>
      <c r="C265" s="1699">
        <v>0</v>
      </c>
      <c r="D265" s="1700">
        <v>0</v>
      </c>
      <c r="E265" s="1624"/>
      <c r="F265" s="1700">
        <v>0</v>
      </c>
      <c r="G265" s="1700">
        <v>0</v>
      </c>
      <c r="H265" s="1675">
        <v>0</v>
      </c>
      <c r="I265" s="1624"/>
      <c r="J265" s="1624"/>
      <c r="K265" s="1675">
        <v>0</v>
      </c>
    </row>
    <row r="266" spans="1:11" ht="14.25" thickTop="1" thickBot="1" x14ac:dyDescent="0.25">
      <c r="A266" s="1454" t="s">
        <v>1650</v>
      </c>
      <c r="B266" s="1467"/>
      <c r="C266" s="1690">
        <f t="shared" ref="C266:H266" si="10">SUM(C188,C198,C204,C209,C217,C221,C222,C252:C265)</f>
        <v>272175</v>
      </c>
      <c r="D266" s="1690">
        <f t="shared" si="10"/>
        <v>0</v>
      </c>
      <c r="E266" s="1690">
        <f t="shared" si="10"/>
        <v>26354</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272175</v>
      </c>
      <c r="D267" s="1690">
        <f>SUM(D175,D181,D266)</f>
        <v>0</v>
      </c>
      <c r="E267" s="1690">
        <f>SUM(E175,E266)</f>
        <v>26354</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2178469</v>
      </c>
      <c r="D268" s="1690">
        <f t="shared" si="12"/>
        <v>230402</v>
      </c>
      <c r="E268" s="1690">
        <f t="shared" si="12"/>
        <v>436257</v>
      </c>
      <c r="F268" s="1690">
        <f t="shared" si="12"/>
        <v>169415</v>
      </c>
      <c r="G268" s="1690">
        <f t="shared" si="12"/>
        <v>88378</v>
      </c>
      <c r="H268" s="1690">
        <f t="shared" si="12"/>
        <v>7094</v>
      </c>
      <c r="I268" s="1690">
        <f t="shared" si="12"/>
        <v>10046</v>
      </c>
      <c r="J268" s="1690">
        <f t="shared" si="12"/>
        <v>36623</v>
      </c>
      <c r="K268" s="1678">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d21dc803-237d-4c68-8692-8d731fd29118"/>
    <ds:schemaRef ds:uri="http://schemas.microsoft.com/office/infopath/2007/PartnerControls"/>
    <ds:schemaRef ds:uri="http://www.w3.org/XML/1998/namespace"/>
    <ds:schemaRef ds:uri="http://purl.org/dc/elements/1.1/"/>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2020-12-13T19:32:04Z</cp:lastPrinted>
  <dcterms:created xsi:type="dcterms:W3CDTF">2003-10-29T19:06:34Z</dcterms:created>
  <dcterms:modified xsi:type="dcterms:W3CDTF">2020-12-17T22:34:21Z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