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96399929-9118-423B-8BB9-AC034A68E4B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CAP 2020-001" sheetId="185" r:id="rId34"/>
  </sheets>
  <externalReferences>
    <externalReference r:id="rId35"/>
    <externalReference r:id="rId36"/>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50" i="34" l="1"/>
  <c r="F52" i="34"/>
  <c r="B7831" i="106" s="1"/>
  <c r="D7831" i="106" s="1"/>
  <c r="G35" i="108"/>
  <c r="D14" i="4"/>
  <c r="B2570" i="106" s="1"/>
  <c r="D2570" i="106" s="1"/>
  <c r="F42" i="34"/>
  <c r="F56" i="34"/>
  <c r="B7832" i="106" s="1"/>
  <c r="D7832" i="106" s="1"/>
  <c r="F69" i="34"/>
  <c r="D36" i="108"/>
  <c r="B2724" i="106"/>
  <c r="D2724" i="106" s="1"/>
  <c r="C129" i="29"/>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L16" i="11"/>
  <c r="B2061" i="106" s="1"/>
  <c r="D2061" i="106" s="1"/>
  <c r="C367" i="29"/>
  <c r="B3622" i="106" s="1"/>
  <c r="D3622" i="106" s="1"/>
  <c r="J16" i="4"/>
  <c r="B6226" i="106" s="1"/>
  <c r="D6226" i="106" s="1"/>
  <c r="J151" i="29"/>
  <c r="B7052" i="106" s="1"/>
  <c r="D7052"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H24" i="118" l="1"/>
  <c r="K24" i="118" s="1"/>
  <c r="O23" i="118" s="1"/>
  <c r="O25" i="118" s="1"/>
  <c r="B3414" i="106"/>
  <c r="D3414" i="106" s="1"/>
  <c r="D35" i="36"/>
  <c r="D36" i="36"/>
  <c r="C13" i="3"/>
  <c r="B3411" i="106"/>
  <c r="D3411"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<sst xmlns="http://schemas.openxmlformats.org/spreadsheetml/2006/main" count="5179" uniqueCount="2105">
  <si>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</si>
  <si>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</si>
  <si>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</si>
  <si>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</si>
  <si>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</si>
  <si>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</si>
  <si>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</si>
  <si>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</si>
  <si>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</si>
  <si>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</si>
  <si>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</si>
  <si>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</si>
  <si>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</si>
  <si>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</si>
  <si>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</si>
  <si>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</si>
  <si>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</si>
  <si>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</si>
  <si>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</si>
  <si>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</si>
  <si>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</si>
  <si>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</si>
  <si>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</si>
  <si>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</si>
  <si>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</si>
  <si>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</si>
  <si>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</si>
  <si>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</si>
  <si>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</si>
  <si>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</si>
  <si>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</si>
  <si>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</si>
  <si>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</si>
  <si>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</si>
  <si>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</si>
  <si>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</si>
  <si>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</si>
  <si>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</si>
  <si>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</si>
  <si>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</si>
  <si>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</si>
  <si>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</si>
  <si>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</si>
  <si>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</si>
  <si>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</si>
  <si>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</si>
  <si>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</si>
  <si>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</si>
  <si>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</si>
  <si>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</si>
  <si>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</si>
  <si>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</si>
  <si>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</si>
  <si>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</si>
  <si>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</si>
  <si>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</si>
  <si>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</si>
  <si>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</si>
  <si>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</si>
  <si>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</si>
  <si>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</si>
  <si>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</si>
  <si>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</si>
  <si>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</si>
  <si>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</si>
  <si>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</si>
  <si>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</si>
  <si>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</si>
  <si>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</si>
  <si>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</si>
  <si>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</si>
  <si>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</si>
  <si>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</si>
  <si>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</si>
  <si>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</si>
  <si>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</si>
  <si>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</si>
  <si>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</si>
  <si>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</si>
  <si>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</si>
  <si>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</si>
  <si>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</si>
  <si>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</si>
  <si>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</si>
  <si>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</si>
  <si>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</si>
  <si>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</si>
  <si>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</si>
  <si>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</si>
  <si>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</si>
  <si>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</si>
  <si>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</si>
  <si>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</si>
  <si>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</si>
  <si>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</si>
  <si>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</si>
  <si>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</si>
  <si>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</si>
  <si>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</si>
  <si>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</si>
  <si>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</si>
  <si>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</si>
  <si>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</si>
  <si>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</si>
  <si>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</si>
  <si>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</si>
  <si>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</si>
  <si>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</si>
  <si>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</si>
  <si>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</si>
  <si>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</si>
  <si>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</si>
  <si>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</si>
  <si>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</si>
  <si>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</si>
  <si>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</si>
  <si>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</si>
  <si>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</si>
  <si>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</si>
  <si>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</si>
  <si>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</si>
  <si>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</si>
  <si>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</si>
  <si>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</si>
  <si>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</si>
  <si>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</si>
  <si>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</si>
  <si>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</si>
  <si>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</si>
  <si>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</si>
  <si>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</si>
  <si>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</si>
  <si>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</si>
  <si>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</si>
  <si>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</si>
  <si>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</si>
  <si>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</si>
  <si>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</si>
  <si>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</si>
  <si>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</si>
  <si>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</si>
  <si>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</si>
  <si>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</si>
  <si>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</si>
  <si>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</si>
  <si>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</si>
  <si>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</si>
  <si>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</si>
  <si>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</si>
  <si>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</si>
  <si>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</si>
  <si>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</si>
  <si>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</si>
  <si>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</si>
  <si>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</si>
  <si>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</si>
  <si>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</si>
  <si>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</si>
  <si>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</si>
  <si>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</si>
  <si>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</si>
  <si>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</si>
  <si>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</si>
  <si>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</si>
  <si>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</si>
  <si>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</si>
  <si>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</si>
  <si>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</si>
  <si>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</si>
  <si>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</si>
  <si>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</si>
  <si>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</si>
  <si>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</si>
  <si>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</si>
  <si>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</si>
  <si>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</si>
  <si>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</si>
  <si>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</si>
  <si>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</si>
  <si>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</si>
  <si>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</si>
  <si>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</si>
  <si>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</si>
  <si>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</si>
  <si>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</si>
  <si>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</si>
  <si>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</si>
  <si>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</si>
  <si>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</si>
  <si>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</si>
  <si>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</si>
  <si>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</si>
  <si>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</si>
  <si>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</si>
  <si>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</si>
  <si>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</si>
  <si>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</si>
  <si>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</si>
  <si>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</si>
  <si>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</si>
  <si>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</si>
  <si>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</si>
  <si>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</si>
  <si>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</si>
  <si>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</si>
  <si>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</si>
  <si>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</si>
  <si>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</si>
  <si>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</si>
  <si>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</si>
  <si>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</si>
  <si>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</si>
  <si>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</si>
  <si>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</si>
  <si>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</si>
  <si>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</si>
  <si>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</si>
  <si>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</si>
  <si>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</si>
  <si>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</si>
  <si>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</si>
  <si>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</si>
  <si>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</si>
  <si>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</si>
  <si>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</si>
  <si>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</si>
  <si>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</si>
  <si>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</si>
  <si>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</si>
  <si>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</si>
  <si>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</si>
  <si>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</si>
  <si>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</si>
  <si>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</si>
  <si>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</si>
  <si>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</si>
  <si>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</si>
  <si>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</si>
  <si>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</si>
  <si>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</si>
  <si>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</si>
  <si>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</si>
  <si>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</si>
  <si>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</si>
  <si>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</si>
  <si>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</si>
  <si>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</si>
  <si>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</si>
  <si>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</si>
  <si>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</si>
  <si>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</si>
  <si>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</si>
  <si>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</si>
  <si>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</si>
  <si>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</si>
  <si>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</si>
  <si>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</si>
  <si>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</si>
  <si>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</si>
  <si>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</si>
  <si>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</si>
  <si>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</si>
  <si>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</si>
  <si>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</si>
  <si>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</si>
  <si>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</si>
  <si>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</si>
  <si>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</si>
  <si>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</si>
  <si>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</si>
  <si>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</si>
  <si>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</si>
  <si>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</si>
  <si>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</si>
  <si>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</si>
  <si>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</si>
  <si>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</si>
  <si>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</si>
  <si>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</si>
  <si>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</si>
  <si>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</si>
  <si>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</si>
  <si>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</si>
  <si>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</si>
  <si>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</si>
  <si>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</si>
  <si>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</si>
  <si>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</si>
  <si>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</si>
  <si>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</si>
  <si>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</si>
  <si>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</si>
  <si>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</si>
  <si>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</si>
  <si>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</si>
  <si>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</si>
  <si>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</si>
  <si>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</si>
  <si>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</si>
  <si>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</si>
  <si>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</si>
  <si>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</si>
  <si>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</si>
  <si>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</si>
  <si>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</si>
  <si>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</si>
  <si>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</si>
  <si>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</si>
  <si>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</si>
  <si>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</si>
  <si>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</si>
  <si>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</si>
  <si>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</si>
  <si>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</si>
  <si>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</si>
  <si>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</si>
  <si>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</si>
  <si>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</si>
  <si>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</si>
  <si>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</si>
  <si>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</si>
  <si>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</si>
  <si>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</si>
  <si>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</si>
  <si>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</si>
  <si>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</si>
  <si>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</si>
  <si>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</si>
  <si>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</si>
  <si>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</si>
  <si>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</si>
  <si>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</si>
  <si>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</si>
  <si>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</si>
  <si>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</si>
  <si>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</si>
  <si>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</si>
  <si>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</si>
  <si>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</si>
  <si>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</si>
  <si>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</si>
  <si>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</si>
  <si>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</si>
  <si>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</si>
  <si>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</si>
  <si>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</si>
  <si>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</si>
  <si>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</si>
  <si>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</si>
  <si>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</si>
  <si>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</si>
  <si>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</si>
  <si>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</si>
  <si>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</si>
  <si>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</si>
  <si>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</si>
  <si>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</si>
  <si>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</si>
  <si>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</si>
  <si>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</si>
  <si>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</si>
  <si>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</si>
  <si>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</si>
  <si>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</si>
  <si>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</si>
  <si>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</si>
  <si>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</si>
  <si>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</si>
  <si>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</si>
  <si>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</si>
  <si>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</si>
  <si>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</si>
  <si>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</si>
  <si>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</si>
  <si>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</si>
  <si>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</si>
  <si>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</si>
  <si>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</si>
  <si>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</si>
  <si>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</si>
  <si>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</si>
  <si>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</si>
  <si>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</si>
  <si>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</si>
  <si>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</si>
  <si>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</si>
  <si>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</si>
  <si>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</si>
  <si>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</si>
  <si>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</si>
  <si>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</si>
  <si>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</si>
  <si>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</si>
  <si>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</si>
  <si>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</si>
  <si>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</si>
  <si>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</si>
  <si>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</si>
  <si>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</si>
  <si>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</si>
  <si>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</si>
  <si>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</si>
  <si>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</si>
  <si>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</si>
  <si>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</si>
  <si>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</si>
  <si>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</si>
  <si>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</si>
  <si>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</si>
  <si>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</si>
  <si>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</si>
  <si>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</si>
  <si>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</si>
  <si>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</si>
  <si>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</si>
  <si>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</si>
  <si>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</si>
  <si>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</si>
  <si>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</si>
  <si>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</si>
  <si>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</si>
  <si>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</si>
  <si>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</si>
  <si>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</si>
  <si>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</si>
  <si>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</si>
  <si>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</si>
  <si>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</si>
  <si>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</si>
  <si>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</si>
  <si>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</si>
  <si>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</si>
  <si>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</si>
  <si>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</si>
  <si>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</si>
  <si>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</si>
  <si>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</si>
  <si>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</si>
  <si>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</si>
  <si>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</si>
  <si>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</si>
  <si>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</si>
  <si>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</si>
  <si>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</si>
  <si>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</si>
  <si>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</si>
  <si>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</si>
  <si>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</si>
  <si>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</si>
  <si>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</si>
  <si>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</si>
  <si>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</si>
  <si>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</si>
  <si>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</si>
  <si>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</si>
  <si>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</si>
  <si>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</si>
  <si>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</si>
  <si>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</si>
  <si>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</si>
  <si>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</si>
  <si>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</si>
  <si>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</si>
  <si>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</si>
  <si>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</si>
  <si>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</si>
  <si>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</si>
  <si>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</si>
  <si>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</si>
  <si>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</si>
  <si>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</si>
  <si>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</si>
  <si>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</si>
  <si>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</si>
  <si>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</si>
  <si>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</si>
  <si>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</si>
  <si>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</si>
  <si>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</si>
  <si>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</si>
  <si>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</si>
  <si>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</si>
  <si>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</si>
  <si>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</si>
  <si>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</si>
  <si>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</si>
  <si>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</si>
  <si>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</si>
  <si>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</si>
  <si>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</si>
  <si>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</si>
  <si>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</si>
  <si>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</si>
  <si>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</si>
  <si>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</si>
  <si>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</si>
  <si>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</si>
  <si>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</si>
  <si>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</si>
  <si>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</si>
  <si>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</si>
  <si>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</si>
  <si>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</si>
  <si>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</si>
  <si>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</si>
  <si>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</si>
  <si>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</si>
  <si>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</si>
  <si>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</si>
  <si>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</si>
  <si>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</si>
  <si>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</si>
  <si>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</si>
  <si>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</si>
  <si>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</si>
  <si>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</si>
  <si>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</si>
  <si>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</si>
  <si>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</si>
  <si>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</si>
  <si>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</si>
  <si>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</si>
  <si>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</si>
  <si>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</si>
  <si>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</si>
  <si>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</si>
  <si>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</si>
  <si>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</si>
  <si>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</si>
  <si>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</si>
  <si>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</si>
  <si>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</si>
  <si>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</si>
  <si>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</si>
  <si>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</si>
  <si>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</si>
  <si>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</si>
  <si>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</si>
  <si>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</si>
  <si>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</si>
  <si>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</si>
  <si>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</si>
  <si>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</si>
  <si>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</si>
  <si>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</si>
  <si>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</si>
  <si>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</si>
  <si>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</si>
  <si>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</si>
  <si>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</si>
  <si>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</si>
  <si>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</si>
  <si>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</si>
  <si>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</si>
  <si>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</si>
  <si>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</si>
  <si>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</si>
  <si>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</si>
  <si>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</si>
  <si>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</si>
  <si>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</si>
  <si>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</si>
  <si>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</si>
  <si>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</si>
  <si>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</si>
  <si>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</si>
  <si>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</si>
  <si>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</si>
  <si>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</si>
  <si>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</si>
  <si>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</si>
  <si>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</si>
  <si>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</si>
  <si>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</si>
  <si>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</si>
  <si>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</si>
  <si>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</si>
  <si>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</si>
  <si>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</si>
  <si>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</si>
  <si>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</si>
  <si>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</si>
  <si>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</si>
  <si>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</si>
  <si>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</si>
  <si>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</si>
  <si>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</si>
  <si>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</si>
  <si>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</si>
  <si>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</si>
  <si>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</si>
  <si>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</si>
  <si>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</si>
  <si>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</si>
  <si>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</si>
  <si>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</si>
  <si>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</si>
  <si>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</si>
  <si>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</si>
  <si>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</si>
  <si>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</si>
  <si>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</si>
  <si>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</si>
  <si>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</si>
  <si>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</si>
  <si>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</si>
  <si>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</si>
  <si>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</si>
  <si>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</si>
  <si>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</si>
  <si>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</si>
  <si>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</si>
  <si>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</si>
  <si>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</si>
  <si>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</si>
  <si>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</si>
  <si>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</si>
  <si>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</si>
  <si>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</si>
  <si>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</si>
  <si>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</si>
  <si>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</si>
  <si>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</si>
  <si>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</si>
  <si>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</si>
  <si>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</si>
  <si>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</si>
  <si>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</si>
  <si>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</si>
  <si>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</si>
  <si>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</si>
  <si>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</si>
  <si>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</si>
  <si>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</si>
  <si>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</si>
  <si>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</si>
  <si>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</si>
  <si>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</si>
  <si>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</si>
  <si>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</si>
  <si>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</si>
  <si>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</si>
  <si>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</si>
  <si>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</si>
  <si>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</si>
  <si>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</si>
  <si>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</si>
  <si>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</si>
  <si>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</si>
  <si>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</si>
  <si>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</si>
  <si>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</si>
  <si>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</si>
  <si>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</si>
  <si>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</si>
  <si>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</si>
  <si>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</si>
  <si>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</si>
  <si>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</si>
  <si>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</si>
  <si>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</si>
  <si>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</si>
  <si>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</si>
  <si>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</si>
  <si>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</si>
  <si>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</si>
  <si>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</si>
  <si>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</si>
  <si>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</si>
  <si>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</si>
  <si>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</si>
  <si>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</si>
  <si>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</si>
  <si>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</si>
  <si>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</si>
  <si>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</si>
  <si>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</si>
  <si>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</si>
  <si>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</si>
  <si>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</si>
  <si>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</si>
  <si>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</si>
  <si>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</si>
  <si>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</si>
  <si>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</si>
  <si>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</si>
  <si>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</si>
  <si>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</si>
  <si>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</si>
  <si>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</si>
  <si>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</si>
  <si>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</si>
  <si>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</si>
  <si>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</si>
  <si>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</si>
  <si>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</si>
  <si>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</si>
  <si>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</si>
  <si>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</si>
  <si>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</si>
  <si>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</si>
  <si>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</si>
  <si>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</si>
  <si>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</si>
  <si>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</si>
  <si>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</si>
  <si>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</si>
  <si>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</si>
  <si>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</si>
  <si>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</si>
  <si>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</si>
  <si>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</si>
  <si>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</si>
  <si>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</si>
  <si>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</si>
  <si>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</si>
  <si>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</si>
  <si>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</si>
  <si>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</si>
  <si>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</si>
  <si>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</si>
  <si>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</si>
  <si>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</si>
  <si>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</si>
  <si>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</si>
  <si>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</si>
  <si>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</si>
  <si>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</si>
  <si>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</si>
  <si>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</si>
  <si>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</si>
  <si>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</si>
  <si>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</si>
  <si>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</si>
  <si>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</si>
  <si>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</si>
  <si>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</si>
  <si>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</si>
  <si>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</si>
  <si>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</si>
  <si>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</si>
  <si>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</si>
  <si>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</si>
  <si>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</si>
  <si>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</si>
  <si>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</si>
  <si>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</si>
  <si>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</si>
  <si>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</si>
  <si>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</si>
  <si>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</si>
  <si>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</si>
  <si>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</si>
  <si>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</si>
  <si>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</si>
  <si>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</si>
  <si>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</si>
  <si>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</si>
  <si>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</si>
  <si>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</si>
  <si>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</si>
  <si>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</si>
  <si>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</si>
  <si>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</si>
  <si>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</si>
  <si>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</si>
  <si>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</si>
  <si>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</si>
  <si>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</si>
  <si>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</si>
  <si>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</si>
  <si>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</si>
  <si>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</si>
  <si>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</si>
  <si>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</si>
  <si>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</si>
  <si>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</si>
  <si>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</si>
  <si>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</si>
  <si>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</si>
  <si>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</si>
  <si>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</si>
  <si>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</si>
  <si>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</si>
  <si>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</si>
  <si>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</si>
  <si>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</si>
  <si>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</si>
  <si>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</si>
  <si>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</si>
  <si>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</si>
  <si>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</si>
  <si>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</si>
  <si>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</si>
  <si>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</si>
  <si>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</si>
  <si>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</si>
  <si>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</si>
  <si>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</si>
  <si>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</si>
  <si>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</si>
  <si>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</si>
  <si>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</si>
  <si>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</si>
  <si>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</si>
  <si>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</si>
  <si>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</si>
  <si>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</si>
  <si>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</si>
  <si>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</si>
  <si>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</si>
  <si>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</si>
  <si>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</si>
  <si>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</si>
  <si>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</si>
  <si>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</si>
  <si>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</si>
  <si>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</si>
  <si>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</si>
  <si>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</si>
  <si>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</si>
  <si>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</si>
  <si>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</si>
  <si>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</si>
  <si>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</si>
  <si>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</si>
  <si>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</si>
  <si>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</si>
  <si>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</si>
  <si>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</si>
  <si>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</si>
  <si>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</si>
  <si>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</si>
  <si>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</si>
  <si>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</si>
  <si>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</si>
  <si>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</si>
  <si>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</si>
  <si>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</si>
  <si>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</si>
  <si>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</si>
  <si>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</si>
  <si>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</si>
  <si>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</si>
  <si>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</si>
  <si>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</si>
  <si>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</si>
  <si>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</si>
  <si>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</si>
  <si>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</si>
  <si>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</si>
  <si>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</si>
  <si>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</si>
  <si>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</si>
  <si>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</si>
  <si>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</si>
  <si>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</si>
  <si>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</si>
  <si>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</si>
  <si>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</si>
  <si>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</si>
  <si>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</si>
  <si>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</si>
  <si>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</si>
  <si>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</si>
  <si>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</si>
  <si>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</si>
  <si>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</si>
  <si>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</si>
  <si>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</si>
  <si>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</si>
  <si>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</si>
  <si>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</si>
  <si>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</si>
  <si>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</si>
  <si>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</si>
  <si>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</si>
  <si>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</si>
  <si>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</si>
  <si>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</si>
  <si>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</si>
  <si>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</si>
  <si>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</si>
  <si>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</si>
  <si>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</si>
  <si>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</si>
  <si>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</si>
  <si>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</si>
  <si>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</si>
  <si>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</si>
  <si>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</si>
  <si>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</si>
  <si>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</si>
  <si>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</si>
  <si>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</si>
  <si>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</si>
  <si>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</si>
  <si>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</si>
  <si>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</si>
  <si>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</si>
  <si>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</si>
  <si>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</si>
  <si>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</si>
  <si>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</si>
  <si>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</si>
  <si>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</si>
  <si>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</si>
  <si>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</si>
  <si>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</si>
  <si>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</si>
  <si>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</si>
  <si>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</si>
  <si>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</si>
  <si>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</si>
  <si>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</si>
  <si>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</si>
  <si>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</si>
  <si>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</si>
  <si>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</si>
  <si>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</si>
  <si>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</si>
  <si>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</si>
  <si>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</si>
  <si>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</si>
  <si>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</si>
  <si>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</si>
  <si>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</si>
  <si>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</si>
  <si>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</si>
  <si>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</si>
  <si>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</si>
  <si>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</si>
  <si>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</si>
  <si>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</si>
  <si>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</si>
  <si>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</si>
  <si>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</si>
  <si>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</si>
  <si>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</si>
  <si>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</si>
  <si>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</si>
  <si>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</si>
  <si>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</si>
  <si>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</si>
  <si>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</si>
  <si>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</si>
  <si>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</si>
  <si>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</si>
  <si>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</si>
  <si>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</si>
  <si>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</si>
  <si>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</si>
  <si>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</si>
  <si>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</si>
  <si>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</si>
  <si>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</si>
  <si>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</si>
  <si>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</si>
  <si>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</si>
  <si>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</si>
  <si>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</si>
  <si>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</si>
  <si>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</si>
  <si>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</si>
  <si>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</si>
  <si>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</si>
  <si>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</si>
  <si>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</si>
  <si>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</si>
  <si>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</si>
  <si>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</si>
  <si>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</si>
  <si>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</si>
  <si>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</si>
  <si>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</si>
  <si>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</si>
  <si>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</si>
  <si>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</si>
  <si>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</si>
  <si>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</si>
  <si>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</si>
  <si>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</si>
  <si>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</si>
  <si>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</si>
  <si>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</si>
  <si>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</si>
  <si>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</si>
  <si>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</si>
  <si>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</si>
  <si>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</si>
  <si>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</si>
  <si>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</si>
  <si>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</si>
  <si>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</si>
  <si>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</si>
  <si>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</si>
  <si>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</si>
  <si>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</si>
  <si>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</si>
  <si>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</si>
  <si>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</si>
  <si>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</si>
  <si>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</si>
  <si>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</si>
  <si>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</si>
  <si>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</si>
  <si>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</si>
  <si>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</si>
  <si>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</si>
  <si>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</si>
  <si>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</si>
  <si>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</si>
  <si>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</si>
  <si>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</si>
  <si>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</si>
  <si>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</si>
  <si>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</si>
  <si>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</si>
  <si>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</si>
  <si>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</si>
  <si>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</si>
  <si>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</si>
  <si>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</si>
  <si>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</si>
  <si>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</si>
  <si>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</si>
  <si>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</si>
  <si>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</si>
  <si>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</si>
  <si>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</si>
  <si>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</si>
  <si>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</si>
  <si>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</si>
  <si>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</si>
  <si>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</si>
  <si>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</si>
  <si>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</si>
  <si>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</si>
  <si>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</si>
  <si>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</si>
  <si>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</si>
  <si>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</si>
  <si>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</si>
  <si>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</si>
  <si>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</si>
  <si>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</si>
  <si>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</si>
  <si>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</si>
  <si>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</si>
  <si>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</si>
  <si>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</si>
  <si>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</si>
  <si>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</si>
  <si>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</si>
  <si>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</si>
  <si>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</si>
  <si>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</si>
  <si>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</si>
  <si>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</si>
  <si>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</si>
  <si>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</si>
  <si>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</si>
  <si>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</si>
  <si>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</si>
  <si>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</si>
  <si>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</si>
  <si>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</si>
  <si>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</si>
  <si>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</si>
  <si>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</si>
  <si>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</si>
  <si>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</si>
  <si>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</si>
  <si>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</si>
  <si>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</si>
  <si>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</si>
  <si>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</si>
  <si>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</si>
  <si>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</si>
  <si>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</si>
  <si>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</si>
  <si>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</si>
  <si>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</si>
  <si>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</si>
  <si>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</si>
  <si>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</si>
  <si>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</si>
  <si>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</si>
  <si>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</si>
  <si>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</si>
  <si>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</si>
  <si>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</si>
  <si>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</si>
  <si>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</si>
  <si>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</si>
  <si>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</si>
  <si>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</si>
  <si>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</si>
  <si>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</si>
  <si>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</si>
  <si>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</si>
  <si>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</si>
  <si>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</si>
  <si>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</si>
  <si>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</si>
  <si>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</si>
  <si>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</si>
  <si>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</si>
  <si>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</si>
  <si>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</si>
  <si>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</si>
  <si>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</si>
  <si>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</si>
  <si>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</si>
  <si>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</si>
  <si>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</si>
  <si>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</si>
  <si>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</si>
  <si>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</si>
  <si>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</si>
  <si>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</si>
  <si>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</si>
  <si>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</si>
  <si>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</si>
  <si>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</si>
  <si>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</si>
  <si>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</si>
  <si>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</si>
  <si>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</si>
  <si>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</si>
  <si>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</si>
  <si>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</si>
  <si>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</si>
  <si>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</si>
  <si>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</si>
  <si>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</si>
  <si>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</si>
  <si>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</si>
  <si>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</si>
  <si>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</si>
  <si>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</si>
  <si>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</si>
  <si>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</si>
  <si>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</si>
  <si>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</si>
  <si>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</si>
  <si>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</si>
  <si>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</si>
  <si>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</si>
  <si>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</si>
  <si>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</si>
  <si>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</si>
  <si>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</si>
  <si>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</si>
  <si>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</si>
  <si>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</si>
  <si>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</si>
  <si>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</si>
  <si>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</si>
  <si>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</si>
  <si>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</si>
  <si>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</si>
  <si>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</si>
  <si>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</si>
  <si>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</si>
  <si>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</si>
  <si>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</si>
  <si>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</si>
  <si>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</si>
  <si>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</si>
  <si>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</si>
  <si>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</si>
  <si>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</si>
  <si>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</si>
  <si>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</si>
  <si>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</si>
  <si>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</si>
  <si>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</si>
  <si>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</si>
  <si>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</si>
  <si>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</si>
  <si>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</si>
  <si>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</si>
  <si>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</si>
  <si>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</si>
  <si>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</si>
  <si>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</si>
  <si>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</si>
  <si>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</si>
  <si>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</si>
  <si>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</si>
  <si>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</si>
  <si>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</si>
  <si>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</si>
  <si>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</si>
  <si>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</si>
  <si>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</si>
  <si>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</si>
  <si>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</si>
  <si>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</si>
  <si>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</si>
  <si>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</si>
  <si>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</si>
  <si>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</si>
  <si>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</si>
  <si>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</si>
  <si>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</si>
  <si>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</si>
  <si>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</si>
  <si>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</si>
  <si>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</si>
  <si>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</si>
  <si>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</si>
  <si>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</si>
  <si>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</si>
  <si>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</si>
  <si>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</si>
  <si>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</si>
  <si>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</si>
  <si>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</si>
  <si>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</si>
  <si>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</si>
  <si>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</si>
  <si>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</si>
  <si>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</si>
  <si>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</si>
  <si>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</si>
  <si>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</si>
  <si>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</si>
  <si>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</si>
  <si>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</si>
  <si>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</si>
  <si>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</si>
  <si>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</si>
  <si>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</si>
  <si>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</si>
  <si>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</si>
  <si>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</si>
  <si>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</si>
  <si>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</si>
  <si>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</si>
  <si>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</si>
  <si>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</si>
  <si>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</si>
  <si>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</si>
  <si>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</si>
  <si>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</si>
  <si>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</si>
  <si>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</si>
  <si>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</si>
  <si>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</si>
  <si>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</si>
  <si>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</si>
  <si>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</si>
  <si>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</si>
  <si>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</si>
  <si>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</si>
  <si>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</si>
  <si>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</si>
  <si>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</si>
  <si>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</si>
  <si>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</si>
  <si>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</si>
  <si>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</si>
  <si>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</si>
  <si>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</si>
  <si>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</si>
  <si>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</si>
  <si>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</si>
  <si>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</si>
  <si>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</si>
  <si>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</si>
  <si>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</si>
  <si>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</si>
  <si>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</si>
  <si>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</si>
  <si>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</si>
  <si>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</si>
  <si>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</si>
  <si>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</si>
  <si>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</si>
  <si>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</si>
  <si>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</si>
  <si>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</si>
  <si>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</si>
  <si>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</si>
  <si>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</si>
  <si>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</si>
  <si>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</si>
  <si>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</si>
  <si>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</si>
  <si>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</si>
  <si>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</si>
  <si>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</si>
  <si>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</si>
  <si>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</si>
  <si>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</si>
  <si>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</si>
  <si>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</si>
  <si>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</si>
  <si>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</si>
  <si>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</si>
  <si>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</si>
  <si>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</si>
  <si>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</si>
  <si>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</si>
  <si>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</si>
  <si>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</si>
  <si>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</si>
  <si>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</si>
  <si>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</si>
  <si>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</si>
  <si>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</si>
  <si>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</si>
  <si>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</si>
  <si>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</si>
  <si>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</si>
  <si>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</si>
  <si>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</si>
  <si>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</si>
  <si>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</si>
  <si>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</si>
  <si>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</si>
  <si>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</si>
  <si>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</si>
  <si>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</si>
  <si>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</si>
  <si>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</si>
  <si>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</si>
  <si>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</si>
  <si>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</si>
  <si>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</si>
  <si>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</si>
  <si>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</si>
  <si>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</si>
  <si>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</si>
  <si>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</si>
  <si>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</si>
  <si>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</si>
  <si>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</si>
  <si>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</si>
  <si>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</si>
  <si>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</si>
  <si>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</si>
  <si>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</si>
  <si>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</si>
  <si>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</si>
  <si>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</si>
  <si>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</si>
  <si>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</si>
  <si>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</si>
  <si>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</si>
  <si>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</si>
  <si>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</si>
  <si>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</si>
  <si>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</si>
  <si>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</si>
  <si>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</si>
  <si>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</si>
  <si>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</si>
  <si>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</si>
  <si>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</si>
  <si>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</si>
  <si>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</si>
  <si>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</si>
  <si>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</si>
  <si>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</si>
  <si>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</si>
  <si>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</si>
  <si>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</si>
  <si>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</si>
  <si>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</si>
  <si>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</si>
  <si>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</si>
  <si>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</si>
  <si>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</si>
  <si>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</si>
  <si>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</si>
  <si>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</si>
  <si>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</si>
  <si>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</si>
  <si>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</si>
  <si>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</si>
  <si>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</si>
  <si>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</si>
  <si>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</si>
  <si>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</si>
  <si>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</si>
  <si>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</si>
  <si>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</si>
  <si>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</si>
  <si>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</si>
  <si>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</si>
  <si>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</si>
  <si>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</si>
  <si>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</si>
  <si>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</si>
  <si>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</si>
  <si>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</si>
  <si>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</si>
  <si>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</si>
  <si>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</si>
  <si>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</si>
  <si>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</si>
  <si>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</si>
  <si>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</si>
  <si>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</si>
  <si>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</si>
  <si>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</si>
  <si>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</si>
  <si>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</si>
  <si>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</si>
  <si>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</si>
  <si>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</si>
  <si>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</si>
  <si>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</si>
  <si>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</si>
  <si>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</si>
  <si>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</si>
  <si>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</si>
  <si>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</si>
  <si>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</si>
  <si>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</si>
  <si>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</si>
  <si>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</si>
  <si>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</si>
  <si>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</si>
  <si>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</si>
  <si>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</si>
  <si>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</si>
  <si>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</si>
  <si>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</si>
  <si>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</si>
  <si>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</si>
  <si>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</si>
  <si>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</si>
  <si>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</si>
  <si>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</si>
  <si>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</si>
  <si>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</si>
  <si>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</si>
  <si>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</si>
  <si>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</si>
  <si>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</si>
  <si>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</si>
  <si>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</si>
  <si>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</si>
  <si>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</si>
  <si>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</si>
  <si>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</si>
  <si>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</si>
  <si>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</si>
  <si>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</si>
  <si>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</si>
  <si>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</si>
  <si>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</si>
  <si>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</si>
  <si>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</si>
  <si>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</si>
  <si>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</si>
  <si>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</si>
  <si>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</si>
  <si>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</si>
  <si>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</si>
  <si>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</si>
  <si>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</si>
  <si>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</si>
  <si>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</si>
  <si>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</si>
  <si>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</si>
  <si>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</si>
  <si>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</si>
  <si>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</si>
  <si>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</si>
  <si>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</si>
  <si>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</si>
  <si>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</si>
  <si>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</si>
  <si>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</si>
  <si>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</si>
  <si>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</si>
  <si>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</si>
  <si>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</si>
  <si>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</si>
  <si>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</si>
  <si>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</si>
  <si>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</si>
  <si>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</si>
  <si>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</si>
  <si>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</si>
  <si>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</si>
  <si>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</si>
  <si>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</si>
  <si>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</si>
  <si>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</si>
  <si>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</si>
  <si>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</si>
  <si>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</si>
  <si>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</si>
  <si>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</si>
  <si>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</si>
  <si>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</si>
  <si>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</si>
  <si>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</si>
  <si>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</si>
  <si>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</si>
  <si>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</si>
  <si>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</si>
  <si>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</si>
  <si>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</si>
  <si>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</si>
  <si>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</si>
  <si>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</si>
  <si>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</si>
  <si>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</si>
  <si>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</si>
  <si>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</si>
  <si>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</si>
  <si>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</si>
  <si>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</si>
  <si>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</si>
  <si>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</si>
  <si>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</si>
  <si>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</si>
  <si>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</si>
  <si>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</si>
  <si>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</si>
  <si>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</si>
  <si>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</si>
  <si>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</si>
  <si>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</si>
  <si>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</si>
  <si>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</si>
  <si>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</si>
  <si>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</si>
  <si>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</si>
  <si>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</si>
  <si>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</si>
  <si>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</si>
  <si>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</si>
  <si>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</si>
  <si>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</si>
  <si>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</si>
  <si>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</si>
  <si>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</si>
  <si>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</si>
  <si>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</si>
  <si>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</si>
  <si>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</si>
  <si>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</si>
  <si>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</si>
  <si>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</si>
  <si>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</si>
  <si>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</si>
  <si>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</si>
  <si>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</si>
  <si>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</si>
  <si>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</si>
  <si>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</si>
  <si>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</si>
  <si>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</si>
  <si>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</si>
  <si>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</si>
  <si>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</si>
  <si>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</si>
  <si>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</si>
  <si>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</si>
  <si>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</si>
  <si>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</si>
  <si>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</si>
  <si>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</si>
  <si>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</si>
  <si>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</si>
  <si>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</si>
  <si>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</si>
  <si>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</si>
  <si>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</si>
  <si>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</si>
  <si>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</si>
  <si>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</si>
  <si>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</si>
  <si>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</si>
  <si>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</si>
  <si>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</si>
  <si>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</si>
  <si>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</si>
  <si>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</si>
  <si>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</si>
  <si>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</si>
  <si>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</si>
  <si>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</si>
  <si>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</si>
  <si>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</si>
  <si>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</si>
  <si>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</si>
  <si>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</si>
  <si>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</si>
  <si>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</si>
  <si>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</si>
  <si>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</si>
  <si>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</si>
  <si>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</si>
  <si>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</si>
  <si>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</si>
  <si>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</si>
  <si>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</si>
  <si>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</si>
  <si>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</si>
  <si>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</si>
  <si>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</si>
  <si>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</si>
  <si>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</si>
  <si>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</si>
  <si>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</si>
  <si>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</si>
  <si>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</si>
  <si>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</si>
  <si>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</si>
  <si>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</si>
  <si>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</si>
  <si>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</si>
  <si>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</si>
  <si>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</si>
  <si>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</si>
  <si>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</si>
  <si>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</si>
  <si>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</si>
  <si>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</si>
  <si>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</si>
  <si>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</si>
  <si>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</si>
  <si>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</si>
  <si>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</si>
  <si>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</si>
  <si>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</si>
  <si>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</si>
  <si>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</si>
  <si>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</si>
  <si>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</si>
  <si>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</si>
  <si>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</si>
  <si>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</si>
  <si>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</si>
  <si>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</si>
  <si>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</si>
  <si>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</si>
  <si>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</si>
  <si>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</si>
  <si>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</si>
  <si>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</si>
  <si>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</si>
  <si>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</si>
  <si>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</si>
  <si>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</si>
  <si>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</si>
  <si>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</si>
  <si>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</si>
  <si>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</si>
  <si>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</si>
  <si>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</si>
  <si>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</si>
  <si>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</si>
  <si>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</si>
  <si>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</si>
  <si>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</si>
  <si>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</si>
  <si>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</si>
  <si>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</si>
  <si>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</si>
  <si>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</si>
  <si>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</si>
  <si>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</si>
  <si>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</si>
  <si>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</si>
  <si>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</si>
  <si>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</si>
  <si>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</si>
  <si>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</si>
  <si>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</si>
  <si>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</si>
  <si>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</si>
  <si>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</si>
  <si>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</si>
  <si>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</si>
  <si>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</si>
  <si>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</si>
  <si>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</si>
  <si>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</si>
  <si>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</si>
  <si>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</si>
  <si>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</si>
  <si>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</si>
  <si>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</si>
  <si>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</si>
  <si>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</si>
  <si>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</si>
  <si>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</si>
  <si>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</si>
  <si>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</si>
  <si>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</si>
  <si>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</si>
  <si>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</si>
  <si>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</si>
  <si>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</si>
  <si>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</si>
  <si>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</si>
  <si>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</si>
  <si>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</si>
  <si>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</si>
  <si>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</si>
  <si>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</si>
  <si>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</si>
  <si>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</si>
  <si>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</si>
  <si>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</si>
  <si>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</si>
  <si>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</si>
  <si>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</si>
  <si>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</si>
  <si>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</si>
  <si>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</si>
  <si>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</si>
  <si>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</si>
  <si>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</si>
  <si>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</si>
  <si>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</si>
  <si>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</si>
  <si>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</si>
  <si>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</si>
  <si>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</si>
  <si>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</si>
  <si>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</si>
  <si>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</si>
  <si>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</si>
  <si>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</si>
  <si>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</si>
  <si>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</si>
  <si>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</si>
  <si>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</si>
  <si>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</si>
  <si>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</si>
  <si>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</si>
  <si>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</si>
  <si>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</si>
  <si>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</si>
  <si>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</si>
  <si>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</si>
  <si>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</si>
  <si>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</si>
  <si>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</si>
  <si>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</si>
  <si>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</si>
  <si>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</si>
  <si>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</si>
  <si>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</si>
  <si>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</si>
  <si>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</si>
  <si>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</si>
  <si>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</si>
  <si>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</si>
  <si>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</si>
  <si>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</si>
  <si>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</si>
  <si>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</si>
  <si>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</si>
  <si>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</si>
  <si>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</si>
  <si>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</si>
  <si>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</si>
  <si>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</si>
  <si>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</si>
  <si>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</si>
  <si>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</si>
  <si>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</si>
  <si>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</si>
  <si>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</si>
  <si>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</si>
  <si>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</si>
  <si>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</si>
  <si>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</si>
  <si>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</si>
  <si>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</si>
  <si>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</si>
  <si>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</si>
  <si>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</si>
  <si>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</si>
  <si>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</si>
  <si>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</si>
  <si>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</si>
  <si>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</si>
  <si>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</si>
  <si>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</si>
  <si>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</si>
  <si>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</si>
  <si>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</si>
  <si>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</si>
  <si>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</si>
  <si>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</si>
  <si>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</si>
  <si>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</si>
  <si>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</si>
  <si>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</si>
  <si>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</si>
  <si>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</si>
  <si>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</si>
  <si>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</si>
  <si>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</si>
  <si>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</si>
  <si>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</si>
  <si>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</si>
  <si>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</si>
  <si>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</si>
  <si>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</si>
  <si>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</si>
  <si>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</si>
  <si>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</si>
  <si>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</si>
  <si>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</si>
  <si>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</si>
  <si>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</si>
  <si>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</si>
  <si>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</si>
  <si>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</si>
  <si>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</si>
  <si>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</si>
  <si>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</si>
  <si>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</si>
  <si>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</si>
  <si>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</si>
  <si>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</si>
  <si>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</si>
  <si>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</si>
  <si>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</si>
  <si>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</si>
  <si>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</si>
  <si>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</si>
  <si>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</si>
  <si>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</si>
  <si>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</si>
  <si>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</si>
  <si>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</si>
  <si>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</si>
  <si>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</si>
  <si>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</si>
  <si>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</si>
  <si>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</si>
  <si>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</si>
  <si>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</si>
  <si>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</si>
  <si>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</si>
  <si>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</si>
  <si>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</si>
  <si>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</si>
  <si>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</si>
  <si>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</si>
  <si>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</si>
  <si>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</si>
  <si>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</si>
  <si>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</si>
  <si>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</si>
  <si>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</si>
  <si>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</si>
  <si>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</si>
  <si>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</si>
  <si>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</si>
  <si>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</si>
  <si>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</si>
  <si>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</si>
  <si>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</si>
  <si>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</si>
  <si>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</si>
  <si>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</si>
  <si>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</si>
  <si>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</si>
  <si>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</si>
  <si>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</si>
  <si>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</si>
  <si>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</si>
  <si>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</si>
  <si>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</si>
  <si>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</si>
  <si>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</si>
  <si>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</si>
  <si>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</si>
  <si>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</si>
  <si>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</si>
  <si>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</si>
  <si>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</si>
  <si>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</si>
  <si>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</si>
  <si>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</si>
  <si>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</si>
  <si>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</si>
  <si>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</si>
  <si>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</si>
  <si>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</si>
  <si>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</si>
  <si>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</si>
  <si>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</si>
  <si>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</si>
  <si>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</si>
  <si>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</si>
  <si>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</si>
  <si>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</si>
  <si>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</si>
  <si>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</si>
  <si>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</si>
  <si>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</si>
  <si>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</si>
  <si>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</si>
  <si>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</si>
  <si>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</si>
  <si>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</si>
  <si>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</si>
  <si>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</si>
  <si>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</si>
  <si>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</si>
  <si>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</si>
  <si>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</si>
  <si>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</si>
  <si>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</si>
  <si>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</si>
  <si>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</si>
  <si>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</si>
  <si>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</si>
  <si>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</si>
  <si>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</si>
  <si>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</si>
  <si>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</si>
  <si>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</si>
  <si>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</si>
  <si>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</si>
  <si>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</si>
  <si>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</si>
  <si>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</si>
  <si>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</si>
  <si>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</si>
  <si>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</si>
  <si>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</si>
  <si>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</si>
  <si>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</si>
  <si>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</si>
  <si>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</si>
  <si>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</si>
  <si>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</si>
  <si>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</si>
  <si>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</si>
  <si>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</si>
  <si>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</si>
  <si>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</si>
  <si>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</si>
  <si>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</si>
  <si>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</si>
  <si>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</si>
  <si>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</si>
  <si>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</si>
  <si>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</si>
  <si>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</si>
  <si>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</si>
  <si>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</si>
  <si>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</si>
  <si>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</si>
  <si>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</si>
  <si>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</si>
  <si>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</si>
  <si>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</si>
  <si>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</si>
  <si>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</si>
  <si>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</si>
  <si>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</si>
  <si>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</si>
  <si>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</si>
  <si>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</si>
  <si>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</si>
  <si>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</si>
  <si>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</si>
  <si>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</si>
  <si>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</si>
  <si>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</si>
  <si>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</si>
  <si>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</si>
  <si>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</si>
  <si>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</si>
  <si>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</si>
  <si>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</si>
  <si>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</si>
  <si>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</si>
  <si>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</si>
  <si>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</si>
  <si>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</si>
  <si>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</si>
  <si>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</si>
  <si>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</si>
  <si>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</si>
  <si>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</si>
  <si>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</si>
  <si>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</si>
  <si>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</si>
  <si>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</si>
  <si>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</si>
  <si>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</si>
  <si>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</si>
  <si>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</si>
  <si>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</si>
  <si>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</si>
  <si>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</si>
  <si>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</si>
  <si>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</si>
  <si>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</si>
  <si>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</si>
  <si>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</si>
  <si>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</si>
  <si>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</si>
  <si>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</si>
  <si>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</si>
  <si>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</si>
  <si>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</si>
  <si>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</si>
  <si>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</si>
  <si>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</si>
  <si>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</si>
  <si>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</si>
  <si>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</si>
  <si>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</si>
  <si>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</si>
  <si>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</si>
  <si>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</si>
  <si>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</si>
  <si>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</si>
  <si>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</si>
  <si>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</si>
  <si>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</si>
  <si>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</si>
  <si>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</si>
  <si>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</si>
  <si>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</si>
  <si>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</si>
  <si>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</si>
  <si>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</si>
  <si>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</si>
  <si>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</si>
  <si>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</si>
  <si>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</si>
  <si>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</si>
  <si>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</si>
  <si>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</si>
  <si>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</si>
  <si>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</si>
  <si>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</si>
  <si>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</si>
  <si>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</si>
  <si>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</si>
  <si>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</si>
  <si>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</si>
  <si>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</si>
  <si>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</si>
  <si>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</si>
  <si>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</si>
  <si>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</si>
  <si>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</si>
  <si>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AU-C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</si>
  <si>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</si>
  <si>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Cooperative accounting and financial records are maintained by one indivivdual.</t>
  </si>
  <si>
    <t>One individual has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</si>
  <si>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</si>
  <si>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staff.</t>
  </si>
  <si>
    <t>Currently, the Cooperative relies on management oversight and budgetary controls to help mitigate the affects of a limited number of accounting personnel. The Cooperative will review the internal control system annually and when the benefits of hiring additional personnel can be realized on a cost effective basis, the Cooperative will pursue this option.</t>
  </si>
  <si>
    <t>x</t>
  </si>
  <si>
    <t>53-102-7210-45</t>
  </si>
  <si>
    <t>Woodford</t>
  </si>
  <si>
    <t>Central Illinois Vocational Education Cooperative</t>
  </si>
  <si>
    <t>Metamora</t>
  </si>
  <si>
    <t>jbachman@mths.us</t>
  </si>
  <si>
    <t>Joseph Bachman</t>
  </si>
  <si>
    <t>309-367-2783</t>
  </si>
  <si>
    <t>Thomas Peffer, CPA</t>
  </si>
  <si>
    <t>tpeffer@gorenzcpa.com</t>
  </si>
  <si>
    <t>The opinion is adverse due to the use of Regulatory Basis of Accounting.</t>
  </si>
  <si>
    <t>Part C - Other Issues #20 - See Finding 2020-001</t>
  </si>
  <si>
    <t>None</t>
  </si>
  <si>
    <t>Central IL Vocational Education Co-op Members</t>
  </si>
  <si>
    <t>For the current fiscal year under audit, the district did not have any qualifying</t>
  </si>
  <si>
    <t>contracts exceeding the $25,000 limit.</t>
  </si>
  <si>
    <t>2019-001</t>
  </si>
  <si>
    <t>Lack of Segregation of Duries</t>
  </si>
  <si>
    <t>Unresolved</t>
  </si>
  <si>
    <t>Pg 29, Line 80 "PLEASE ENTER CONTRACTS PAID IN THE CURRENT YEAR"</t>
  </si>
  <si>
    <r>
      <t>CORRECTIVE ACTION PLAN FOR CURRENT YEAR AUDIT FINDINGS</t>
    </r>
    <r>
      <rPr>
        <b/>
        <vertAlign val="superscript"/>
        <sz val="9"/>
        <rFont val="Arial"/>
        <family val="2"/>
      </rPr>
      <t>21</t>
    </r>
  </si>
  <si>
    <t>Year Ending June 30, 2020</t>
  </si>
  <si>
    <t>Corrective Action Plan</t>
  </si>
  <si>
    <t>Finding No.:</t>
  </si>
  <si>
    <t>Condition:</t>
  </si>
  <si>
    <t>Plan:</t>
  </si>
  <si>
    <t>Anticipated Date of Completion:</t>
  </si>
  <si>
    <t>July, 2021</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</si>
  <si>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</si>
  <si>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</si>
  <si>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</si>
  <si>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The Cooperative relies on management oversight and budgetary controls to help mitigate the affects of a limited number of accounting personnel. The Cooperative will review the internal control system annually and when the benefits of hiring additional personnel can be realized on a cost effective basis, the Cooperative will pursue this option.</t>
  </si>
  <si>
    <t>Joseph Bachman, Director</t>
  </si>
  <si>
    <t>The Governing Board currently believes the cost of additional staff outweighs any</t>
  </si>
  <si>
    <t>benefit that may be realized.</t>
  </si>
  <si>
    <t>101 West Madison</t>
  </si>
  <si>
    <t>See PDF version</t>
  </si>
  <si>
    <t xml:space="preserve">  Central IL Voc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</si>
</sst>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11" fillId="0" borderId="0"/>
  </cellStyleXfs>
  <cellXfs count="264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3" applyFont="1" applyBorder="1" applyAlignment="1" applyProtection="1">
      <alignment horizontal="center"/>
      <protection locked="0"/>
    </xf>
    <xf numFmtId="179" fontId="58" fillId="0" borderId="0" xfId="3" applyNumberFormat="1" applyFont="1" applyBorder="1" applyAlignment="1" applyProtection="1">
      <alignment horizontal="center"/>
      <protection locked="0"/>
    </xf>
    <xf numFmtId="49" fontId="14" fillId="0" borderId="0" xfId="21" applyNumberFormat="1" applyFont="1" applyAlignment="1">
      <alignment horizontal="center" vertical="center"/>
    </xf>
    <xf numFmtId="0" fontId="11" fillId="0" borderId="0" xfId="21"/>
    <xf numFmtId="166" fontId="14" fillId="0" borderId="0" xfId="21" applyNumberFormat="1" applyFont="1" applyAlignment="1">
      <alignment horizontal="center" vertical="center"/>
    </xf>
    <xf numFmtId="0" fontId="14" fillId="0" borderId="0" xfId="21" applyFont="1" applyAlignment="1">
      <alignment horizontal="center" vertical="center"/>
    </xf>
    <xf numFmtId="171" fontId="14" fillId="0" borderId="0" xfId="21" applyNumberFormat="1" applyFont="1" applyAlignment="1">
      <alignment horizontal="center" vertical="center"/>
    </xf>
    <xf numFmtId="0" fontId="145" fillId="0" borderId="0" xfId="21" applyFont="1" applyAlignment="1">
      <alignment horizontal="left"/>
    </xf>
    <xf numFmtId="0" fontId="35" fillId="0" borderId="0" xfId="21" applyFont="1" applyAlignment="1">
      <alignment horizontal="left"/>
    </xf>
    <xf numFmtId="0" fontId="35" fillId="0" borderId="0" xfId="21" applyFont="1"/>
    <xf numFmtId="0" fontId="14" fillId="0" borderId="0" xfId="21" applyFont="1" applyAlignment="1">
      <alignment horizontal="left"/>
    </xf>
    <xf numFmtId="0" fontId="12" fillId="0" borderId="0" xfId="21" applyFont="1"/>
    <xf numFmtId="0" fontId="14" fillId="0" borderId="0" xfId="21" applyFont="1" applyAlignment="1">
      <alignment horizontal="center"/>
    </xf>
    <xf numFmtId="178" fontId="14" fillId="0" borderId="9" xfId="21" applyNumberFormat="1" applyFont="1" applyBorder="1" applyAlignment="1" applyProtection="1">
      <alignment horizontal="center"/>
      <protection locked="0"/>
    </xf>
    <xf numFmtId="0" fontId="146" fillId="0" borderId="0" xfId="21" applyFont="1" applyAlignment="1">
      <alignment horizontal="left"/>
    </xf>
    <xf numFmtId="14" fontId="11" fillId="0" borderId="0" xfId="21" applyNumberFormat="1" applyAlignment="1" applyProtection="1">
      <alignment horizontal="left" indent="2"/>
      <protection locked="0"/>
    </xf>
    <xf numFmtId="0" fontId="11" fillId="0" borderId="0" xfId="21" applyProtection="1">
      <protection locked="0"/>
    </xf>
    <xf numFmtId="0" fontId="13" fillId="0" borderId="0" xfId="21" applyFont="1"/>
    <xf numFmtId="0" fontId="11" fillId="0" borderId="0" xfId="21" applyAlignment="1">
      <alignment horizontal="left"/>
    </xf>
    <xf numFmtId="0" fontId="11" fillId="0" borderId="78" xfId="21" applyBorder="1"/>
    <xf numFmtId="0" fontId="147" fillId="0" borderId="0" xfId="21" applyFont="1" applyAlignment="1">
      <alignment horizontal="left"/>
    </xf>
    <xf numFmtId="0" fontId="12" fillId="0" borderId="0" xfId="21" applyFont="1" applyAlignment="1">
      <alignment horizontal="left"/>
    </xf>
    <xf numFmtId="0" fontId="37" fillId="0" borderId="0" xfId="21" applyFont="1"/>
    <xf numFmtId="0" fontId="147" fillId="0" borderId="0" xfId="2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21" applyAlignment="1" applyProtection="1">
      <alignment horizontal="left" vertical="top" wrapText="1"/>
      <protection locked="0"/>
    </xf>
    <xf numFmtId="0" fontId="14" fillId="0" borderId="0" xfId="21" applyFont="1" applyAlignment="1">
      <alignment horizontal="center" vertical="center" wrapText="1"/>
    </xf>
    <xf numFmtId="165" fontId="14" fillId="0" borderId="0" xfId="21" applyNumberFormat="1" applyFont="1" applyAlignment="1">
      <alignment horizontal="center" vertical="center" wrapText="1"/>
    </xf>
    <xf numFmtId="0" fontId="21" fillId="0" borderId="0" xfId="21" applyFont="1" applyAlignment="1">
      <alignment horizontal="center" vertical="center" wrapText="1"/>
    </xf>
    <xf numFmtId="171" fontId="21" fillId="0" borderId="0" xfId="21" applyNumberFormat="1" applyFont="1" applyAlignment="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21" xr:uid="{F8BE15CB-A45E-453D-8B6A-60191E797C4B}"/>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2550" cy="198582"/>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2550" cy="19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02%20Administrative%20Files\06%20Audit%20Deliverables\Sent%20to%20ISBE\Schools%202020\Central%20IL%20Voc%20Ed%20Coop%2053-102-7210-45\Master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52870.19</v>
          </cell>
          <cell r="D16">
            <v>0</v>
          </cell>
          <cell r="E16">
            <v>0</v>
          </cell>
          <cell r="F16">
            <v>0</v>
          </cell>
          <cell r="G16">
            <v>0</v>
          </cell>
          <cell r="H16">
            <v>0</v>
          </cell>
          <cell r="I16">
            <v>0</v>
          </cell>
          <cell r="J16">
            <v>0</v>
          </cell>
          <cell r="K16">
            <v>0</v>
          </cell>
          <cell r="Q16">
            <v>52870.19</v>
          </cell>
        </row>
        <row r="17">
          <cell r="C17">
            <v>0</v>
          </cell>
          <cell r="D17">
            <v>0</v>
          </cell>
          <cell r="E17">
            <v>0</v>
          </cell>
          <cell r="F17">
            <v>0</v>
          </cell>
          <cell r="G17">
            <v>0</v>
          </cell>
          <cell r="H17">
            <v>0</v>
          </cell>
          <cell r="I17">
            <v>0</v>
          </cell>
          <cell r="J17">
            <v>0</v>
          </cell>
          <cell r="K17">
            <v>0</v>
          </cell>
          <cell r="Q17">
            <v>0</v>
          </cell>
        </row>
        <row r="18">
          <cell r="C18">
            <v>52870.19</v>
          </cell>
          <cell r="D18">
            <v>0</v>
          </cell>
          <cell r="E18">
            <v>0</v>
          </cell>
          <cell r="F18">
            <v>0</v>
          </cell>
          <cell r="G18">
            <v>0</v>
          </cell>
          <cell r="H18">
            <v>0</v>
          </cell>
          <cell r="I18">
            <v>0</v>
          </cell>
          <cell r="J18">
            <v>0</v>
          </cell>
          <cell r="K18">
            <v>0</v>
          </cell>
          <cell r="L18">
            <v>0</v>
          </cell>
          <cell r="M18">
            <v>0</v>
          </cell>
          <cell r="N18">
            <v>0</v>
          </cell>
          <cell r="O18">
            <v>0</v>
          </cell>
          <cell r="P18">
            <v>0</v>
          </cell>
          <cell r="Q18">
            <v>52870.19</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0</v>
          </cell>
        </row>
        <row r="37">
          <cell r="Q37">
            <v>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52870.19</v>
          </cell>
          <cell r="D85">
            <v>0</v>
          </cell>
          <cell r="E85">
            <v>0</v>
          </cell>
          <cell r="F85">
            <v>0</v>
          </cell>
          <cell r="G85">
            <v>0</v>
          </cell>
          <cell r="H85">
            <v>0</v>
          </cell>
          <cell r="I85">
            <v>0</v>
          </cell>
          <cell r="J85">
            <v>0</v>
          </cell>
          <cell r="K85">
            <v>0</v>
          </cell>
          <cell r="L85">
            <v>0</v>
          </cell>
          <cell r="M85">
            <v>0</v>
          </cell>
          <cell r="N85">
            <v>0</v>
          </cell>
          <cell r="O85">
            <v>0</v>
          </cell>
          <cell r="P85">
            <v>0</v>
          </cell>
          <cell r="Q85">
            <v>52870.19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1">
        <f>+'AFR20'!E4</f>
        <v>44119</v>
      </c>
      <c r="C1" s="2061"/>
      <c r="D1" s="2062"/>
      <c r="I1" s="2140" t="s">
        <v>402</v>
      </c>
      <c r="J1" s="2141"/>
      <c r="K1" s="2141"/>
      <c r="L1" s="2141"/>
      <c r="M1" s="2141"/>
      <c r="N1" s="2141"/>
      <c r="O1" s="2141"/>
      <c r="P1" s="2141"/>
      <c r="Q1" s="2141"/>
      <c r="R1" s="2141"/>
      <c r="S1" s="2141"/>
    </row>
    <row r="2" spans="1:32" ht="12" customHeight="1" x14ac:dyDescent="0.2">
      <c r="A2" s="1831" t="str">
        <f>"Due to ISBE on "</f>
        <v xml:space="preserve">Due to ISBE on </v>
      </c>
      <c r="B2" s="2063">
        <f>+'AFR20'!F4</f>
        <v>44151</v>
      </c>
      <c r="C2" s="2063"/>
      <c r="D2" s="2064"/>
      <c r="I2" s="2142" t="s">
        <v>2003</v>
      </c>
      <c r="J2" s="2141"/>
      <c r="K2" s="2141"/>
      <c r="L2" s="2141"/>
      <c r="M2" s="2141"/>
      <c r="N2" s="2141"/>
      <c r="O2" s="2141"/>
      <c r="P2" s="2141"/>
      <c r="Q2" s="2141"/>
      <c r="R2" s="2141"/>
      <c r="S2" s="2141"/>
    </row>
    <row r="3" spans="1:32" ht="12" customHeight="1" x14ac:dyDescent="0.2">
      <c r="A3" s="1834" t="str">
        <f>"SD/JA"&amp;MID('AFR20'!E2,3,2)</f>
        <v>SD/JA20</v>
      </c>
      <c r="B3" s="151"/>
      <c r="C3" s="151"/>
      <c r="D3" s="152"/>
      <c r="I3" s="2142" t="s">
        <v>52</v>
      </c>
      <c r="J3" s="2141"/>
      <c r="K3" s="2141"/>
      <c r="L3" s="2141"/>
      <c r="M3" s="2141"/>
      <c r="N3" s="2141"/>
      <c r="O3" s="2141"/>
      <c r="P3" s="2141"/>
      <c r="Q3" s="2141"/>
      <c r="R3" s="2141"/>
      <c r="S3" s="2141"/>
    </row>
    <row r="4" spans="1:32" ht="12" customHeight="1" x14ac:dyDescent="0.2">
      <c r="A4" s="37"/>
      <c r="I4" s="2142" t="s">
        <v>521</v>
      </c>
      <c r="J4" s="2141"/>
      <c r="K4" s="2141"/>
      <c r="L4" s="2141"/>
      <c r="M4" s="2141"/>
      <c r="N4" s="2141"/>
      <c r="O4" s="2141"/>
      <c r="P4" s="2141"/>
      <c r="Q4" s="2141"/>
      <c r="R4" s="2141"/>
      <c r="S4" s="2141"/>
    </row>
    <row r="5" spans="1:32" ht="14.1" customHeight="1" x14ac:dyDescent="0.2">
      <c r="B5" s="101"/>
      <c r="C5" s="26" t="s">
        <v>904</v>
      </c>
      <c r="D5" s="81"/>
      <c r="E5" s="81"/>
      <c r="H5" s="38"/>
      <c r="I5" s="2149" t="s">
        <v>675</v>
      </c>
      <c r="J5" s="2094"/>
      <c r="K5" s="2094"/>
      <c r="L5" s="2094"/>
      <c r="M5" s="2094"/>
      <c r="N5" s="2094"/>
      <c r="O5" s="2094"/>
      <c r="P5" s="2094"/>
      <c r="Q5" s="2094"/>
      <c r="R5" s="2094"/>
      <c r="S5" s="2094"/>
      <c r="AF5" s="1827"/>
    </row>
    <row r="6" spans="1:32" ht="14.1" customHeight="1" x14ac:dyDescent="0.2">
      <c r="B6" s="101" t="s">
        <v>2067</v>
      </c>
      <c r="C6" s="26" t="s">
        <v>905</v>
      </c>
      <c r="D6" s="81"/>
      <c r="E6" s="81"/>
      <c r="I6" s="2148" t="s">
        <v>877</v>
      </c>
      <c r="J6" s="2094"/>
      <c r="K6" s="2094"/>
      <c r="L6" s="2094"/>
      <c r="M6" s="2094"/>
      <c r="N6" s="2094"/>
      <c r="O6" s="2094"/>
      <c r="P6" s="2094"/>
      <c r="Q6" s="2094"/>
      <c r="R6" s="2094"/>
      <c r="S6" s="2094"/>
    </row>
    <row r="7" spans="1:32" ht="12.2" customHeight="1" x14ac:dyDescent="0.2">
      <c r="I7" s="2143" t="str">
        <f>"June 30, "&amp;'AFR20'!E2</f>
        <v>June 30, 2020</v>
      </c>
      <c r="J7" s="2144"/>
      <c r="K7" s="2144"/>
      <c r="L7" s="2144"/>
      <c r="M7" s="2144"/>
      <c r="N7" s="2144"/>
      <c r="O7" s="2144"/>
      <c r="P7" s="2144"/>
      <c r="Q7" s="2144"/>
      <c r="R7" s="2144"/>
      <c r="S7" s="214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5" t="s">
        <v>669</v>
      </c>
      <c r="J9" s="2146"/>
      <c r="K9" s="2146"/>
      <c r="L9" s="2146"/>
      <c r="M9" s="2146"/>
      <c r="N9" s="2146"/>
      <c r="O9" s="2146"/>
      <c r="P9" s="2146"/>
      <c r="Q9" s="2146"/>
      <c r="R9" s="2146"/>
      <c r="S9" s="2147"/>
      <c r="T9" s="2090" t="s">
        <v>530</v>
      </c>
      <c r="U9" s="2091"/>
      <c r="V9" s="2091"/>
      <c r="W9" s="2091"/>
      <c r="X9" s="2091"/>
      <c r="Y9" s="2091"/>
      <c r="Z9" s="2091"/>
      <c r="AA9" s="2092"/>
    </row>
    <row r="10" spans="1:32" ht="13.5" customHeight="1" x14ac:dyDescent="0.2">
      <c r="A10" s="2099" t="s">
        <v>670</v>
      </c>
      <c r="B10" s="2100"/>
      <c r="C10" s="2100"/>
      <c r="D10" s="2100"/>
      <c r="E10" s="2100"/>
      <c r="F10" s="2100"/>
      <c r="G10" s="2100"/>
      <c r="H10" s="2101"/>
      <c r="I10" s="29"/>
      <c r="J10" s="30"/>
      <c r="K10" s="28"/>
      <c r="R10" s="30"/>
      <c r="S10" s="30"/>
      <c r="T10" s="2093"/>
      <c r="U10" s="2094"/>
      <c r="V10" s="2094"/>
      <c r="W10" s="2094"/>
      <c r="X10" s="2094"/>
      <c r="Y10" s="2094"/>
      <c r="Z10" s="2094"/>
      <c r="AA10" s="2095"/>
    </row>
    <row r="11" spans="1:32" ht="14.25" customHeight="1" x14ac:dyDescent="0.2">
      <c r="A11" s="2102" t="s">
        <v>949</v>
      </c>
      <c r="B11" s="2103"/>
      <c r="C11" s="2103"/>
      <c r="D11" s="2103"/>
      <c r="E11" s="2103"/>
      <c r="F11" s="2103"/>
      <c r="G11" s="2103"/>
      <c r="H11" s="2104"/>
      <c r="I11" s="27"/>
      <c r="J11" s="71"/>
      <c r="K11" s="27"/>
      <c r="O11" s="144" t="s">
        <v>2051</v>
      </c>
      <c r="P11" s="97" t="s">
        <v>199</v>
      </c>
      <c r="Q11" s="30"/>
      <c r="R11" s="28"/>
      <c r="S11" s="27"/>
      <c r="T11" s="2096"/>
      <c r="U11" s="2097"/>
      <c r="V11" s="2097"/>
      <c r="W11" s="2097"/>
      <c r="X11" s="2097"/>
      <c r="Y11" s="2097"/>
      <c r="Z11" s="2097"/>
      <c r="AA11" s="209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53102721045</v>
      </c>
      <c r="B13" s="2111"/>
      <c r="C13" s="2111"/>
      <c r="D13" s="2111"/>
      <c r="E13" s="2111"/>
      <c r="F13" s="2111"/>
      <c r="G13" s="2111"/>
      <c r="H13" s="2112"/>
      <c r="I13" s="31"/>
      <c r="J13" s="30"/>
      <c r="K13" s="28"/>
      <c r="L13" s="30"/>
      <c r="M13" s="30"/>
      <c r="N13" s="30"/>
      <c r="O13" s="30"/>
      <c r="P13" s="30"/>
      <c r="Q13" s="30"/>
      <c r="R13" s="30"/>
      <c r="S13" s="30"/>
      <c r="T13" s="2115" t="s">
        <v>2052</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8" t="s">
        <v>2069</v>
      </c>
      <c r="B15" s="2113"/>
      <c r="C15" s="2113"/>
      <c r="D15" s="2113"/>
      <c r="E15" s="2113"/>
      <c r="F15" s="2113"/>
      <c r="G15" s="2113"/>
      <c r="H15" s="2114"/>
      <c r="T15" s="2076" t="s">
        <v>2075</v>
      </c>
      <c r="U15" s="2077"/>
      <c r="V15" s="2077"/>
      <c r="W15" s="2077"/>
      <c r="X15" s="2077"/>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8" t="s">
        <v>2104</v>
      </c>
      <c r="B17" s="2138"/>
      <c r="C17" s="2138"/>
      <c r="D17" s="2138"/>
      <c r="E17" s="2138"/>
      <c r="F17" s="2138"/>
      <c r="G17" s="2138"/>
      <c r="H17" s="2139"/>
      <c r="T17" s="2125" t="s">
        <v>2053</v>
      </c>
      <c r="U17" s="2126"/>
      <c r="V17" s="2126"/>
      <c r="W17" s="2126"/>
      <c r="X17" s="2126"/>
      <c r="Y17" s="2126"/>
      <c r="Z17" s="2126"/>
      <c r="AA17" s="2127"/>
    </row>
    <row r="18" spans="1:27" ht="13.5" customHeight="1" x14ac:dyDescent="0.2">
      <c r="A18" s="82" t="s">
        <v>527</v>
      </c>
      <c r="B18" s="73"/>
      <c r="C18" s="69"/>
      <c r="D18" s="73"/>
      <c r="E18" s="73"/>
      <c r="F18" s="73"/>
      <c r="G18" s="73"/>
      <c r="H18" s="53"/>
      <c r="I18" s="2135" t="s">
        <v>671</v>
      </c>
      <c r="J18" s="2136"/>
      <c r="K18" s="2136"/>
      <c r="L18" s="2136"/>
      <c r="M18" s="2136"/>
      <c r="N18" s="2136"/>
      <c r="O18" s="2136"/>
      <c r="P18" s="2136"/>
      <c r="Q18" s="2136"/>
      <c r="R18" s="2136"/>
      <c r="S18" s="2137"/>
      <c r="T18" s="82" t="s">
        <v>706</v>
      </c>
      <c r="U18" s="48"/>
      <c r="V18" s="69"/>
      <c r="W18" s="47"/>
      <c r="X18" s="82" t="s">
        <v>264</v>
      </c>
      <c r="Y18" s="78"/>
      <c r="Z18" s="154" t="s">
        <v>672</v>
      </c>
      <c r="AA18" s="44"/>
    </row>
    <row r="19" spans="1:27" ht="13.5" customHeight="1" x14ac:dyDescent="0.2">
      <c r="A19" s="2108" t="s">
        <v>2102</v>
      </c>
      <c r="B19" s="2109"/>
      <c r="C19" s="2109"/>
      <c r="D19" s="2109"/>
      <c r="E19" s="2109"/>
      <c r="F19" s="2109"/>
      <c r="G19" s="2109"/>
      <c r="H19" s="2107"/>
      <c r="I19" s="30"/>
      <c r="J19" s="96"/>
      <c r="K19" s="40"/>
      <c r="L19" s="38"/>
      <c r="M19" s="109" t="s">
        <v>312</v>
      </c>
      <c r="P19" s="27"/>
      <c r="Q19" s="27"/>
      <c r="R19" s="27"/>
      <c r="S19" s="31"/>
      <c r="T19" s="2108" t="s">
        <v>2054</v>
      </c>
      <c r="U19" s="2106"/>
      <c r="V19" s="2106"/>
      <c r="W19" s="2107"/>
      <c r="X19" s="2123" t="s">
        <v>2055</v>
      </c>
      <c r="Y19" s="2124"/>
      <c r="Z19" s="2121">
        <v>61614</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5" t="s">
        <v>2071</v>
      </c>
      <c r="B21" s="2106"/>
      <c r="C21" s="2106"/>
      <c r="D21" s="2106"/>
      <c r="E21" s="2106"/>
      <c r="F21" s="2106"/>
      <c r="G21" s="2106"/>
      <c r="H21" s="2107"/>
      <c r="I21" s="2131" t="s">
        <v>673</v>
      </c>
      <c r="J21" s="2094"/>
      <c r="K21" s="2094"/>
      <c r="L21" s="2094"/>
      <c r="M21" s="2094"/>
      <c r="N21" s="2094"/>
      <c r="O21" s="2094"/>
      <c r="P21" s="2094"/>
      <c r="Q21" s="2094"/>
      <c r="R21" s="2094"/>
      <c r="S21" s="2095"/>
      <c r="T21" s="2073" t="s">
        <v>2056</v>
      </c>
      <c r="U21" s="2074"/>
      <c r="V21" s="2074"/>
      <c r="W21" s="2074"/>
      <c r="X21" s="2087" t="s">
        <v>2057</v>
      </c>
      <c r="Y21" s="2088"/>
      <c r="Z21" s="2088"/>
      <c r="AA21" s="2089"/>
    </row>
    <row r="22" spans="1:27" ht="13.5" customHeight="1" x14ac:dyDescent="0.2">
      <c r="A22" s="84" t="s">
        <v>528</v>
      </c>
      <c r="B22" s="56"/>
      <c r="C22" s="56"/>
      <c r="D22" s="56"/>
      <c r="E22" s="56"/>
      <c r="F22" s="56"/>
      <c r="G22" s="56"/>
      <c r="H22" s="57"/>
      <c r="I22" s="2132" t="s">
        <v>1412</v>
      </c>
      <c r="J22" s="2133"/>
      <c r="K22" s="2133"/>
      <c r="L22" s="2133"/>
      <c r="M22" s="2133"/>
      <c r="N22" s="2133"/>
      <c r="O22" s="2133"/>
      <c r="P22" s="2133"/>
      <c r="Q22" s="2133"/>
      <c r="R22" s="2133"/>
      <c r="S22" s="2134"/>
      <c r="T22" s="82" t="s">
        <v>1499</v>
      </c>
      <c r="U22" s="48"/>
      <c r="V22" s="69"/>
      <c r="W22" s="48"/>
      <c r="X22" s="155" t="s">
        <v>1307</v>
      </c>
      <c r="Z22" s="43"/>
      <c r="AA22" s="44"/>
    </row>
    <row r="23" spans="1:27" ht="13.5" customHeight="1" x14ac:dyDescent="0.2">
      <c r="A23" s="2128" t="s">
        <v>2072</v>
      </c>
      <c r="B23" s="2129"/>
      <c r="C23" s="2129"/>
      <c r="D23" s="2129"/>
      <c r="E23" s="2129"/>
      <c r="F23" s="2129"/>
      <c r="G23" s="2129"/>
      <c r="H23" s="2130"/>
      <c r="T23" s="2068" t="s">
        <v>2058</v>
      </c>
      <c r="U23" s="2069"/>
      <c r="V23" s="2069"/>
      <c r="W23" s="2069"/>
      <c r="X23" s="2084">
        <v>44501</v>
      </c>
      <c r="Y23" s="2085"/>
      <c r="Z23" s="2085"/>
      <c r="AA23" s="2086"/>
    </row>
    <row r="24" spans="1:27" ht="14.1" customHeight="1" x14ac:dyDescent="0.2">
      <c r="A24" s="85" t="s">
        <v>672</v>
      </c>
      <c r="B24" s="46"/>
      <c r="C24" s="46"/>
      <c r="D24" s="46"/>
      <c r="E24" s="46"/>
      <c r="F24" s="46"/>
      <c r="G24" s="46"/>
      <c r="H24" s="58"/>
      <c r="J24" s="2170" t="str">
        <f>IF(B5="x",IF(AUDITCHECK!D29="AFR form Incomplete.","",IF(AUDITCHECK!D29="Deficit reduction plan is required.","School District must complete a deficit reduction plan in the 2020-2021 Budget",)),"")</f>
        <v/>
      </c>
      <c r="K24" s="2170"/>
      <c r="L24" s="2170"/>
      <c r="M24" s="2170"/>
      <c r="N24" s="2170"/>
      <c r="O24" s="2170"/>
      <c r="P24" s="2170"/>
      <c r="Q24" s="2170"/>
      <c r="R24" s="2170"/>
      <c r="S24" s="2171"/>
      <c r="T24" s="102" t="s">
        <v>528</v>
      </c>
      <c r="U24" s="103"/>
      <c r="V24" s="103"/>
      <c r="W24" s="103"/>
      <c r="X24" s="104"/>
      <c r="Y24" s="104"/>
      <c r="Z24" s="104"/>
      <c r="AA24" s="105"/>
    </row>
    <row r="25" spans="1:27" ht="14.1" customHeight="1" x14ac:dyDescent="0.2">
      <c r="A25" s="2105">
        <v>61548</v>
      </c>
      <c r="B25" s="2106"/>
      <c r="C25" s="2106"/>
      <c r="D25" s="2106"/>
      <c r="E25" s="2106"/>
      <c r="F25" s="2106"/>
      <c r="G25" s="2106"/>
      <c r="H25" s="2107"/>
      <c r="I25" s="110"/>
      <c r="J25" s="2172"/>
      <c r="K25" s="2172"/>
      <c r="L25" s="2172"/>
      <c r="M25" s="2172"/>
      <c r="N25" s="2172"/>
      <c r="O25" s="2172"/>
      <c r="P25" s="2172"/>
      <c r="Q25" s="2172"/>
      <c r="R25" s="2172"/>
      <c r="S25" s="2173"/>
      <c r="T25" s="2065" t="s">
        <v>2076</v>
      </c>
      <c r="U25" s="2066"/>
      <c r="V25" s="2066"/>
      <c r="W25" s="2066"/>
      <c r="X25" s="2066"/>
      <c r="Y25" s="2066"/>
      <c r="Z25" s="2066"/>
      <c r="AA25" s="206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3" t="s">
        <v>1494</v>
      </c>
      <c r="J27" s="2136"/>
      <c r="K27" s="2136"/>
      <c r="L27" s="2136"/>
      <c r="M27" s="2136"/>
      <c r="N27" s="2136"/>
      <c r="O27" s="2136"/>
      <c r="P27" s="2136"/>
      <c r="Q27" s="2136"/>
      <c r="R27" s="2136"/>
      <c r="S27" s="213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2067</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2067</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9"/>
      <c r="Q35" s="2106"/>
      <c r="R35" s="210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8" t="s">
        <v>2073</v>
      </c>
      <c r="B38" s="2138"/>
      <c r="C38" s="2138"/>
      <c r="D38" s="2138"/>
      <c r="E38" s="2138"/>
      <c r="F38" s="2106"/>
      <c r="G38" s="2106"/>
      <c r="H38" s="2107"/>
      <c r="I38" s="2157"/>
      <c r="J38" s="2077"/>
      <c r="K38" s="2077"/>
      <c r="L38" s="2077"/>
      <c r="M38" s="2077"/>
      <c r="N38" s="2077"/>
      <c r="O38" s="2077"/>
      <c r="P38" s="2078"/>
      <c r="Q38" s="2078"/>
      <c r="R38" s="2078"/>
      <c r="S38" s="2079"/>
      <c r="T38" s="2076"/>
      <c r="U38" s="2077"/>
      <c r="V38" s="2077"/>
      <c r="W38" s="2077"/>
      <c r="X38" s="2078"/>
      <c r="Y38" s="2078"/>
      <c r="Z38" s="2078"/>
      <c r="AA38" s="2079"/>
    </row>
    <row r="39" spans="1:27" ht="12" customHeight="1" x14ac:dyDescent="0.2">
      <c r="A39" s="2161" t="s">
        <v>528</v>
      </c>
      <c r="B39" s="2162"/>
      <c r="C39" s="69"/>
      <c r="D39" s="66"/>
      <c r="E39" s="66"/>
      <c r="F39" s="76"/>
      <c r="G39" s="66"/>
      <c r="H39" s="53"/>
      <c r="I39" s="2161" t="s">
        <v>528</v>
      </c>
      <c r="J39" s="2162"/>
      <c r="K39" s="2162"/>
      <c r="L39" s="2162"/>
      <c r="M39" s="2162"/>
      <c r="N39" s="64"/>
      <c r="O39" s="69"/>
      <c r="P39" s="69"/>
      <c r="Q39" s="75"/>
      <c r="R39" s="69"/>
      <c r="S39" s="53"/>
      <c r="T39" s="69" t="s">
        <v>528</v>
      </c>
      <c r="U39" s="48"/>
      <c r="V39" s="69"/>
      <c r="W39" s="47"/>
      <c r="X39" s="75"/>
      <c r="Y39" s="43"/>
      <c r="Z39" s="43"/>
      <c r="AA39" s="44"/>
    </row>
    <row r="40" spans="1:27" ht="13.5" customHeight="1" x14ac:dyDescent="0.2">
      <c r="A40" s="2164" t="s">
        <v>2072</v>
      </c>
      <c r="B40" s="2165"/>
      <c r="C40" s="2166"/>
      <c r="D40" s="2166"/>
      <c r="E40" s="2166"/>
      <c r="F40" s="2167"/>
      <c r="G40" s="2167"/>
      <c r="H40" s="2168"/>
      <c r="I40" s="2080"/>
      <c r="J40" s="2082"/>
      <c r="K40" s="2082"/>
      <c r="L40" s="2082"/>
      <c r="M40" s="2082"/>
      <c r="N40" s="2082"/>
      <c r="O40" s="2082"/>
      <c r="P40" s="2082"/>
      <c r="Q40" s="2082"/>
      <c r="R40" s="2082"/>
      <c r="S40" s="2083"/>
      <c r="T40" s="2080"/>
      <c r="U40" s="2081"/>
      <c r="V40" s="2082"/>
      <c r="W40" s="2082"/>
      <c r="X40" s="2082"/>
      <c r="Y40" s="2082"/>
      <c r="Z40" s="2082"/>
      <c r="AA40" s="208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4" t="s">
        <v>2074</v>
      </c>
      <c r="B42" s="2155"/>
      <c r="C42" s="2156"/>
      <c r="D42" s="2169" t="s">
        <v>2074</v>
      </c>
      <c r="E42" s="2155"/>
      <c r="F42" s="2155"/>
      <c r="G42" s="2155"/>
      <c r="H42" s="2156"/>
      <c r="I42" s="2075"/>
      <c r="J42" s="2071"/>
      <c r="K42" s="2071"/>
      <c r="L42" s="2071"/>
      <c r="M42" s="2071"/>
      <c r="N42" s="2071"/>
      <c r="O42" s="2072"/>
      <c r="P42" s="2070"/>
      <c r="Q42" s="2071"/>
      <c r="R42" s="2071"/>
      <c r="S42" s="2072"/>
      <c r="T42" s="2075"/>
      <c r="U42" s="2071"/>
      <c r="V42" s="2071"/>
      <c r="W42" s="2072"/>
      <c r="X42" s="2070"/>
      <c r="Y42" s="2071"/>
      <c r="Z42" s="2071"/>
      <c r="AA42" s="207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8"/>
      <c r="B44" s="2159"/>
      <c r="C44" s="2159"/>
      <c r="D44" s="2159"/>
      <c r="E44" s="2159"/>
      <c r="F44" s="2159"/>
      <c r="G44" s="2159"/>
      <c r="H44" s="2160"/>
      <c r="I44" s="2150"/>
      <c r="J44" s="2152"/>
      <c r="K44" s="2152"/>
      <c r="L44" s="2152"/>
      <c r="M44" s="2152"/>
      <c r="N44" s="2152"/>
      <c r="O44" s="2152"/>
      <c r="P44" s="2152"/>
      <c r="Q44" s="2152"/>
      <c r="R44" s="2152"/>
      <c r="S44" s="2153"/>
      <c r="T44" s="2150"/>
      <c r="U44" s="2151"/>
      <c r="V44" s="2151"/>
      <c r="W44" s="2151"/>
      <c r="X44" s="2151"/>
      <c r="Y44" s="2151"/>
      <c r="Z44" s="2152"/>
      <c r="AA44" s="21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3"/>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9"/>
      <c r="C1" s="585"/>
    </row>
    <row r="2" spans="1:7" ht="33.75" x14ac:dyDescent="0.2">
      <c r="A2" s="2327" t="s">
        <v>1779</v>
      </c>
      <c r="B2" s="232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1" t="s">
        <v>1104</v>
      </c>
      <c r="B3" s="2332"/>
      <c r="C3" s="2320"/>
      <c r="D3" s="2321"/>
      <c r="E3" s="2321"/>
      <c r="F3" s="2322"/>
    </row>
    <row r="4" spans="1:7" ht="12.75" customHeight="1" thickBot="1" x14ac:dyDescent="0.25">
      <c r="A4" s="2329" t="s">
        <v>626</v>
      </c>
      <c r="B4" s="2330"/>
      <c r="C4" s="1656"/>
      <c r="D4" s="1656"/>
      <c r="E4" s="1656"/>
      <c r="F4" s="1732">
        <f>SUM(C4+D4)-E4</f>
        <v>0</v>
      </c>
    </row>
    <row r="5" spans="1:7" ht="15.75" customHeight="1" thickTop="1" x14ac:dyDescent="0.2">
      <c r="A5" s="2314" t="s">
        <v>1101</v>
      </c>
      <c r="B5" s="2315"/>
      <c r="C5" s="2323"/>
      <c r="D5" s="2324"/>
      <c r="E5" s="2324"/>
      <c r="F5" s="232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6" t="s">
        <v>627</v>
      </c>
      <c r="B15" s="2317"/>
      <c r="C15" s="1732">
        <f>SUM(C6:C14)</f>
        <v>0</v>
      </c>
      <c r="D15" s="1732">
        <f>SUM(D6:D14)</f>
        <v>0</v>
      </c>
      <c r="E15" s="1732">
        <f>SUM(E6:E14)</f>
        <v>0</v>
      </c>
      <c r="F15" s="1732">
        <f>SUM(F6:F14)</f>
        <v>0</v>
      </c>
      <c r="G15" s="473"/>
    </row>
    <row r="16" spans="1:7" s="197" customFormat="1" ht="15.75" customHeight="1" thickTop="1" x14ac:dyDescent="0.2">
      <c r="A16" s="2326" t="s">
        <v>1102</v>
      </c>
      <c r="B16" s="2315"/>
      <c r="C16" s="2323"/>
      <c r="D16" s="2324"/>
      <c r="E16" s="2324"/>
      <c r="F16" s="2325"/>
    </row>
    <row r="17" spans="1:11" ht="12.75" customHeight="1" thickBot="1" x14ac:dyDescent="0.25">
      <c r="A17" s="2339" t="s">
        <v>64</v>
      </c>
      <c r="B17" s="2340"/>
      <c r="C17" s="1733"/>
      <c r="D17" s="1664"/>
      <c r="E17" s="1733"/>
      <c r="F17" s="1732">
        <f>SUM(C17+D17)-E17</f>
        <v>0</v>
      </c>
    </row>
    <row r="18" spans="1:11" ht="12.75" customHeight="1" thickTop="1" thickBot="1" x14ac:dyDescent="0.25">
      <c r="A18" s="2339" t="s">
        <v>6</v>
      </c>
      <c r="B18" s="2340"/>
      <c r="C18" s="1733"/>
      <c r="D18" s="1664"/>
      <c r="E18" s="1733"/>
      <c r="F18" s="1732">
        <f>SUM(C18+D18)-E18</f>
        <v>0</v>
      </c>
    </row>
    <row r="19" spans="1:11" ht="12.75" customHeight="1" thickTop="1" thickBot="1" x14ac:dyDescent="0.25">
      <c r="A19" s="2339" t="s">
        <v>385</v>
      </c>
      <c r="B19" s="2340"/>
      <c r="C19" s="1733"/>
      <c r="D19" s="1664"/>
      <c r="E19" s="1733"/>
      <c r="F19" s="1732">
        <f>SUM(C19+D19)-E19</f>
        <v>0</v>
      </c>
    </row>
    <row r="20" spans="1:11" ht="12.75" customHeight="1" thickTop="1" thickBot="1" x14ac:dyDescent="0.25">
      <c r="A20" s="2339" t="s">
        <v>445</v>
      </c>
      <c r="B20" s="2340"/>
      <c r="C20" s="1733"/>
      <c r="D20" s="1664"/>
      <c r="E20" s="1733"/>
      <c r="F20" s="1732">
        <f>SUM(C20+D20)-E20</f>
        <v>0</v>
      </c>
    </row>
    <row r="21" spans="1:11" ht="14.25" thickTop="1" thickBot="1" x14ac:dyDescent="0.25">
      <c r="A21" s="2316" t="s">
        <v>628</v>
      </c>
      <c r="B21" s="2317"/>
      <c r="C21" s="1732">
        <f>SUM(C17:C20)</f>
        <v>0</v>
      </c>
      <c r="D21" s="1732">
        <f>SUM(D17:D20)</f>
        <v>0</v>
      </c>
      <c r="E21" s="1732">
        <f>SUM(E17:E20)</f>
        <v>0</v>
      </c>
      <c r="F21" s="1732">
        <f>SUM(F17:F20)</f>
        <v>0</v>
      </c>
      <c r="G21" s="473"/>
    </row>
    <row r="22" spans="1:11" ht="15.75" customHeight="1" thickTop="1" x14ac:dyDescent="0.2">
      <c r="A22" s="2341" t="s">
        <v>1103</v>
      </c>
      <c r="B22" s="2315"/>
      <c r="C22" s="2323"/>
      <c r="D22" s="2324"/>
      <c r="E22" s="2324"/>
      <c r="F22" s="2325"/>
    </row>
    <row r="23" spans="1:11" ht="13.5" thickBot="1" x14ac:dyDescent="0.25">
      <c r="A23" s="2329" t="s">
        <v>629</v>
      </c>
      <c r="B23" s="2330"/>
      <c r="C23" s="1656"/>
      <c r="D23" s="1656"/>
      <c r="E23" s="1656"/>
      <c r="F23" s="1732">
        <f>SUM(C23+D23)-E23</f>
        <v>0</v>
      </c>
      <c r="G23" s="473"/>
    </row>
    <row r="24" spans="1:11" ht="15.75" customHeight="1" thickTop="1" x14ac:dyDescent="0.2">
      <c r="A24" s="2341" t="s">
        <v>2006</v>
      </c>
      <c r="B24" s="2315"/>
      <c r="C24" s="2323"/>
      <c r="D24" s="2324"/>
      <c r="E24" s="2324"/>
      <c r="F24" s="2325"/>
    </row>
    <row r="25" spans="1:11" ht="13.5" thickBot="1" x14ac:dyDescent="0.25">
      <c r="A25" s="2329" t="s">
        <v>2007</v>
      </c>
      <c r="B25" s="2330"/>
      <c r="C25" s="1656"/>
      <c r="D25" s="1656"/>
      <c r="E25" s="1656"/>
      <c r="F25" s="1732">
        <f>SUM(C25+D25)-E25</f>
        <v>0</v>
      </c>
      <c r="G25" s="473"/>
    </row>
    <row r="26" spans="1:11" ht="15.75" customHeight="1" thickTop="1" x14ac:dyDescent="0.2">
      <c r="A26" s="2314" t="s">
        <v>652</v>
      </c>
      <c r="B26" s="2315"/>
      <c r="C26" s="589"/>
      <c r="D26" s="589"/>
      <c r="E26" s="589"/>
      <c r="F26" s="590"/>
    </row>
    <row r="27" spans="1:11" ht="13.5" thickBot="1" x14ac:dyDescent="0.25">
      <c r="A27" s="2316" t="s">
        <v>1061</v>
      </c>
      <c r="B27" s="2317"/>
      <c r="C27" s="1664"/>
      <c r="D27" s="1664"/>
      <c r="E27" s="1664"/>
      <c r="F27" s="1732">
        <f>SUM(C27+D27)-E27</f>
        <v>0</v>
      </c>
      <c r="G27" s="473"/>
    </row>
    <row r="28" spans="1:11" ht="7.5" customHeight="1" thickTop="1" x14ac:dyDescent="0.2">
      <c r="A28" s="489"/>
    </row>
    <row r="29" spans="1:11" ht="23.25" customHeight="1" x14ac:dyDescent="0.2">
      <c r="A29" s="2342" t="s">
        <v>578</v>
      </c>
      <c r="B29" s="231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3" t="s">
        <v>580</v>
      </c>
      <c r="C52" s="2334"/>
      <c r="D52" s="2334"/>
      <c r="E52" s="603" t="s">
        <v>840</v>
      </c>
      <c r="F52" s="2335"/>
      <c r="G52" s="2336"/>
      <c r="H52" s="596"/>
      <c r="I52" s="596"/>
      <c r="J52" s="600"/>
    </row>
    <row r="53" spans="1:11" ht="11.25" customHeight="1" x14ac:dyDescent="0.2">
      <c r="A53" s="604" t="s">
        <v>907</v>
      </c>
      <c r="B53" s="605" t="s">
        <v>945</v>
      </c>
      <c r="C53" s="600"/>
      <c r="D53" s="597"/>
      <c r="E53" s="603" t="s">
        <v>494</v>
      </c>
      <c r="F53" s="2337"/>
      <c r="G53" s="2338"/>
      <c r="H53" s="596"/>
      <c r="I53" s="596"/>
      <c r="J53" s="600"/>
    </row>
    <row r="54" spans="1:11" ht="11.25" customHeight="1" x14ac:dyDescent="0.2">
      <c r="A54" s="606" t="s">
        <v>908</v>
      </c>
      <c r="B54" s="601" t="s">
        <v>946</v>
      </c>
      <c r="C54" s="600"/>
      <c r="D54" s="597"/>
      <c r="E54" s="603" t="s">
        <v>495</v>
      </c>
      <c r="F54" s="2337"/>
      <c r="G54" s="233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9" t="s">
        <v>851</v>
      </c>
      <c r="B1" s="2370"/>
      <c r="C1" s="2370"/>
      <c r="D1" s="2370"/>
      <c r="E1" s="2370"/>
      <c r="F1" s="2370"/>
      <c r="G1" s="2371"/>
      <c r="H1" s="1298"/>
      <c r="I1" s="614"/>
      <c r="J1" s="400"/>
    </row>
    <row r="2" spans="1:11" ht="26.25" x14ac:dyDescent="0.2">
      <c r="A2" s="2346" t="s">
        <v>1658</v>
      </c>
      <c r="B2" s="2347"/>
      <c r="C2" s="2347"/>
      <c r="D2" s="2347"/>
      <c r="E2" s="2348"/>
      <c r="F2" s="615" t="s">
        <v>898</v>
      </c>
      <c r="G2" s="616" t="s">
        <v>1655</v>
      </c>
      <c r="H2" s="616" t="s">
        <v>407</v>
      </c>
      <c r="I2" s="616" t="s">
        <v>1148</v>
      </c>
      <c r="J2" s="616" t="s">
        <v>1789</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334"/>
      <c r="F4" s="620"/>
      <c r="G4" s="1746"/>
      <c r="H4" s="1747"/>
      <c r="I4" s="1746"/>
      <c r="J4" s="1748"/>
      <c r="K4" s="1748"/>
    </row>
    <row r="5" spans="1:11" x14ac:dyDescent="0.2">
      <c r="A5" s="2372" t="s">
        <v>1060</v>
      </c>
      <c r="B5" s="2343"/>
      <c r="C5" s="2343"/>
      <c r="D5" s="2343"/>
      <c r="E5" s="2373"/>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72" t="s">
        <v>1790</v>
      </c>
      <c r="B10" s="2343"/>
      <c r="C10" s="2343"/>
      <c r="D10" s="2343"/>
      <c r="E10" s="2374"/>
      <c r="F10" s="633" t="s">
        <v>857</v>
      </c>
      <c r="G10" s="1753"/>
      <c r="H10" s="1754"/>
      <c r="I10" s="1744"/>
      <c r="J10" s="1745"/>
      <c r="K10" s="1745"/>
    </row>
    <row r="11" spans="1:11" x14ac:dyDescent="0.2">
      <c r="A11" s="2372" t="s">
        <v>159</v>
      </c>
      <c r="B11" s="2343"/>
      <c r="C11" s="2343"/>
      <c r="D11" s="2343"/>
      <c r="E11" s="2373"/>
      <c r="F11" s="622" t="s">
        <v>847</v>
      </c>
      <c r="G11" s="1749"/>
      <c r="H11" s="1744"/>
      <c r="I11" s="1744"/>
      <c r="J11" s="1745"/>
      <c r="K11" s="1751"/>
    </row>
    <row r="12" spans="1:11" ht="13.5" thickBot="1" x14ac:dyDescent="0.25">
      <c r="A12" s="2360" t="s">
        <v>899</v>
      </c>
      <c r="B12" s="2361"/>
      <c r="C12" s="2361"/>
      <c r="D12" s="2361"/>
      <c r="E12" s="2362"/>
      <c r="F12" s="1433"/>
      <c r="G12" s="1755">
        <f>SUM(G5:G11)</f>
        <v>0</v>
      </c>
      <c r="H12" s="1755">
        <f>SUM(H5:H11)</f>
        <v>0</v>
      </c>
      <c r="I12" s="1755">
        <f>SUM(I5:I11)</f>
        <v>0</v>
      </c>
      <c r="J12" s="1755">
        <f>SUM(J5:J11)</f>
        <v>0</v>
      </c>
      <c r="K12" s="1755">
        <f>SUM(K5:K11)</f>
        <v>0</v>
      </c>
    </row>
    <row r="13" spans="1:11" ht="13.5" thickTop="1" x14ac:dyDescent="0.2">
      <c r="A13" s="2354" t="s">
        <v>367</v>
      </c>
      <c r="B13" s="2355"/>
      <c r="C13" s="2355"/>
      <c r="D13" s="2355"/>
      <c r="E13" s="2356"/>
      <c r="F13" s="634"/>
      <c r="G13" s="1756"/>
      <c r="H13" s="1757"/>
      <c r="I13" s="1758"/>
      <c r="J13" s="1758"/>
      <c r="K13" s="1758"/>
    </row>
    <row r="14" spans="1:11" x14ac:dyDescent="0.2">
      <c r="A14" s="2378" t="s">
        <v>453</v>
      </c>
      <c r="B14" s="2378"/>
      <c r="C14" s="2378"/>
      <c r="D14" s="2378"/>
      <c r="E14" s="2379"/>
      <c r="F14" s="635" t="s">
        <v>849</v>
      </c>
      <c r="G14" s="1753"/>
      <c r="H14" s="1744"/>
      <c r="I14" s="1749"/>
      <c r="J14" s="1751"/>
      <c r="K14" s="1745"/>
    </row>
    <row r="15" spans="1:11" x14ac:dyDescent="0.2">
      <c r="A15" s="2343" t="s">
        <v>4</v>
      </c>
      <c r="B15" s="2343"/>
      <c r="C15" s="2343"/>
      <c r="D15" s="2343"/>
      <c r="E15" s="2373"/>
      <c r="F15" s="635" t="s">
        <v>850</v>
      </c>
      <c r="G15" s="1749"/>
      <c r="H15" s="1744"/>
      <c r="I15" s="1744"/>
      <c r="J15" s="1745"/>
      <c r="K15" s="1745"/>
    </row>
    <row r="16" spans="1:11" x14ac:dyDescent="0.2">
      <c r="A16" s="2343" t="s">
        <v>295</v>
      </c>
      <c r="B16" s="2343"/>
      <c r="C16" s="2343"/>
      <c r="D16" s="2343"/>
      <c r="E16" s="2373"/>
      <c r="F16" s="635" t="s">
        <v>917</v>
      </c>
      <c r="G16" s="1750"/>
      <c r="H16" s="1746"/>
      <c r="I16" s="1746"/>
      <c r="J16" s="1748"/>
      <c r="K16" s="1748"/>
    </row>
    <row r="17" spans="1:15" x14ac:dyDescent="0.2">
      <c r="A17" s="2367" t="s">
        <v>929</v>
      </c>
      <c r="B17" s="2367"/>
      <c r="C17" s="2367"/>
      <c r="D17" s="2367"/>
      <c r="E17" s="2368"/>
      <c r="F17" s="636"/>
      <c r="G17" s="1759"/>
      <c r="H17" s="1760"/>
      <c r="I17" s="1760"/>
      <c r="J17" s="1761"/>
      <c r="K17" s="1762"/>
    </row>
    <row r="18" spans="1:15" x14ac:dyDescent="0.2">
      <c r="A18" s="2357" t="s">
        <v>365</v>
      </c>
      <c r="B18" s="2358"/>
      <c r="C18" s="2358"/>
      <c r="D18" s="2358"/>
      <c r="E18" s="2359"/>
      <c r="F18" s="635" t="s">
        <v>926</v>
      </c>
      <c r="G18" s="1753"/>
      <c r="H18" s="1753"/>
      <c r="I18" s="1753"/>
      <c r="J18" s="1745"/>
      <c r="K18" s="1763"/>
    </row>
    <row r="19" spans="1:15" ht="21.75" customHeight="1" x14ac:dyDescent="0.2">
      <c r="A19" s="2380" t="s">
        <v>1786</v>
      </c>
      <c r="B19" s="2380"/>
      <c r="C19" s="2380"/>
      <c r="D19" s="2380"/>
      <c r="E19" s="2381"/>
      <c r="F19" s="635" t="s">
        <v>927</v>
      </c>
      <c r="G19" s="1753"/>
      <c r="H19" s="1753"/>
      <c r="I19" s="1753"/>
      <c r="J19" s="1745"/>
      <c r="K19" s="1763"/>
    </row>
    <row r="20" spans="1:15" x14ac:dyDescent="0.2">
      <c r="A20" s="2357" t="s">
        <v>1791</v>
      </c>
      <c r="B20" s="2358"/>
      <c r="C20" s="2358"/>
      <c r="D20" s="2358"/>
      <c r="E20" s="2359"/>
      <c r="F20" s="635" t="s">
        <v>928</v>
      </c>
      <c r="G20" s="1753"/>
      <c r="H20" s="1753"/>
      <c r="I20" s="1753"/>
      <c r="J20" s="1745"/>
      <c r="K20" s="1763"/>
    </row>
    <row r="21" spans="1:15" ht="13.5" thickBot="1" x14ac:dyDescent="0.25">
      <c r="A21" s="2363" t="s">
        <v>633</v>
      </c>
      <c r="B21" s="2363"/>
      <c r="C21" s="2363"/>
      <c r="D21" s="2363"/>
      <c r="E21" s="2363"/>
      <c r="F21" s="1434"/>
      <c r="G21" s="1760"/>
      <c r="H21" s="1764"/>
      <c r="I21" s="1764"/>
      <c r="J21" s="1765">
        <f>SUM(J18:J20)</f>
        <v>0</v>
      </c>
      <c r="K21" s="1761"/>
    </row>
    <row r="22" spans="1:15" ht="13.5" thickTop="1" x14ac:dyDescent="0.2">
      <c r="A22" s="2343" t="s">
        <v>1792</v>
      </c>
      <c r="B22" s="2343"/>
      <c r="C22" s="2343"/>
      <c r="D22" s="2343"/>
      <c r="E22" s="2373"/>
      <c r="F22" s="635" t="s">
        <v>857</v>
      </c>
      <c r="G22" s="1753"/>
      <c r="H22" s="1744"/>
      <c r="I22" s="1744"/>
      <c r="J22" s="1766"/>
      <c r="K22" s="1745"/>
    </row>
    <row r="23" spans="1:15" ht="13.5" thickBot="1" x14ac:dyDescent="0.25">
      <c r="A23" s="2364" t="s">
        <v>900</v>
      </c>
      <c r="B23" s="2363"/>
      <c r="C23" s="2363"/>
      <c r="D23" s="2363"/>
      <c r="E23" s="236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65" t="str">
        <f>"Ending Cash Basis Fund Balance as of June 30, "&amp;'AFR20'!E2</f>
        <v>Ending Cash Basis Fund Balance as of June 30, 2020</v>
      </c>
      <c r="B24" s="2366"/>
      <c r="C24" s="2366"/>
      <c r="D24" s="2366"/>
      <c r="E24" s="236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5"/>
      <c r="I31" s="2376"/>
      <c r="J31" s="2376"/>
      <c r="K31" s="2376"/>
    </row>
    <row r="32" spans="1:15" x14ac:dyDescent="0.2">
      <c r="A32" s="649"/>
      <c r="B32" s="232"/>
      <c r="C32" s="232"/>
      <c r="D32" s="232"/>
      <c r="E32" s="645"/>
      <c r="F32" s="651" t="s">
        <v>537</v>
      </c>
      <c r="G32" s="618"/>
      <c r="H32" s="2377"/>
      <c r="I32" s="2376"/>
      <c r="J32" s="2376"/>
      <c r="K32" s="2376"/>
    </row>
    <row r="33" spans="1:11" ht="1.5" customHeight="1" x14ac:dyDescent="0.2">
      <c r="A33" s="652" t="s">
        <v>1159</v>
      </c>
      <c r="B33" s="341"/>
      <c r="C33" s="341"/>
      <c r="D33" s="341"/>
      <c r="E33" s="341"/>
      <c r="F33" s="341"/>
      <c r="G33" s="653"/>
      <c r="H33" s="2377"/>
      <c r="I33" s="2376"/>
      <c r="J33" s="2376"/>
      <c r="K33" s="237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3"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1875</v>
      </c>
      <c r="B1" s="2385"/>
      <c r="C1" s="2386"/>
      <c r="D1" s="666"/>
      <c r="E1" s="667"/>
      <c r="F1" s="667"/>
      <c r="G1" s="668"/>
      <c r="H1" s="669"/>
      <c r="I1" s="670"/>
      <c r="J1" s="2382"/>
      <c r="K1" s="2383"/>
      <c r="L1" s="238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524435</v>
      </c>
      <c r="D12" s="1771">
        <v>46031</v>
      </c>
      <c r="E12" s="1771"/>
      <c r="F12" s="1765">
        <f>(C12+D12)-E12</f>
        <v>570466</v>
      </c>
      <c r="G12" s="681">
        <v>10</v>
      </c>
      <c r="H12" s="619">
        <v>240359</v>
      </c>
      <c r="I12" s="619">
        <v>57047</v>
      </c>
      <c r="J12" s="619"/>
      <c r="K12" s="1442">
        <f>(H12+I12)-J12</f>
        <v>297406</v>
      </c>
      <c r="L12" s="1442">
        <f>F12-K12</f>
        <v>273060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524435</v>
      </c>
      <c r="D16" s="1765">
        <f>SUM(D3,D5:D6,D8:D10,D12:D15)</f>
        <v>46031</v>
      </c>
      <c r="E16" s="1765">
        <f>SUM(E3,E5:E6,E8:E10,E12:E15)</f>
        <v>0</v>
      </c>
      <c r="F16" s="1765">
        <f>SUM(F3,F5:F6,F8:F10,F12:F15)</f>
        <v>570466</v>
      </c>
      <c r="G16" s="681"/>
      <c r="H16" s="1435">
        <f>SUM(H3,H6,H8:H10,H12:H14,)</f>
        <v>240359</v>
      </c>
      <c r="I16" s="1435">
        <f>SUM(I3,I6,I8:I10,I12:I14,)</f>
        <v>57047</v>
      </c>
      <c r="J16" s="1435">
        <f>SUM(J3,J6,J8:J10,J12:J14,)</f>
        <v>0</v>
      </c>
      <c r="K16" s="1435">
        <f>(H16+I16)-J16</f>
        <v>297406</v>
      </c>
      <c r="L16" s="1435">
        <f>F16-K16</f>
        <v>273060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57047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474</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6"/>
      <c r="B5" s="2397"/>
      <c r="C5" s="2397"/>
      <c r="D5" s="2397"/>
      <c r="E5" s="2397"/>
      <c r="F5" s="2397"/>
    </row>
    <row r="6" spans="1:9" ht="13.5" customHeight="1" thickBot="1" x14ac:dyDescent="0.25">
      <c r="A6" s="2387" t="s">
        <v>1095</v>
      </c>
      <c r="B6" s="2388"/>
      <c r="C6" s="2388"/>
      <c r="D6" s="2388"/>
      <c r="E6" s="2388"/>
      <c r="F6" s="238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329919</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329919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156130</v>
      </c>
      <c r="G53" s="701"/>
    </row>
    <row r="54" spans="1:7" x14ac:dyDescent="0.2">
      <c r="A54" s="705" t="s">
        <v>456</v>
      </c>
      <c r="B54" s="705" t="s">
        <v>1459</v>
      </c>
      <c r="C54" s="724" t="s">
        <v>975</v>
      </c>
      <c r="D54" s="720" t="s">
        <v>1086</v>
      </c>
      <c r="E54" s="704"/>
      <c r="F54" s="1782">
        <f>'Expenditures 15-22'!G114</f>
        <v>46031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202161</v>
      </c>
      <c r="G77" s="701"/>
    </row>
    <row r="78" spans="1:9" s="728" customFormat="1" ht="12" customHeight="1" thickTop="1" thickBot="1" x14ac:dyDescent="0.25">
      <c r="A78" s="1450"/>
      <c r="B78" s="1448"/>
      <c r="C78" s="1445"/>
      <c r="D78" s="1449" t="s">
        <v>2012</v>
      </c>
      <c r="E78" s="1447"/>
      <c r="F78" s="1788">
        <f>(F14-F77)</f>
        <v>127758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87" t="s">
        <v>1096</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7318</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124310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63964</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195592</v>
      </c>
    </row>
    <row r="176" spans="1:7" ht="12" customHeight="1" x14ac:dyDescent="0.2">
      <c r="A176" s="1443"/>
      <c r="B176" s="1453"/>
      <c r="C176" s="1454"/>
      <c r="D176" s="1455" t="s">
        <v>2014</v>
      </c>
      <c r="E176" s="1456"/>
      <c r="F176" s="1793">
        <f>'PCTC-OEPP 27-28'!F78-F175</f>
        <v>-67834</v>
      </c>
    </row>
    <row r="177" spans="1:9" ht="12" customHeight="1" x14ac:dyDescent="0.2">
      <c r="A177" s="1443"/>
      <c r="B177" s="1453"/>
      <c r="C177" s="1454"/>
      <c r="D177" s="1455" t="s">
        <v>1794</v>
      </c>
      <c r="E177" s="1456"/>
      <c r="F177" s="1793">
        <f>'Cap Outlay Deprec 26'!I18</f>
        <v>57047</v>
      </c>
    </row>
    <row r="178" spans="1:9" ht="12" customHeight="1" x14ac:dyDescent="0.2">
      <c r="A178" s="1443"/>
      <c r="B178" s="1453"/>
      <c r="C178" s="1454"/>
      <c r="D178" s="1455" t="s">
        <v>2015</v>
      </c>
      <c r="E178" s="1456"/>
      <c r="F178" s="1793">
        <f>F176+F177</f>
        <v>-10787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1" t="s">
        <v>1795</v>
      </c>
      <c r="B4" s="2402"/>
      <c r="C4" s="2402"/>
      <c r="D4" s="2402"/>
      <c r="E4" s="2402"/>
      <c r="F4" s="2403"/>
    </row>
    <row r="5" spans="1:6" x14ac:dyDescent="0.25">
      <c r="A5" s="2404"/>
      <c r="B5" s="2405"/>
      <c r="C5" s="2405"/>
      <c r="D5" s="2405"/>
      <c r="E5" s="2405"/>
      <c r="F5" s="2406"/>
    </row>
    <row r="6" spans="1:6" ht="18.75" x14ac:dyDescent="0.25">
      <c r="A6" s="1867" t="s">
        <v>1796</v>
      </c>
      <c r="B6" s="1868"/>
      <c r="C6" s="1869"/>
      <c r="D6" s="1869"/>
      <c r="E6" s="1869"/>
      <c r="F6" s="1870"/>
    </row>
    <row r="7" spans="1:6" ht="47.25" customHeight="1" x14ac:dyDescent="0.25">
      <c r="A7" s="2407" t="s">
        <v>1985</v>
      </c>
      <c r="B7" s="2408"/>
      <c r="C7" s="2408"/>
      <c r="D7" s="2408"/>
      <c r="E7" s="2408"/>
      <c r="F7" s="2409"/>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10" t="s">
        <v>1981</v>
      </c>
      <c r="B10" s="2411"/>
      <c r="C10" s="2411"/>
      <c r="D10" s="2411"/>
      <c r="E10" s="2411"/>
      <c r="F10" s="2412"/>
    </row>
    <row r="11" spans="1:6" ht="33" customHeight="1" x14ac:dyDescent="0.25">
      <c r="A11" s="2407" t="s">
        <v>1986</v>
      </c>
      <c r="B11" s="2408"/>
      <c r="C11" s="2408"/>
      <c r="D11" s="2408"/>
      <c r="E11" s="2408"/>
      <c r="F11" s="2409"/>
    </row>
    <row r="12" spans="1:6" ht="15" customHeight="1" x14ac:dyDescent="0.25">
      <c r="A12" s="1873" t="s">
        <v>1982</v>
      </c>
      <c r="B12" s="1874"/>
      <c r="C12" s="1875"/>
      <c r="D12" s="1875"/>
      <c r="E12" s="1875"/>
      <c r="F12" s="1876"/>
    </row>
    <row r="13" spans="1:6" ht="17.25" customHeight="1" x14ac:dyDescent="0.25">
      <c r="A13" s="2407" t="s">
        <v>1983</v>
      </c>
      <c r="B13" s="2408"/>
      <c r="C13" s="2408"/>
      <c r="D13" s="2408"/>
      <c r="E13" s="2408"/>
      <c r="F13" s="2409"/>
    </row>
    <row r="14" spans="1:6" ht="15" customHeight="1" x14ac:dyDescent="0.25">
      <c r="A14" s="1873" t="s">
        <v>1800</v>
      </c>
      <c r="B14" s="1874"/>
      <c r="C14" s="1875"/>
      <c r="D14" s="1875"/>
      <c r="E14" s="1875"/>
      <c r="F14" s="1876"/>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3"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3" t="s">
        <v>1660</v>
      </c>
      <c r="B5" s="2414"/>
      <c r="C5" s="2414"/>
      <c r="D5" s="2414"/>
      <c r="E5" s="2414"/>
      <c r="F5" s="2414"/>
      <c r="G5" s="241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43904</v>
      </c>
      <c r="F19" s="1802"/>
      <c r="G19" s="1804">
        <f>'Expenditures 15-22'!K33-SUM('Expenditures 15-22'!G33,'Expenditures 15-22'!I33)+'Expenditures 15-22'!D229</f>
        <v>43904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4839</v>
      </c>
      <c r="F21" s="1805"/>
      <c r="G21" s="1808">
        <f>'Expenditures 15-22'!K42-SUM('Expenditures 15-22'!G42,'Expenditures 15-22'!I42)+'Expenditures 15-22'!K120-SUM('Expenditures 15-22'!G120,'Expenditures 15-22'!I120)+'Expenditures 15-22'!K180-SUM('Expenditures 15-22'!G180,'Expenditures 15-22'!I180)+'Expenditures 15-22'!D238</f>
        <v>4839</v>
      </c>
      <c r="H21" s="817"/>
      <c r="I21" s="157"/>
    </row>
    <row r="22" spans="1:9" s="542" customFormat="1" ht="12" customHeight="1" x14ac:dyDescent="0.2">
      <c r="A22" s="824" t="s">
        <v>560</v>
      </c>
      <c r="B22" s="825"/>
      <c r="C22" s="823">
        <v>2200</v>
      </c>
      <c r="D22" s="1805"/>
      <c r="E22" s="1807">
        <f>'Expenditures 15-22'!K47-SUM('Expenditures 15-22'!G47,'Expenditures 15-22'!I47)+'Expenditures 15-22'!D243</f>
        <v>4460</v>
      </c>
      <c r="F22" s="1805"/>
      <c r="G22" s="1808">
        <f>'Expenditures 15-22'!K47-SUM('Expenditures 15-22'!G47,'Expenditures 15-22'!I47)+'Expenditures 15-22'!D243</f>
        <v>4460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74555</v>
      </c>
      <c r="F23" s="1805"/>
      <c r="G23" s="1807">
        <f>'Expenditures 15-22'!K53-SUM('Expenditures 15-22'!G53,'Expenditures 15-22'!I53)+'Expenditures 15-22'!D257+'Expenditures 15-22'!K330-SUM('Expenditures 15-22'!G330,'Expenditures 15-22'!I330)</f>
        <v>74555</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127758</v>
      </c>
      <c r="F41" s="1809">
        <f>SUM(F19:F39)</f>
        <v>0</v>
      </c>
      <c r="G41" s="1809">
        <f>SUM(G19:G40)</f>
        <v>127758</v>
      </c>
    </row>
    <row r="42" spans="1:7" x14ac:dyDescent="0.2">
      <c r="A42" s="817"/>
      <c r="B42" s="157"/>
      <c r="C42" s="831"/>
      <c r="D42" s="2416" t="s">
        <v>519</v>
      </c>
      <c r="E42" s="2417"/>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127758</v>
      </c>
      <c r="F44" s="1458" t="s">
        <v>471</v>
      </c>
      <c r="G44" s="1810">
        <f>G41</f>
        <v>127758</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4" t="s">
        <v>1363</v>
      </c>
      <c r="B1" s="2424"/>
      <c r="C1" s="2424"/>
      <c r="D1" s="2424"/>
      <c r="E1" s="2424"/>
      <c r="F1" s="242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5" t="s">
        <v>1529</v>
      </c>
      <c r="B5" s="2426"/>
      <c r="C5" s="2427"/>
      <c r="D5" s="2427"/>
      <c r="E5" s="2427"/>
      <c r="F5" s="2427"/>
      <c r="G5" s="1507"/>
      <c r="L5" s="1507"/>
      <c r="M5" s="1855"/>
      <c r="N5" s="1855"/>
      <c r="O5" s="1855"/>
    </row>
    <row r="6" spans="1:15" ht="12" customHeight="1" x14ac:dyDescent="0.25">
      <c r="A6" s="1480"/>
      <c r="B6" s="1481"/>
      <c r="C6" s="2428" t="str">
        <f>COVER!A17</f>
        <v xml:space="preserve">  Central IL Voc Ed Coop</v>
      </c>
      <c r="D6" s="2428"/>
      <c r="E6" s="2428"/>
      <c r="F6" s="1482"/>
      <c r="G6" s="1507"/>
      <c r="L6" s="1507"/>
      <c r="M6" s="1855"/>
      <c r="N6" s="1855"/>
      <c r="O6" s="1855"/>
    </row>
    <row r="7" spans="1:15" ht="11.25" customHeight="1" thickBot="1" x14ac:dyDescent="0.3">
      <c r="A7" s="1480"/>
      <c r="B7" s="1481"/>
      <c r="C7" s="2429">
        <f>COVER!A13</f>
        <v>53102721045</v>
      </c>
      <c r="D7" s="2429"/>
      <c r="E7" s="242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2067</v>
      </c>
      <c r="D13" s="1495" t="s">
        <v>2067</v>
      </c>
      <c r="E13" s="1498"/>
      <c r="F13" s="1497" t="s">
        <v>2080</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2067</v>
      </c>
      <c r="D24" s="1495" t="s">
        <v>2067</v>
      </c>
      <c r="E24" s="1498"/>
      <c r="F24" s="1497" t="s">
        <v>2080</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2067</v>
      </c>
      <c r="D27" s="1495" t="s">
        <v>2067</v>
      </c>
      <c r="E27" s="1498"/>
      <c r="F27" s="1497" t="s">
        <v>2080</v>
      </c>
      <c r="G27" s="1507"/>
      <c r="H27" s="1507">
        <f t="shared" si="0"/>
        <v>5</v>
      </c>
      <c r="I27" s="1507">
        <f t="shared" si="1"/>
        <v>5</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2067</v>
      </c>
      <c r="D29" s="1495" t="s">
        <v>2067</v>
      </c>
      <c r="E29" s="1498"/>
      <c r="F29" s="1497" t="s">
        <v>2080</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30"/>
      <c r="D35" s="2430"/>
      <c r="E35" s="2430"/>
      <c r="F35" s="2431"/>
    </row>
    <row r="36" spans="1:15" ht="12" customHeight="1" x14ac:dyDescent="0.2">
      <c r="A36" s="2421"/>
      <c r="B36" s="2422"/>
      <c r="C36" s="2422"/>
      <c r="D36" s="2422"/>
      <c r="E36" s="2422"/>
      <c r="F36" s="2423"/>
    </row>
    <row r="37" spans="1:15" ht="12" customHeight="1" x14ac:dyDescent="0.2">
      <c r="A37" s="2421"/>
      <c r="B37" s="2422"/>
      <c r="C37" s="2422"/>
      <c r="D37" s="2422"/>
      <c r="E37" s="2422"/>
      <c r="F37" s="2423"/>
    </row>
    <row r="38" spans="1:15" ht="12" customHeight="1" x14ac:dyDescent="0.2">
      <c r="A38" s="2435"/>
      <c r="B38" s="2436"/>
      <c r="C38" s="2436"/>
      <c r="D38" s="2436"/>
      <c r="E38" s="2436"/>
      <c r="F38" s="2437"/>
    </row>
    <row r="39" spans="1:15" ht="4.5" hidden="1" customHeight="1" x14ac:dyDescent="0.2">
      <c r="A39" s="1502"/>
      <c r="B39" s="1502"/>
      <c r="C39" s="1502"/>
      <c r="D39" s="1502"/>
      <c r="E39" s="1502"/>
      <c r="F39" s="1502"/>
    </row>
    <row r="40" spans="1:15" s="1499" customFormat="1" ht="12" customHeight="1" x14ac:dyDescent="0.25">
      <c r="A40" s="1503" t="s">
        <v>1375</v>
      </c>
      <c r="B40" s="1504"/>
      <c r="C40" s="2438"/>
      <c r="D40" s="2438"/>
      <c r="E40" s="2438"/>
      <c r="F40" s="2439"/>
      <c r="H40" s="1508"/>
      <c r="I40" s="1508"/>
      <c r="J40" s="1508"/>
      <c r="K40" s="1508"/>
    </row>
    <row r="41" spans="1:15" s="1499" customFormat="1" ht="12" customHeight="1" x14ac:dyDescent="0.25">
      <c r="A41" s="2440"/>
      <c r="B41" s="2441"/>
      <c r="C41" s="2441"/>
      <c r="D41" s="2441"/>
      <c r="E41" s="2441"/>
      <c r="F41" s="2442"/>
      <c r="H41" s="1508"/>
      <c r="I41" s="1508"/>
      <c r="J41" s="1508"/>
      <c r="K41" s="1508"/>
    </row>
    <row r="42" spans="1:15" s="1499" customFormat="1" ht="12" customHeight="1" x14ac:dyDescent="0.25">
      <c r="A42" s="2440"/>
      <c r="B42" s="2441"/>
      <c r="C42" s="2441"/>
      <c r="D42" s="2441"/>
      <c r="E42" s="2441"/>
      <c r="F42" s="2442"/>
      <c r="H42" s="1508"/>
      <c r="I42" s="1508"/>
      <c r="J42" s="1508"/>
      <c r="K42" s="1508"/>
    </row>
    <row r="43" spans="1:15" s="1499" customFormat="1" ht="15" x14ac:dyDescent="0.25">
      <c r="A43" s="2432"/>
      <c r="B43" s="2433"/>
      <c r="C43" s="2433"/>
      <c r="D43" s="2433"/>
      <c r="E43" s="2433"/>
      <c r="F43" s="2434"/>
      <c r="H43" s="1508"/>
      <c r="I43" s="1508"/>
      <c r="J43" s="1508"/>
      <c r="K43" s="1508"/>
    </row>
    <row r="44" spans="1:15" s="1499" customFormat="1" ht="12" hidden="1" customHeight="1" x14ac:dyDescent="0.25">
      <c r="A44" s="2432"/>
      <c r="B44" s="2433"/>
      <c r="C44" s="2433"/>
      <c r="D44" s="2433"/>
      <c r="E44" s="2433"/>
      <c r="F44" s="243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4" t="str">
        <f>COVER!A17</f>
        <v xml:space="preserve">  Central IL Voc Ed Coop</v>
      </c>
      <c r="K6" s="2444"/>
      <c r="L6" s="2445"/>
      <c r="M6" s="838"/>
      <c r="N6" s="1999"/>
    </row>
    <row r="7" spans="1:14" x14ac:dyDescent="0.2">
      <c r="A7" s="2446" t="s">
        <v>864</v>
      </c>
      <c r="B7" s="2447"/>
      <c r="C7" s="2447"/>
      <c r="D7" s="2447"/>
      <c r="E7" s="2448"/>
      <c r="F7" s="839"/>
      <c r="G7" s="838"/>
      <c r="H7" s="838"/>
      <c r="I7" s="1925" t="s">
        <v>369</v>
      </c>
      <c r="J7" s="2449">
        <f>COVER!A13</f>
        <v>53102721045</v>
      </c>
      <c r="K7" s="2449"/>
      <c r="L7" s="244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0" t="s">
        <v>478</v>
      </c>
      <c r="B11" s="2451"/>
      <c r="C11" s="2452"/>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67765</v>
      </c>
      <c r="F13" s="1943"/>
      <c r="G13" s="1969">
        <f>H68</f>
        <v>0</v>
      </c>
      <c r="H13" s="1945">
        <f t="shared" si="0"/>
        <v>67765</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3" t="s">
        <v>7</v>
      </c>
      <c r="C18" s="2454"/>
      <c r="D18" s="2455"/>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67765</v>
      </c>
      <c r="F19" s="1951">
        <f t="shared" si="2"/>
        <v>0</v>
      </c>
      <c r="G19" s="1951">
        <f t="shared" ref="G19" si="3">SUM(G12:G17)-G18</f>
        <v>0</v>
      </c>
      <c r="H19" s="1951">
        <f t="shared" si="2"/>
        <v>67765</v>
      </c>
      <c r="I19" s="1951">
        <f t="shared" si="2"/>
        <v>0</v>
      </c>
      <c r="J19" s="1951">
        <f t="shared" si="2"/>
        <v>0</v>
      </c>
      <c r="K19" s="1951">
        <f t="shared" si="2"/>
        <v>0</v>
      </c>
      <c r="L19" s="1951">
        <f t="shared" si="2"/>
        <v>0</v>
      </c>
      <c r="M19" s="838"/>
      <c r="N19" s="1999"/>
    </row>
    <row r="20" spans="1:14" ht="13.5" thickTop="1" x14ac:dyDescent="0.2">
      <c r="A20" s="2004">
        <v>9</v>
      </c>
      <c r="B20" s="2456" t="s">
        <v>2021</v>
      </c>
      <c r="C20" s="2456"/>
      <c r="D20" s="2457"/>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58"/>
      <c r="D27" s="2458"/>
      <c r="E27" s="843"/>
      <c r="F27" s="2459"/>
      <c r="G27" s="2459"/>
      <c r="H27" s="2459"/>
      <c r="I27" s="838"/>
      <c r="J27" s="838"/>
      <c r="K27" s="838"/>
      <c r="L27" s="838"/>
      <c r="M27" s="838"/>
      <c r="N27" s="1999"/>
    </row>
    <row r="28" spans="1:14" x14ac:dyDescent="0.2">
      <c r="A28" s="1998"/>
      <c r="B28" s="2008"/>
      <c r="C28" s="1958" t="s">
        <v>1026</v>
      </c>
      <c r="D28" s="844"/>
      <c r="E28" s="1959"/>
      <c r="F28" s="2460" t="s">
        <v>1492</v>
      </c>
      <c r="G28" s="2460"/>
      <c r="H28" s="2460"/>
      <c r="I28" s="838"/>
      <c r="J28" s="838"/>
      <c r="K28" s="838"/>
      <c r="L28" s="838"/>
      <c r="M28" s="838"/>
      <c r="N28" s="1999"/>
    </row>
    <row r="29" spans="1:14" x14ac:dyDescent="0.2">
      <c r="A29" s="1998"/>
      <c r="B29" s="2008"/>
      <c r="C29" s="2461"/>
      <c r="D29" s="2461"/>
      <c r="E29" s="845"/>
      <c r="F29" s="2461"/>
      <c r="G29" s="2461"/>
      <c r="H29" s="2461"/>
      <c r="I29" s="838"/>
      <c r="J29" s="838"/>
      <c r="K29" s="838"/>
      <c r="L29" s="838"/>
      <c r="M29" s="838"/>
      <c r="N29" s="1999"/>
    </row>
    <row r="30" spans="1:14" x14ac:dyDescent="0.2">
      <c r="A30" s="1998"/>
      <c r="B30" s="2008"/>
      <c r="C30" s="1961" t="s">
        <v>1544</v>
      </c>
      <c r="D30" s="838"/>
      <c r="E30" s="1960"/>
      <c r="F30" s="2443" t="s">
        <v>1493</v>
      </c>
      <c r="G30" s="2443"/>
      <c r="H30" s="244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64" t="s">
        <v>2024</v>
      </c>
      <c r="D34" s="2465"/>
      <c r="E34" s="2465"/>
      <c r="F34" s="2465"/>
      <c r="G34" s="2465"/>
      <c r="H34" s="2465"/>
      <c r="I34" s="2465"/>
      <c r="J34" s="2465"/>
      <c r="K34" s="2017"/>
      <c r="L34" s="838"/>
      <c r="M34" s="838"/>
      <c r="N34" s="1999"/>
    </row>
    <row r="35" spans="1:14" x14ac:dyDescent="0.2">
      <c r="A35" s="1998"/>
      <c r="B35" s="838"/>
      <c r="C35" s="2465"/>
      <c r="D35" s="2465"/>
      <c r="E35" s="2465"/>
      <c r="F35" s="2465"/>
      <c r="G35" s="2465"/>
      <c r="H35" s="2465"/>
      <c r="I35" s="2465"/>
      <c r="J35" s="2465"/>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64" t="s">
        <v>2025</v>
      </c>
      <c r="D37" s="2465"/>
      <c r="E37" s="2465"/>
      <c r="F37" s="2465"/>
      <c r="G37" s="2465"/>
      <c r="H37" s="2465"/>
      <c r="I37" s="2465"/>
      <c r="J37" s="2465"/>
      <c r="K37" s="2017"/>
      <c r="L37" s="2019"/>
      <c r="M37" s="838"/>
      <c r="N37" s="1999"/>
    </row>
    <row r="38" spans="1:14" x14ac:dyDescent="0.2">
      <c r="A38" s="1998"/>
      <c r="B38" s="838"/>
      <c r="C38" s="2465"/>
      <c r="D38" s="2465"/>
      <c r="E38" s="2465"/>
      <c r="F38" s="2465"/>
      <c r="G38" s="2465"/>
      <c r="H38" s="2465"/>
      <c r="I38" s="2465"/>
      <c r="J38" s="2465"/>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66" t="s">
        <v>2026</v>
      </c>
      <c r="D40" s="2467"/>
      <c r="E40" s="2467"/>
      <c r="F40" s="2467"/>
      <c r="G40" s="2467"/>
      <c r="H40" s="2467"/>
      <c r="I40" s="2467"/>
      <c r="J40" s="2467"/>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68" t="s">
        <v>2027</v>
      </c>
      <c r="B43" s="2469"/>
      <c r="C43" s="2469"/>
      <c r="D43" s="2469"/>
      <c r="E43" s="2469"/>
      <c r="F43" s="2469"/>
      <c r="G43" s="2469"/>
      <c r="H43" s="2469"/>
      <c r="I43" s="2469"/>
      <c r="J43" s="2469"/>
      <c r="K43" s="2469"/>
      <c r="L43" s="2469"/>
      <c r="M43" s="2469"/>
      <c r="N43" s="2470"/>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71" t="s">
        <v>2029</v>
      </c>
      <c r="B46" s="2472"/>
      <c r="C46" s="2472"/>
      <c r="D46" s="2472"/>
      <c r="E46" s="2472"/>
      <c r="F46" s="2472"/>
      <c r="G46" s="2472"/>
      <c r="H46" s="2472"/>
      <c r="I46" s="2472"/>
      <c r="J46" s="2472"/>
      <c r="K46" s="2472"/>
      <c r="L46" s="2472"/>
      <c r="M46" s="2472"/>
      <c r="N46" s="2473"/>
    </row>
    <row r="47" spans="1:14" x14ac:dyDescent="0.2">
      <c r="A47" s="2471"/>
      <c r="B47" s="2472"/>
      <c r="C47" s="2472"/>
      <c r="D47" s="2472"/>
      <c r="E47" s="2472"/>
      <c r="F47" s="2472"/>
      <c r="G47" s="2472"/>
      <c r="H47" s="2472"/>
      <c r="I47" s="2472"/>
      <c r="J47" s="2472"/>
      <c r="K47" s="2472"/>
      <c r="L47" s="2472"/>
      <c r="M47" s="2472"/>
      <c r="N47" s="2473"/>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4" t="str">
        <f>J6</f>
        <v xml:space="preserve">  Central IL Voc Ed Coop</v>
      </c>
      <c r="M52" s="2444"/>
      <c r="N52" s="2474"/>
    </row>
    <row r="53" spans="1:14" x14ac:dyDescent="0.2">
      <c r="A53" s="1983"/>
      <c r="B53" s="1984"/>
      <c r="C53" s="1984"/>
      <c r="D53" s="1984"/>
      <c r="E53" s="1984"/>
      <c r="F53" s="1984"/>
      <c r="G53" s="1984"/>
      <c r="H53" s="1984"/>
      <c r="I53" s="1984"/>
      <c r="J53" s="1984"/>
      <c r="K53" s="1925" t="s">
        <v>369</v>
      </c>
      <c r="L53" s="2449">
        <f>J7</f>
        <v>53102721045</v>
      </c>
      <c r="M53" s="2449"/>
      <c r="N53" s="2475"/>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76"/>
      <c r="B55" s="2477"/>
      <c r="C55" s="2477"/>
      <c r="D55" s="1971"/>
      <c r="E55" s="1971"/>
      <c r="F55" s="1971"/>
      <c r="G55" s="2478" t="s">
        <v>2030</v>
      </c>
      <c r="H55" s="2478"/>
      <c r="I55" s="2478"/>
      <c r="J55" s="2478"/>
      <c r="K55" s="2478"/>
      <c r="L55" s="2478"/>
      <c r="M55" s="2478"/>
      <c r="N55" s="2479"/>
    </row>
    <row r="56" spans="1:14" ht="63.75" x14ac:dyDescent="0.2">
      <c r="A56" s="2480" t="s">
        <v>2031</v>
      </c>
      <c r="B56" s="2481"/>
      <c r="C56" s="2482"/>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83" t="s">
        <v>296</v>
      </c>
      <c r="B57" s="2484"/>
      <c r="C57" s="2484"/>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62" t="s">
        <v>2041</v>
      </c>
      <c r="B58" s="2463"/>
      <c r="C58" s="2463"/>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85" t="s">
        <v>297</v>
      </c>
      <c r="B59" s="2486"/>
      <c r="C59" s="2486"/>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85" t="s">
        <v>236</v>
      </c>
      <c r="B60" s="2486"/>
      <c r="C60" s="2486"/>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85" t="s">
        <v>697</v>
      </c>
      <c r="B61" s="2486"/>
      <c r="C61" s="2486"/>
      <c r="D61" s="1968">
        <v>2365</v>
      </c>
      <c r="E61" s="1978">
        <f>'Expenditures 15-22'!K323</f>
        <v>0</v>
      </c>
      <c r="F61" s="1973"/>
      <c r="G61" s="2032"/>
      <c r="H61" s="2033"/>
      <c r="I61" s="2033"/>
      <c r="J61" s="2033"/>
      <c r="K61" s="2033"/>
      <c r="L61" s="2033"/>
      <c r="M61" s="2033"/>
      <c r="N61" s="1976">
        <f t="shared" si="4"/>
        <v>0</v>
      </c>
    </row>
    <row r="62" spans="1:14" ht="24" customHeight="1" x14ac:dyDescent="0.2">
      <c r="A62" s="2485" t="s">
        <v>237</v>
      </c>
      <c r="B62" s="2486"/>
      <c r="C62" s="2486"/>
      <c r="D62" s="1968">
        <v>2366</v>
      </c>
      <c r="E62" s="1978">
        <f>'Expenditures 15-22'!K324</f>
        <v>0</v>
      </c>
      <c r="F62" s="1973"/>
      <c r="G62" s="2032"/>
      <c r="H62" s="2033"/>
      <c r="I62" s="2033"/>
      <c r="J62" s="2033"/>
      <c r="K62" s="2033"/>
      <c r="L62" s="2033"/>
      <c r="M62" s="2033"/>
      <c r="N62" s="1976">
        <f t="shared" si="4"/>
        <v>0</v>
      </c>
    </row>
    <row r="63" spans="1:14" ht="24" customHeight="1" x14ac:dyDescent="0.2">
      <c r="A63" s="2462" t="s">
        <v>1022</v>
      </c>
      <c r="B63" s="2463"/>
      <c r="C63" s="2463"/>
      <c r="D63" s="1968">
        <v>2367</v>
      </c>
      <c r="E63" s="1978">
        <f>'Expenditures 15-22'!K325</f>
        <v>0</v>
      </c>
      <c r="F63" s="1973"/>
      <c r="G63" s="2032"/>
      <c r="H63" s="2033"/>
      <c r="I63" s="2033"/>
      <c r="J63" s="2033"/>
      <c r="K63" s="2033"/>
      <c r="L63" s="2033"/>
      <c r="M63" s="2033"/>
      <c r="N63" s="1976">
        <f t="shared" si="4"/>
        <v>0</v>
      </c>
    </row>
    <row r="64" spans="1:14" ht="24" customHeight="1" x14ac:dyDescent="0.2">
      <c r="A64" s="2485" t="s">
        <v>1023</v>
      </c>
      <c r="B64" s="2486"/>
      <c r="C64" s="2486"/>
      <c r="D64" s="1968">
        <v>2368</v>
      </c>
      <c r="E64" s="1978">
        <f>'Expenditures 15-22'!K326</f>
        <v>0</v>
      </c>
      <c r="F64" s="1973"/>
      <c r="G64" s="2032"/>
      <c r="H64" s="2033"/>
      <c r="I64" s="2033"/>
      <c r="J64" s="2033"/>
      <c r="K64" s="2033"/>
      <c r="L64" s="2033"/>
      <c r="M64" s="2033"/>
      <c r="N64" s="1976">
        <f t="shared" si="4"/>
        <v>0</v>
      </c>
    </row>
    <row r="65" spans="1:14" ht="24" customHeight="1" x14ac:dyDescent="0.2">
      <c r="A65" s="2485" t="s">
        <v>965</v>
      </c>
      <c r="B65" s="2486"/>
      <c r="C65" s="2486"/>
      <c r="D65" s="1968">
        <v>2369</v>
      </c>
      <c r="E65" s="1978">
        <f>'Expenditures 15-22'!K327</f>
        <v>0</v>
      </c>
      <c r="F65" s="1973"/>
      <c r="G65" s="2032"/>
      <c r="H65" s="2033"/>
      <c r="I65" s="2033"/>
      <c r="J65" s="2033"/>
      <c r="K65" s="2033"/>
      <c r="L65" s="2033"/>
      <c r="M65" s="2033"/>
      <c r="N65" s="1976">
        <f t="shared" si="4"/>
        <v>0</v>
      </c>
    </row>
    <row r="66" spans="1:14" ht="24" customHeight="1" x14ac:dyDescent="0.2">
      <c r="A66" s="2485" t="s">
        <v>469</v>
      </c>
      <c r="B66" s="2486"/>
      <c r="C66" s="2486"/>
      <c r="D66" s="1968">
        <v>2371</v>
      </c>
      <c r="E66" s="1978">
        <f>'Expenditures 15-22'!K328</f>
        <v>0</v>
      </c>
      <c r="F66" s="1973"/>
      <c r="G66" s="2032"/>
      <c r="H66" s="2033"/>
      <c r="I66" s="2033"/>
      <c r="J66" s="2033"/>
      <c r="K66" s="2033"/>
      <c r="L66" s="2033"/>
      <c r="M66" s="2033"/>
      <c r="N66" s="1976">
        <f t="shared" si="4"/>
        <v>0</v>
      </c>
    </row>
    <row r="67" spans="1:14" ht="24.75" customHeight="1" x14ac:dyDescent="0.2">
      <c r="A67" s="2487" t="s">
        <v>2042</v>
      </c>
      <c r="B67" s="2488"/>
      <c r="C67" s="2488"/>
      <c r="D67" s="1970">
        <v>2372</v>
      </c>
      <c r="E67" s="1979">
        <f>'Expenditures 15-22'!K329</f>
        <v>0</v>
      </c>
      <c r="F67" s="1973"/>
      <c r="G67" s="2034"/>
      <c r="H67" s="2035"/>
      <c r="I67" s="2035"/>
      <c r="J67" s="2035"/>
      <c r="K67" s="2035"/>
      <c r="L67" s="2035"/>
      <c r="M67" s="2035"/>
      <c r="N67" s="1976">
        <f t="shared" si="4"/>
        <v>0</v>
      </c>
    </row>
    <row r="68" spans="1:14" x14ac:dyDescent="0.2">
      <c r="A68" s="2489" t="s">
        <v>1151</v>
      </c>
      <c r="B68" s="2490"/>
      <c r="C68" s="2490"/>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2086</v>
      </c>
    </row>
    <row r="6" spans="1:2" x14ac:dyDescent="0.2">
      <c r="A6" s="847"/>
      <c r="B6" s="307" t="s">
        <v>2081</v>
      </c>
    </row>
    <row r="7" spans="1:2" x14ac:dyDescent="0.2">
      <c r="A7" s="847"/>
      <c r="B7" s="307" t="s">
        <v>2082</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Central IL Voc Ed Coop</v>
      </c>
    </row>
    <row r="65" spans="2:2" x14ac:dyDescent="0.2">
      <c r="B65" s="849">
        <f>COVER!A13</f>
        <v>53102721045</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7" t="s">
        <v>1056</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686</v>
      </c>
      <c r="B40" s="2174"/>
      <c r="C40" s="2174"/>
      <c r="D40" s="2174"/>
      <c r="E40" s="2174"/>
    </row>
    <row r="41" spans="1:5" x14ac:dyDescent="0.2">
      <c r="A41" s="2175" t="s">
        <v>1591</v>
      </c>
      <c r="B41" s="2175"/>
      <c r="C41" s="2175"/>
      <c r="D41" s="2175"/>
      <c r="E41" s="2175"/>
    </row>
    <row r="42" spans="1:5" ht="12.75" customHeight="1" x14ac:dyDescent="0.2">
      <c r="A42" s="2176" t="s">
        <v>1015</v>
      </c>
      <c r="B42" s="2176"/>
      <c r="C42" s="2176"/>
      <c r="D42" s="2176"/>
      <c r="E42" s="217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29" sqref="E2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1" t="s">
        <v>1665</v>
      </c>
      <c r="B18" s="249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1669</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3"/>
      <c r="H2" s="853"/>
    </row>
    <row r="3" spans="1:8" ht="57" customHeight="1" x14ac:dyDescent="0.2">
      <c r="A3" s="2505" t="s">
        <v>1972</v>
      </c>
      <c r="B3" s="2506"/>
      <c r="C3" s="2506"/>
      <c r="D3" s="2506"/>
      <c r="E3" s="2506"/>
      <c r="F3" s="2507"/>
      <c r="G3" s="853"/>
      <c r="H3" s="853"/>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3"/>
      <c r="H4" s="853"/>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3"/>
      <c r="H5" s="853"/>
    </row>
    <row r="6" spans="1:8" s="854" customFormat="1" ht="41.25" customHeight="1" x14ac:dyDescent="0.2">
      <c r="A6" s="2508" t="s">
        <v>1670</v>
      </c>
      <c r="B6" s="2509"/>
      <c r="C6" s="2509"/>
      <c r="D6" s="2509"/>
      <c r="E6" s="2509"/>
      <c r="F6" s="251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334832</v>
      </c>
      <c r="C8" s="1813">
        <f>'Acct Summary 7-8'!D8</f>
        <v>0</v>
      </c>
      <c r="D8" s="1813">
        <f>'Acct Summary 7-8'!F8</f>
        <v>0</v>
      </c>
      <c r="E8" s="1813">
        <f>'Acct Summary 7-8'!I8</f>
        <v>0</v>
      </c>
      <c r="F8" s="1813">
        <f>SUM(B8:E8)</f>
        <v>334832</v>
      </c>
    </row>
    <row r="9" spans="1:8" s="858" customFormat="1" ht="14.25" customHeight="1" thickBot="1" x14ac:dyDescent="0.25">
      <c r="A9" s="857" t="s">
        <v>1353</v>
      </c>
      <c r="B9" s="1814">
        <f>'Acct Summary 7-8'!C17</f>
        <v>329919</v>
      </c>
      <c r="C9" s="1814">
        <f>'Acct Summary 7-8'!D17</f>
        <v>0</v>
      </c>
      <c r="D9" s="1814">
        <f>'Acct Summary 7-8'!F17</f>
        <v>0</v>
      </c>
      <c r="E9" s="1813"/>
      <c r="F9" s="1813">
        <f>SUM(B9:E9)</f>
        <v>329919</v>
      </c>
    </row>
    <row r="10" spans="1:8" s="858" customFormat="1" ht="14.25" thickTop="1" thickBot="1" x14ac:dyDescent="0.25">
      <c r="A10" s="859" t="s">
        <v>1354</v>
      </c>
      <c r="B10" s="1815">
        <f>(B8-B9)</f>
        <v>4913</v>
      </c>
      <c r="C10" s="1815">
        <f>(C8-C9)</f>
        <v>0</v>
      </c>
      <c r="D10" s="1815">
        <f>(D8-D9)</f>
        <v>0</v>
      </c>
      <c r="E10" s="1814">
        <f>(E8-E9)</f>
        <v>0</v>
      </c>
      <c r="F10" s="1816">
        <f>SUM(F8-F9)</f>
        <v>4913</v>
      </c>
    </row>
    <row r="11" spans="1:8" s="858" customFormat="1" ht="14.25" thickTop="1" thickBot="1" x14ac:dyDescent="0.25">
      <c r="A11" s="860" t="s">
        <v>1903</v>
      </c>
      <c r="B11" s="1817">
        <f>'Acct Summary 7-8'!C81</f>
        <v>52870</v>
      </c>
      <c r="C11" s="1817">
        <f>'Acct Summary 7-8'!D81</f>
        <v>0</v>
      </c>
      <c r="D11" s="1817">
        <f>'Acct Summary 7-8'!F81</f>
        <v>0</v>
      </c>
      <c r="E11" s="1817">
        <f>'Acct Summary 7-8'!I81</f>
        <v>0</v>
      </c>
      <c r="F11" s="1818">
        <f>SUM(B11:E11)</f>
        <v>52870</v>
      </c>
    </row>
    <row r="12" spans="1:8" ht="16.5" customHeight="1" thickTop="1" x14ac:dyDescent="0.2">
      <c r="A12" s="861"/>
      <c r="B12" s="862"/>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3"/>
      <c r="B13" s="864"/>
      <c r="C13" s="2496"/>
      <c r="D13" s="2497"/>
      <c r="E13" s="2497"/>
      <c r="F13" s="2498"/>
      <c r="H13" s="853"/>
    </row>
    <row r="14" spans="1:8" ht="19.5" customHeight="1" x14ac:dyDescent="0.2">
      <c r="A14" s="863"/>
      <c r="B14" s="864"/>
      <c r="C14" s="2496"/>
      <c r="D14" s="2497"/>
      <c r="E14" s="2497"/>
      <c r="F14" s="2498"/>
      <c r="H14" s="853"/>
    </row>
    <row r="15" spans="1:8" ht="17.25" customHeight="1" x14ac:dyDescent="0.2">
      <c r="A15" s="863"/>
      <c r="B15" s="864"/>
      <c r="C15" s="2499"/>
      <c r="D15" s="2500"/>
      <c r="E15" s="2500"/>
      <c r="F15" s="2501"/>
      <c r="H15" s="853"/>
    </row>
    <row r="16" spans="1:8" s="288" customFormat="1" ht="51.75" hidden="1" customHeight="1" x14ac:dyDescent="0.2">
      <c r="A16" s="2495" t="s">
        <v>1666</v>
      </c>
      <c r="B16" s="2495"/>
      <c r="C16" s="2495"/>
      <c r="D16" s="2495"/>
      <c r="E16" s="249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7" t="s">
        <v>660</v>
      </c>
      <c r="B3" s="2518"/>
      <c r="C3" s="2518"/>
      <c r="D3" s="251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8" t="s">
        <v>1487</v>
      </c>
      <c r="D7" s="252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2" t="s">
        <v>311</v>
      </c>
      <c r="D21" s="2533"/>
    </row>
    <row r="22" spans="1:10" ht="12.75" x14ac:dyDescent="0.2">
      <c r="A22" s="918"/>
      <c r="B22" s="919">
        <v>2</v>
      </c>
      <c r="C22" s="2530" t="s">
        <v>1507</v>
      </c>
      <c r="D22" s="253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4" t="s">
        <v>533</v>
      </c>
      <c r="D43" s="253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6" t="s">
        <v>779</v>
      </c>
      <c r="D56" s="252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6" t="s">
        <v>1674</v>
      </c>
      <c r="D70" s="252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53102721045</v>
      </c>
      <c r="E2" s="1542">
        <v>2020</v>
      </c>
      <c r="F2" s="1542">
        <v>1</v>
      </c>
      <c r="G2" s="1899">
        <v>101000300</v>
      </c>
    </row>
    <row r="3" spans="1:7" ht="15" x14ac:dyDescent="0.25">
      <c r="A3" t="s">
        <v>950</v>
      </c>
      <c r="B3" s="135" t="str">
        <f>COVER!A15</f>
        <v>Woodford</v>
      </c>
      <c r="E3" s="1830" t="s">
        <v>1971</v>
      </c>
      <c r="F3" s="1830" t="s">
        <v>1970</v>
      </c>
      <c r="G3" s="1899">
        <v>101000400</v>
      </c>
    </row>
    <row r="4" spans="1:7" ht="15" x14ac:dyDescent="0.25">
      <c r="A4" t="s">
        <v>1000</v>
      </c>
      <c r="B4" s="135" t="str">
        <f>COVER!A17</f>
        <v xml:space="preserve">  Central IL Voc Ed Coop</v>
      </c>
      <c r="E4" s="1828">
        <v>44119</v>
      </c>
      <c r="F4" s="1829">
        <v>44151</v>
      </c>
      <c r="G4" s="1899">
        <v>101000600</v>
      </c>
    </row>
    <row r="5" spans="1:7" ht="15" x14ac:dyDescent="0.25">
      <c r="A5" t="s">
        <v>699</v>
      </c>
      <c r="B5" s="135" t="str">
        <f>COVER!A38</f>
        <v>Joseph Bachman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52870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17595</v>
      </c>
      <c r="D92" s="2" t="str">
        <f t="shared" si="0"/>
        <v>Error?</v>
      </c>
      <c r="G92" s="1899">
        <v>102640600</v>
      </c>
    </row>
    <row r="93" spans="1:7" ht="15" x14ac:dyDescent="0.25">
      <c r="A93" s="5">
        <v>32</v>
      </c>
      <c r="B93" s="1832">
        <f>'Assets-Liab 5-6'!C41</f>
        <v>52870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570466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570466</v>
      </c>
      <c r="C279" s="2" t="s">
        <v>569</v>
      </c>
      <c r="D279" s="2" t="str">
        <f t="shared" si="3"/>
        <v>Error?</v>
      </c>
    </row>
    <row r="280" spans="1:4" x14ac:dyDescent="0.2">
      <c r="A280" s="5">
        <v>219</v>
      </c>
      <c r="B280" s="1832">
        <f>'Assets-Liab 5-6'!M40</f>
        <v>570466</v>
      </c>
      <c r="D280" s="2" t="str">
        <f t="shared" si="3"/>
        <v>Error?</v>
      </c>
    </row>
    <row r="281" spans="1:4" x14ac:dyDescent="0.2">
      <c r="A281" s="5">
        <v>220</v>
      </c>
      <c r="B281" s="1832">
        <f>'Assets-Liab 5-6'!M41</f>
        <v>570466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2550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2550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57526</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60076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60076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37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4435</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4472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4472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4933</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4933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4584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4584</v>
      </c>
      <c r="C843" s="2" t="s">
        <v>569</v>
      </c>
      <c r="D843" s="2" t="str">
        <f t="shared" si="12"/>
        <v>Error?</v>
      </c>
    </row>
    <row r="844" spans="1:4" x14ac:dyDescent="0.2">
      <c r="A844" s="5">
        <v>783</v>
      </c>
      <c r="B844" s="1832">
        <f>'Expenditures 15-22'!E44</f>
        <v>1873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1873</v>
      </c>
      <c r="C847" s="2" t="s">
        <v>569</v>
      </c>
      <c r="D847" s="2" t="str">
        <f t="shared" si="12"/>
        <v>Error?</v>
      </c>
    </row>
    <row r="848" spans="1:4" x14ac:dyDescent="0.2">
      <c r="A848" s="5">
        <v>787</v>
      </c>
      <c r="B848" s="1832">
        <f>'Expenditures 15-22'!E49</f>
        <v>7938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10353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16810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34863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38971</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38971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255</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2241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2496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41467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44883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44883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1148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1148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46031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143010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143010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88787</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88787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4839</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4839</v>
      </c>
      <c r="C1115" s="2" t="s">
        <v>569</v>
      </c>
      <c r="D1115" s="2" t="str">
        <f t="shared" si="16"/>
        <v>Error?</v>
      </c>
    </row>
    <row r="1116" spans="1:4" x14ac:dyDescent="0.2">
      <c r="A1116" s="5">
        <v>1055</v>
      </c>
      <c r="B1116" s="1832">
        <f>'Expenditures 15-22'!K44</f>
        <v>4460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4460</v>
      </c>
      <c r="C1119" s="2" t="s">
        <v>569</v>
      </c>
      <c r="D1119" s="2" t="str">
        <f t="shared" si="16"/>
        <v>Error?</v>
      </c>
    </row>
    <row r="1120" spans="1:4" x14ac:dyDescent="0.2">
      <c r="A1120" s="5">
        <v>1059</v>
      </c>
      <c r="B1120" s="1832">
        <f>'Expenditures 15-22'!K49</f>
        <v>7938</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75703</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85002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156130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329919</v>
      </c>
      <c r="C1152" s="2" t="s">
        <v>569</v>
      </c>
      <c r="D1152" s="2" t="str">
        <f t="shared" si="17"/>
        <v>Error?</v>
      </c>
    </row>
    <row r="1153" spans="1:4" x14ac:dyDescent="0.2">
      <c r="A1153" s="5">
        <v>1092</v>
      </c>
      <c r="B1153" s="1832">
        <f>'Expenditures 15-22'!K115</f>
        <v>4913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47957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52870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524435</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524435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46031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46031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570466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570466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240359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240359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57047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57047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297406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297406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273060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273060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143010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156130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35275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8009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124310</v>
      </c>
      <c r="C2553" s="2" t="s">
        <v>569</v>
      </c>
      <c r="D2553" s="2" t="str">
        <f t="shared" si="38"/>
        <v>Error?</v>
      </c>
    </row>
    <row r="2554" spans="1:4" x14ac:dyDescent="0.2">
      <c r="A2554" s="5">
        <v>2493</v>
      </c>
      <c r="B2554" s="1832">
        <f>'Acct Summary 7-8'!C7</f>
        <v>63964</v>
      </c>
      <c r="C2554" s="2" t="s">
        <v>569</v>
      </c>
      <c r="D2554" s="2" t="str">
        <f t="shared" si="38"/>
        <v>Error?</v>
      </c>
    </row>
    <row r="2555" spans="1:4" x14ac:dyDescent="0.2">
      <c r="A2555" s="5">
        <v>2494</v>
      </c>
      <c r="B2555" s="1832">
        <f>'Acct Summary 7-8'!C8</f>
        <v>334832</v>
      </c>
      <c r="C2555" s="2" t="s">
        <v>569</v>
      </c>
      <c r="D2555" s="2" t="str">
        <f t="shared" si="38"/>
        <v>Error?</v>
      </c>
    </row>
    <row r="2556" spans="1:4" x14ac:dyDescent="0.2">
      <c r="A2556" s="5">
        <v>2495</v>
      </c>
      <c r="B2556" s="1832">
        <f>'Acct Summary 7-8'!C12</f>
        <v>88787</v>
      </c>
      <c r="C2556" s="2" t="s">
        <v>569</v>
      </c>
      <c r="D2556" s="2" t="str">
        <f t="shared" si="38"/>
        <v>Error?</v>
      </c>
    </row>
    <row r="2557" spans="1:4" x14ac:dyDescent="0.2">
      <c r="A2557" s="5">
        <v>2496</v>
      </c>
      <c r="B2557" s="1832">
        <f>'Acct Summary 7-8'!C13</f>
        <v>85002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156130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329919</v>
      </c>
      <c r="C2561" s="2" t="s">
        <v>569</v>
      </c>
      <c r="D2561" s="2" t="str">
        <f t="shared" si="39"/>
        <v>Error?</v>
      </c>
    </row>
    <row r="2562" spans="1:4" x14ac:dyDescent="0.2">
      <c r="A2562" s="5">
        <v>2501</v>
      </c>
      <c r="B2562" s="1832">
        <f>'Acct Summary 7-8'!C20</f>
        <v>4913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57526</v>
      </c>
      <c r="D2718" s="2" t="str">
        <f t="shared" si="41"/>
        <v>Error?</v>
      </c>
    </row>
    <row r="2719" spans="1:4" x14ac:dyDescent="0.2">
      <c r="A2719" s="5">
        <v>2658</v>
      </c>
      <c r="B2719" s="1832">
        <f>'Expenditures 15-22'!D51</f>
        <v>4435</v>
      </c>
      <c r="D2719" s="2" t="str">
        <f t="shared" si="41"/>
        <v>Error?</v>
      </c>
    </row>
    <row r="2720" spans="1:4" x14ac:dyDescent="0.2">
      <c r="A2720" s="5">
        <v>2659</v>
      </c>
      <c r="B2720" s="1832">
        <f>'Expenditures 15-22'!E51</f>
        <v>2415</v>
      </c>
      <c r="D2720" s="2" t="str">
        <f t="shared" si="41"/>
        <v>Error?</v>
      </c>
    </row>
    <row r="2721" spans="1:4" x14ac:dyDescent="0.2">
      <c r="A2721" s="5">
        <v>2660</v>
      </c>
      <c r="B2721" s="1832">
        <f>'Expenditures 15-22'!F51</f>
        <v>2241</v>
      </c>
      <c r="D2721" s="2" t="str">
        <f t="shared" si="41"/>
        <v>Error?</v>
      </c>
    </row>
    <row r="2722" spans="1:4" x14ac:dyDescent="0.2">
      <c r="A2722" s="5">
        <v>2661</v>
      </c>
      <c r="B2722" s="1832">
        <f>'Expenditures 15-22'!G51</f>
        <v>1148</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67765</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13120</v>
      </c>
      <c r="C2789" s="2" t="s">
        <v>569</v>
      </c>
      <c r="D2789" s="2" t="str">
        <f t="shared" si="42"/>
        <v>Error?</v>
      </c>
    </row>
    <row r="2790" spans="1:4" x14ac:dyDescent="0.2">
      <c r="A2790" s="5">
        <v>2729</v>
      </c>
      <c r="B2790" s="1832">
        <f>'Expenditures 15-22'!E102</f>
        <v>13120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13120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143010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156130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4913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138549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52870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334832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329919</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52870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316</v>
      </c>
      <c r="D5114" s="2" t="str">
        <f t="shared" si="78"/>
        <v>Error?</v>
      </c>
    </row>
    <row r="5115" spans="1:4" x14ac:dyDescent="0.2">
      <c r="A5115" s="5">
        <v>5054</v>
      </c>
      <c r="B5115" s="1832">
        <f>'Revenues 9-14'!C98</f>
        <v>7318</v>
      </c>
      <c r="D5115" s="2" t="str">
        <f t="shared" si="78"/>
        <v>Error?</v>
      </c>
    </row>
    <row r="5116" spans="1:4" x14ac:dyDescent="0.2">
      <c r="A5116" s="5">
        <v>5055</v>
      </c>
      <c r="B5116" s="1832">
        <f>'Revenues 9-14'!C99</f>
        <v>375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8009</v>
      </c>
      <c r="C5120" s="2" t="s">
        <v>569</v>
      </c>
      <c r="D5120" s="2" t="str">
        <f t="shared" si="79"/>
        <v>Error?</v>
      </c>
    </row>
    <row r="5121" spans="1:4" x14ac:dyDescent="0.2">
      <c r="A5121" s="5">
        <v>5060</v>
      </c>
      <c r="B5121" s="1832">
        <f>'Revenues 9-14'!C109</f>
        <v>8009</v>
      </c>
      <c r="C5121" s="2" t="s">
        <v>569</v>
      </c>
      <c r="D5121" s="2" t="str">
        <f t="shared" si="79"/>
        <v>Error?</v>
      </c>
    </row>
    <row r="5122" spans="1:4" x14ac:dyDescent="0.2">
      <c r="A5122" s="5">
        <v>5061</v>
      </c>
      <c r="B5122" s="1832">
        <f>'Revenues 9-14'!C111</f>
        <v>138549</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138549</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124310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124310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124310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124310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63964</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63964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63964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63964</v>
      </c>
      <c r="C5326" s="2" t="s">
        <v>569</v>
      </c>
      <c r="D5326" s="2" t="str">
        <f t="shared" si="82"/>
        <v>Error?</v>
      </c>
    </row>
    <row r="5327" spans="1:5" x14ac:dyDescent="0.2">
      <c r="A5327" s="5">
        <v>5266</v>
      </c>
      <c r="B5327" s="1832">
        <f>'Revenues 9-14'!C268</f>
        <v>334832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4913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9.2926045016077166E-2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57047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329919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202161</v>
      </c>
      <c r="D7834" s="2" t="str">
        <f t="shared" si="129"/>
        <v>Error?</v>
      </c>
      <c r="E7834" s="4" t="s">
        <v>1998</v>
      </c>
    </row>
    <row r="7835" spans="1:5" x14ac:dyDescent="0.2">
      <c r="A7835">
        <v>7774</v>
      </c>
      <c r="B7835" s="1832">
        <f>'PCTC-OEPP 27-28'!F78</f>
        <v>127758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7318</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124310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63964</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195592</v>
      </c>
      <c r="D7877" s="2" t="str">
        <f t="shared" si="129"/>
        <v>Error?</v>
      </c>
      <c r="E7877" s="4" t="s">
        <v>1998</v>
      </c>
    </row>
    <row r="7878" spans="1:5" x14ac:dyDescent="0.2">
      <c r="A7878">
        <v>7817</v>
      </c>
      <c r="B7878" s="1832">
        <f>'PCTC-OEPP 27-28'!F176</f>
        <v>-67834</v>
      </c>
      <c r="D7878" s="2" t="str">
        <f t="shared" si="129"/>
        <v>Error?</v>
      </c>
      <c r="E7878" s="4" t="s">
        <v>1998</v>
      </c>
    </row>
    <row r="7879" spans="1:5" x14ac:dyDescent="0.2">
      <c r="A7879">
        <v>7818</v>
      </c>
      <c r="B7879" s="1832">
        <f>'PCTC-OEPP 27-28'!F178</f>
        <v>-10787</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9" t="str">
        <f>COVER!A17</f>
        <v xml:space="preserve">  Central IL Voc Ed Coop</v>
      </c>
      <c r="B7" s="2560"/>
      <c r="C7" s="2560"/>
      <c r="D7" s="2561"/>
      <c r="E7" s="2562">
        <f>COVER!A13</f>
        <v>53102721045</v>
      </c>
      <c r="F7" s="2563"/>
      <c r="G7" s="2569" t="str">
        <f>COVER!T23</f>
        <v>066-005027</v>
      </c>
      <c r="H7" s="2570"/>
      <c r="I7" s="2570"/>
      <c r="J7" s="2570"/>
      <c r="K7" s="2570"/>
      <c r="L7" s="257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2"/>
      <c r="B9" s="2573"/>
      <c r="C9" s="2573"/>
      <c r="D9" s="2573"/>
      <c r="E9" s="2573"/>
      <c r="F9" s="2574"/>
      <c r="G9" s="2542" t="str">
        <f>COVER!T13</f>
        <v>Gorenz and Associates, Ltd.</v>
      </c>
      <c r="H9" s="2575"/>
      <c r="I9" s="2575"/>
      <c r="J9" s="2575"/>
      <c r="K9" s="2575"/>
      <c r="L9" s="2576"/>
    </row>
    <row r="10" spans="1:29" ht="13.5" customHeight="1" x14ac:dyDescent="0.2">
      <c r="A10" s="2548" t="str">
        <f>COVER!A38</f>
        <v>Joseph Bachman</v>
      </c>
      <c r="B10" s="2549"/>
      <c r="C10" s="2549"/>
      <c r="D10" s="2549"/>
      <c r="E10" s="2549"/>
      <c r="F10" s="2550"/>
      <c r="G10" s="2542" t="str">
        <f>COVER!T17</f>
        <v>4200 N Knoxville Ave.</v>
      </c>
      <c r="H10" s="2543"/>
      <c r="I10" s="2543"/>
      <c r="J10" s="2543"/>
      <c r="K10" s="2543"/>
      <c r="L10" s="2544"/>
    </row>
    <row r="11" spans="1:29" ht="13.5" customHeight="1" x14ac:dyDescent="0.2">
      <c r="A11" s="963" t="s">
        <v>1502</v>
      </c>
      <c r="B11" s="964"/>
      <c r="C11" s="965"/>
      <c r="D11" s="970"/>
      <c r="E11" s="965"/>
      <c r="F11" s="969"/>
      <c r="G11" s="2542" t="str">
        <f>COVER!T19</f>
        <v>Peoria</v>
      </c>
      <c r="H11" s="2543"/>
      <c r="I11" s="2543"/>
      <c r="J11" s="2543"/>
      <c r="K11" s="2543"/>
      <c r="L11" s="2544"/>
    </row>
    <row r="12" spans="1:29" ht="13.5" customHeight="1" x14ac:dyDescent="0.2">
      <c r="A12" s="2551" t="s">
        <v>1501</v>
      </c>
      <c r="B12" s="2552"/>
      <c r="C12" s="2552"/>
      <c r="D12" s="2552"/>
      <c r="E12" s="2552"/>
      <c r="F12" s="2553"/>
      <c r="G12" s="2545"/>
      <c r="H12" s="2546"/>
      <c r="I12" s="2546"/>
      <c r="J12" s="2546"/>
      <c r="K12" s="2546"/>
      <c r="L12" s="2547"/>
    </row>
    <row r="13" spans="1:29" ht="13.5" customHeight="1" x14ac:dyDescent="0.2">
      <c r="A13" s="2542"/>
      <c r="B13" s="2543"/>
      <c r="C13" s="2543"/>
      <c r="D13" s="2543"/>
      <c r="E13" s="2543"/>
      <c r="F13" s="2544"/>
      <c r="G13" s="2537" t="s">
        <v>1503</v>
      </c>
      <c r="H13" s="2538"/>
      <c r="I13" s="2554" t="str">
        <f>COVER!T25</f>
        <v>tpeffer@gorenzcpa.com</v>
      </c>
      <c r="J13" s="2555"/>
      <c r="K13" s="2555"/>
      <c r="L13" s="2556"/>
    </row>
    <row r="14" spans="1:29" ht="13.5" customHeight="1" x14ac:dyDescent="0.2">
      <c r="A14" s="2542" t="str">
        <f>COVER!A19</f>
        <v>101 West Madison</v>
      </c>
      <c r="B14" s="2543"/>
      <c r="C14" s="2543"/>
      <c r="D14" s="2543"/>
      <c r="E14" s="2543"/>
      <c r="F14" s="2544"/>
      <c r="G14" s="974" t="s">
        <v>1175</v>
      </c>
      <c r="H14" s="972"/>
      <c r="I14" s="972"/>
      <c r="J14" s="972"/>
      <c r="K14" s="972"/>
      <c r="L14" s="973"/>
    </row>
    <row r="15" spans="1:29" ht="13.5" customHeight="1" x14ac:dyDescent="0.2">
      <c r="A15" s="2542" t="str">
        <f>COVER!A21</f>
        <v>Metamora</v>
      </c>
      <c r="B15" s="2543"/>
      <c r="C15" s="2543"/>
      <c r="D15" s="2543"/>
      <c r="E15" s="2543"/>
      <c r="F15" s="2544"/>
      <c r="G15" s="2539" t="str">
        <f>COVER!T15</f>
        <v>Thomas Peffer, CPA</v>
      </c>
      <c r="H15" s="2540"/>
      <c r="I15" s="2540"/>
      <c r="J15" s="2540"/>
      <c r="K15" s="2540"/>
      <c r="L15" s="2541"/>
    </row>
    <row r="16" spans="1:29" ht="12.2" customHeight="1" x14ac:dyDescent="0.2">
      <c r="A16" s="2565">
        <f>COVER!A25</f>
        <v>61548</v>
      </c>
      <c r="B16" s="2566"/>
      <c r="C16" s="2566"/>
      <c r="D16" s="2566"/>
      <c r="E16" s="2566"/>
      <c r="F16" s="2567"/>
      <c r="G16" s="2577"/>
      <c r="H16" s="2578"/>
      <c r="I16" s="2578"/>
      <c r="J16" s="2578"/>
      <c r="K16" s="2578"/>
      <c r="L16" s="2579"/>
    </row>
    <row r="17" spans="1:13" ht="12.2" customHeight="1" x14ac:dyDescent="0.2">
      <c r="A17" s="2580"/>
      <c r="B17" s="2566"/>
      <c r="C17" s="2566"/>
      <c r="D17" s="2566"/>
      <c r="E17" s="2566"/>
      <c r="F17" s="2567"/>
      <c r="G17" s="974" t="s">
        <v>1174</v>
      </c>
      <c r="H17" s="972"/>
      <c r="I17" s="972"/>
      <c r="J17" s="972"/>
      <c r="K17" s="976" t="s">
        <v>1173</v>
      </c>
      <c r="L17" s="969"/>
      <c r="M17" s="962"/>
    </row>
    <row r="18" spans="1:13" ht="12.2" customHeight="1" x14ac:dyDescent="0.2">
      <c r="A18" s="2548"/>
      <c r="B18" s="2549"/>
      <c r="C18" s="2549"/>
      <c r="D18" s="2549"/>
      <c r="E18" s="2549"/>
      <c r="F18" s="2550"/>
      <c r="G18" s="2559" t="str">
        <f>COVER!T21</f>
        <v>309-685-7621</v>
      </c>
      <c r="H18" s="2560"/>
      <c r="I18" s="2560"/>
      <c r="J18" s="2560"/>
      <c r="K18" s="2559" t="str">
        <f>COVER!X21</f>
        <v>309-685-4758</v>
      </c>
      <c r="L18" s="256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1" t="str">
        <f>'Single Audit Cover'!A7</f>
        <v xml:space="preserve">  Central IL Voc Ed Coop</v>
      </c>
      <c r="B1" s="2582"/>
      <c r="C1" s="2582"/>
      <c r="D1" s="2582"/>
    </row>
    <row r="2" spans="1:11" s="991" customFormat="1" ht="12.75" x14ac:dyDescent="0.2">
      <c r="A2" s="2583">
        <f>'Single Audit Cover'!E7</f>
        <v>53102721045</v>
      </c>
      <c r="B2" s="2584"/>
      <c r="C2" s="2584"/>
      <c r="D2" s="2584"/>
    </row>
    <row r="3" spans="1:11" s="991" customFormat="1" ht="12.75" x14ac:dyDescent="0.2">
      <c r="A3" s="2581" t="s">
        <v>1496</v>
      </c>
      <c r="B3" s="2582"/>
      <c r="C3" s="2582"/>
      <c r="D3" s="258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6" t="str">
        <f>'Single Audit Cover'!A7</f>
        <v xml:space="preserve">  Central IL Voc Ed Coop</v>
      </c>
      <c r="B1" s="2586"/>
      <c r="C1" s="2586"/>
      <c r="D1" s="2586"/>
      <c r="E1" s="2586"/>
    </row>
    <row r="2" spans="1:5" x14ac:dyDescent="0.2">
      <c r="A2" s="2587">
        <f>'Single Audit Cover'!E7</f>
        <v>53102721045</v>
      </c>
      <c r="B2" s="2587"/>
      <c r="C2" s="2587"/>
      <c r="D2" s="2587"/>
      <c r="E2" s="2587"/>
    </row>
    <row r="3" spans="1:5" ht="4.5" customHeight="1" x14ac:dyDescent="0.2"/>
    <row r="4" spans="1:5" x14ac:dyDescent="0.2">
      <c r="A4" s="2586" t="s">
        <v>1234</v>
      </c>
      <c r="B4" s="2586"/>
      <c r="C4" s="2586"/>
      <c r="D4" s="2586"/>
      <c r="E4" s="2586"/>
    </row>
    <row r="5" spans="1:5" x14ac:dyDescent="0.2">
      <c r="A5" s="2589" t="str">
        <f>'Single Audit Cover'!A4</f>
        <v>Year Ending June 30, 2020</v>
      </c>
      <c r="B5" s="2589"/>
      <c r="C5" s="2589"/>
      <c r="D5" s="2589"/>
      <c r="E5" s="2589"/>
    </row>
    <row r="6" spans="1:5" x14ac:dyDescent="0.2">
      <c r="A6" s="2586" t="s">
        <v>1233</v>
      </c>
      <c r="B6" s="2586"/>
      <c r="C6" s="2586"/>
      <c r="D6" s="2586"/>
      <c r="E6" s="2586"/>
    </row>
    <row r="8" spans="1:5" x14ac:dyDescent="0.2">
      <c r="A8" s="1036" t="s">
        <v>1232</v>
      </c>
    </row>
    <row r="10" spans="1:5" x14ac:dyDescent="0.2">
      <c r="A10" s="1037" t="s">
        <v>1231</v>
      </c>
      <c r="B10" s="1038" t="s">
        <v>1230</v>
      </c>
      <c r="C10" s="1038"/>
      <c r="D10" s="1039">
        <f>SUM('Acct Summary 7-8'!C7:K7)</f>
        <v>63964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63964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8"/>
      <c r="B24" s="2588"/>
      <c r="D24" s="1044"/>
    </row>
    <row r="25" spans="1:4" x14ac:dyDescent="0.2">
      <c r="A25" s="2585"/>
      <c r="B25" s="2585"/>
      <c r="D25" s="1044"/>
    </row>
    <row r="26" spans="1:4" x14ac:dyDescent="0.2">
      <c r="A26" s="2585"/>
      <c r="B26" s="2585"/>
      <c r="D26" s="1044"/>
    </row>
    <row r="27" spans="1:4" x14ac:dyDescent="0.2">
      <c r="A27" s="2585"/>
      <c r="B27" s="2585"/>
      <c r="D27" s="1044"/>
    </row>
    <row r="28" spans="1:4" x14ac:dyDescent="0.2">
      <c r="A28" s="2585"/>
      <c r="B28" s="2585"/>
      <c r="D28" s="1044"/>
    </row>
    <row r="29" spans="1:4" x14ac:dyDescent="0.2">
      <c r="A29" s="2585"/>
      <c r="B29" s="2585"/>
      <c r="D29" s="1044"/>
    </row>
    <row r="30" spans="1:4" x14ac:dyDescent="0.2">
      <c r="A30" s="2585"/>
      <c r="B30" s="2585"/>
      <c r="D30" s="1044"/>
    </row>
    <row r="32" spans="1:4" x14ac:dyDescent="0.2">
      <c r="A32" s="1036" t="s">
        <v>1222</v>
      </c>
      <c r="D32" s="1039">
        <f>SUM(D19:D30)</f>
        <v>63964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5"/>
      <c r="B40" s="2585"/>
      <c r="D40" s="1044"/>
    </row>
    <row r="41" spans="1:4" x14ac:dyDescent="0.2">
      <c r="A41" s="2585"/>
      <c r="B41" s="2585"/>
      <c r="D41" s="1047"/>
    </row>
    <row r="42" spans="1:4" x14ac:dyDescent="0.2">
      <c r="A42" s="2585"/>
      <c r="B42" s="2585"/>
      <c r="D42" s="1047"/>
    </row>
    <row r="43" spans="1:4" x14ac:dyDescent="0.2">
      <c r="A43" s="2585"/>
      <c r="B43" s="2585"/>
      <c r="D43" s="1047"/>
    </row>
    <row r="44" spans="1:4" x14ac:dyDescent="0.2">
      <c r="A44" s="2585"/>
      <c r="B44" s="2585"/>
      <c r="D44" s="1047"/>
    </row>
    <row r="45" spans="1:4" x14ac:dyDescent="0.2">
      <c r="A45" s="2585"/>
      <c r="B45" s="2585"/>
      <c r="D45" s="1047"/>
    </row>
    <row r="47" spans="1:4" x14ac:dyDescent="0.2">
      <c r="B47" s="1048" t="s">
        <v>1216</v>
      </c>
      <c r="C47" s="1048"/>
      <c r="D47" s="1049">
        <f>SUM(D35:D45)</f>
        <v>0</v>
      </c>
    </row>
    <row r="49" spans="2:4" x14ac:dyDescent="0.2">
      <c r="B49" s="1048" t="s">
        <v>1215</v>
      </c>
      <c r="C49" s="1048"/>
      <c r="D49" s="1049">
        <f>D32-D47</f>
        <v>63964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8" t="str">
        <f>'Single Audit Cover'!A7</f>
        <v xml:space="preserve">  Central IL Voc Ed Coop</v>
      </c>
      <c r="C1" s="2590"/>
      <c r="D1" s="2590"/>
      <c r="E1" s="2590"/>
      <c r="F1" s="2590"/>
      <c r="G1" s="2590"/>
      <c r="H1" s="2590"/>
      <c r="I1" s="2590"/>
      <c r="J1" s="2590"/>
      <c r="K1" s="2590"/>
      <c r="L1" s="2590"/>
      <c r="M1" s="2590"/>
    </row>
    <row r="2" spans="2:14" ht="15" x14ac:dyDescent="0.2">
      <c r="B2" s="2591">
        <f>'Single Audit Cover'!E7</f>
        <v>53102721045</v>
      </c>
      <c r="C2" s="2591"/>
      <c r="D2" s="2591"/>
      <c r="E2" s="2591"/>
      <c r="F2" s="2591"/>
      <c r="G2" s="2591"/>
      <c r="H2" s="2591"/>
      <c r="I2" s="2591"/>
      <c r="J2" s="2591"/>
      <c r="K2" s="2591"/>
      <c r="L2" s="2591"/>
      <c r="M2" s="2591"/>
      <c r="N2" s="1078"/>
    </row>
    <row r="3" spans="2:14" ht="15" x14ac:dyDescent="0.2">
      <c r="B3" s="2592" t="s">
        <v>1208</v>
      </c>
      <c r="C3" s="2592"/>
      <c r="D3" s="2592"/>
      <c r="E3" s="2592"/>
      <c r="F3" s="2592"/>
      <c r="G3" s="2592"/>
      <c r="H3" s="2592"/>
      <c r="I3" s="2592"/>
      <c r="J3" s="2592"/>
      <c r="K3" s="2592"/>
      <c r="L3" s="2592"/>
      <c r="M3" s="2592"/>
      <c r="N3" s="1078"/>
    </row>
    <row r="4" spans="2:14" ht="15" x14ac:dyDescent="0.2">
      <c r="B4" s="2593" t="str">
        <f>'Single Audit Cover'!A4</f>
        <v>Year Ending June 30, 2020</v>
      </c>
      <c r="C4" s="2593"/>
      <c r="D4" s="2593"/>
      <c r="E4" s="2593"/>
      <c r="F4" s="2593"/>
      <c r="G4" s="2593"/>
      <c r="H4" s="2593"/>
      <c r="I4" s="2593"/>
      <c r="J4" s="2593"/>
      <c r="K4" s="2593"/>
      <c r="L4" s="2593"/>
      <c r="M4" s="2593"/>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3" t="str">
        <f>'Single Audit Cover'!A7</f>
        <v xml:space="preserve">  Central IL Voc Ed Coop</v>
      </c>
      <c r="B1" s="2603"/>
      <c r="C1" s="2603"/>
      <c r="D1" s="2603"/>
      <c r="E1" s="2603"/>
      <c r="F1" s="2603"/>
    </row>
    <row r="2" spans="1:7" ht="13.5" customHeight="1" x14ac:dyDescent="0.2">
      <c r="A2" s="2591">
        <f>'Single Audit Cover'!E7</f>
        <v>53102721045</v>
      </c>
      <c r="B2" s="2591"/>
      <c r="C2" s="2591"/>
      <c r="D2" s="2591"/>
      <c r="E2" s="2591"/>
      <c r="F2" s="2591"/>
      <c r="G2" s="1051"/>
    </row>
    <row r="3" spans="1:7" ht="15.75" customHeight="1" x14ac:dyDescent="0.2">
      <c r="A3" s="2604" t="s">
        <v>1260</v>
      </c>
      <c r="B3" s="2604"/>
      <c r="C3" s="2604"/>
      <c r="D3" s="2604"/>
      <c r="E3" s="2604"/>
      <c r="F3" s="2604"/>
    </row>
    <row r="4" spans="1:7" ht="13.5" customHeight="1" x14ac:dyDescent="0.2">
      <c r="A4" s="2605" t="str">
        <f>'Single Audit Cover'!A4</f>
        <v>Year Ending June 30, 2020</v>
      </c>
      <c r="B4" s="2605"/>
      <c r="C4" s="2605"/>
      <c r="D4" s="2605"/>
      <c r="E4" s="2605"/>
      <c r="F4" s="2605"/>
    </row>
    <row r="5" spans="1:7" ht="8.25" customHeight="1" x14ac:dyDescent="0.2">
      <c r="C5" s="295"/>
      <c r="D5" s="295"/>
    </row>
    <row r="6" spans="1:7" ht="13.5" customHeight="1" x14ac:dyDescent="0.2">
      <c r="A6" s="1052" t="s">
        <v>1705</v>
      </c>
      <c r="C6" s="295"/>
      <c r="D6" s="295"/>
    </row>
    <row r="7" spans="1:7" ht="60.95" customHeight="1" x14ac:dyDescent="0.2">
      <c r="A7" s="2602" t="s">
        <v>1706</v>
      </c>
      <c r="B7" s="2602"/>
      <c r="C7" s="2602"/>
      <c r="D7" s="2602"/>
      <c r="E7" s="2602"/>
      <c r="F7" s="260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2" t="s">
        <v>1708</v>
      </c>
      <c r="B13" s="2602"/>
      <c r="C13" s="2602"/>
      <c r="D13" s="2602"/>
      <c r="E13" s="2602"/>
      <c r="F13" s="2602"/>
    </row>
    <row r="14" spans="1:7" ht="9.75" customHeight="1" x14ac:dyDescent="0.2">
      <c r="C14" s="1036"/>
      <c r="D14" s="1036"/>
    </row>
    <row r="15" spans="1:7" ht="13.5" customHeight="1" x14ac:dyDescent="0.2">
      <c r="C15" s="1476" t="s">
        <v>1259</v>
      </c>
      <c r="D15" s="2600" t="s">
        <v>1258</v>
      </c>
      <c r="E15" s="2600"/>
      <c r="F15" s="2600"/>
    </row>
    <row r="16" spans="1:7" ht="13.5" customHeight="1" x14ac:dyDescent="0.2">
      <c r="A16" s="1058"/>
      <c r="B16" s="1052" t="s">
        <v>1257</v>
      </c>
      <c r="C16" s="1476" t="s">
        <v>1256</v>
      </c>
      <c r="D16" s="2601" t="s">
        <v>1571</v>
      </c>
      <c r="E16" s="2601"/>
      <c r="F16" s="2601"/>
    </row>
    <row r="17" spans="1:6" ht="20.45" customHeight="1" x14ac:dyDescent="0.2">
      <c r="A17" s="1059"/>
      <c r="B17" s="1060"/>
      <c r="C17" s="1061"/>
      <c r="D17" s="2595"/>
      <c r="E17" s="2595"/>
      <c r="F17" s="2595"/>
    </row>
    <row r="18" spans="1:6" ht="20.65" customHeight="1" x14ac:dyDescent="0.2">
      <c r="A18" s="1059"/>
      <c r="B18" s="1060"/>
      <c r="C18" s="1061"/>
      <c r="D18" s="2595"/>
      <c r="E18" s="2595"/>
      <c r="F18" s="2595"/>
    </row>
    <row r="19" spans="1:6" ht="20.65" customHeight="1" x14ac:dyDescent="0.2">
      <c r="A19" s="1059"/>
      <c r="B19" s="1060"/>
      <c r="C19" s="1061"/>
      <c r="D19" s="2595"/>
      <c r="E19" s="2595"/>
      <c r="F19" s="2595"/>
    </row>
    <row r="20" spans="1:6" ht="20.65" customHeight="1" x14ac:dyDescent="0.2">
      <c r="A20" s="1059"/>
      <c r="B20" s="1060"/>
      <c r="C20" s="1061"/>
      <c r="D20" s="2595"/>
      <c r="E20" s="2595"/>
      <c r="F20" s="2595"/>
    </row>
    <row r="21" spans="1:6" ht="20.65" customHeight="1" x14ac:dyDescent="0.2">
      <c r="A21" s="1059"/>
      <c r="B21" s="1060"/>
      <c r="C21" s="1061"/>
      <c r="D21" s="2595"/>
      <c r="E21" s="2595"/>
      <c r="F21" s="2595"/>
    </row>
    <row r="22" spans="1:6" ht="20.65" customHeight="1" x14ac:dyDescent="0.2">
      <c r="A22" s="1059"/>
      <c r="B22" s="1060"/>
      <c r="C22" s="1061"/>
      <c r="D22" s="2595"/>
      <c r="E22" s="2595"/>
      <c r="F22" s="2595"/>
    </row>
    <row r="23" spans="1:6" ht="20.65" customHeight="1" x14ac:dyDescent="0.2">
      <c r="A23" s="1059"/>
      <c r="B23" s="1060"/>
      <c r="C23" s="1061"/>
      <c r="D23" s="2595"/>
      <c r="E23" s="2595"/>
      <c r="F23" s="2595"/>
    </row>
    <row r="24" spans="1:6" ht="20.65" customHeight="1" x14ac:dyDescent="0.2">
      <c r="A24" s="1059"/>
      <c r="B24" s="1060"/>
      <c r="C24" s="1061"/>
      <c r="D24" s="2595"/>
      <c r="E24" s="2595"/>
      <c r="F24" s="2595"/>
    </row>
    <row r="25" spans="1:6" ht="20.65" customHeight="1" x14ac:dyDescent="0.2">
      <c r="A25" s="1059"/>
      <c r="B25" s="1060"/>
      <c r="C25" s="1061"/>
      <c r="D25" s="2595"/>
      <c r="E25" s="2595"/>
      <c r="F25" s="2595"/>
    </row>
    <row r="26" spans="1:6" ht="20.65" customHeight="1" x14ac:dyDescent="0.2">
      <c r="A26" s="1059"/>
      <c r="B26" s="1060"/>
      <c r="C26" s="1061"/>
      <c r="D26" s="2595"/>
      <c r="E26" s="2595"/>
      <c r="F26" s="2595"/>
    </row>
    <row r="27" spans="1:6" ht="20.65" customHeight="1" x14ac:dyDescent="0.2">
      <c r="A27" s="1059"/>
      <c r="B27" s="1060"/>
      <c r="C27" s="1061"/>
      <c r="D27" s="2595"/>
      <c r="E27" s="2595"/>
      <c r="F27" s="2595"/>
    </row>
    <row r="28" spans="1:6" ht="20.65" customHeight="1" x14ac:dyDescent="0.2">
      <c r="A28" s="1059"/>
      <c r="B28" s="1060"/>
      <c r="C28" s="1061"/>
      <c r="D28" s="2595"/>
      <c r="E28" s="2595"/>
      <c r="F28" s="2595"/>
    </row>
    <row r="29" spans="1:6" ht="20.65" customHeight="1" x14ac:dyDescent="0.2">
      <c r="A29" s="1059"/>
      <c r="B29" s="1060"/>
      <c r="C29" s="1061"/>
      <c r="D29" s="2595"/>
      <c r="E29" s="2595"/>
      <c r="F29" s="259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6" t="s">
        <v>1709</v>
      </c>
      <c r="B32" s="2596"/>
      <c r="C32" s="2596"/>
      <c r="D32" s="2596"/>
      <c r="E32" s="2596"/>
      <c r="F32" s="259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7">
        <f>+C33+C34</f>
        <v>0</v>
      </c>
      <c r="F34" s="259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9" t="s">
        <v>1573</v>
      </c>
      <c r="C49" s="2599"/>
      <c r="D49" s="2599"/>
      <c r="E49" s="1168"/>
    </row>
    <row r="50" spans="1:5" s="1076" customFormat="1" ht="3.75" customHeight="1" x14ac:dyDescent="0.2">
      <c r="A50" s="1075"/>
      <c r="B50" s="1475"/>
      <c r="C50" s="1475"/>
      <c r="D50" s="1475"/>
      <c r="E50" s="1168"/>
    </row>
    <row r="51" spans="1:5" s="1076" customFormat="1" ht="20.25" customHeight="1" x14ac:dyDescent="0.2">
      <c r="A51" s="1077">
        <v>6</v>
      </c>
      <c r="B51" s="2594" t="s">
        <v>1534</v>
      </c>
      <c r="C51" s="2594"/>
      <c r="D51" s="2594"/>
    </row>
    <row r="52" spans="1:5" ht="14.25" customHeight="1" x14ac:dyDescent="0.2">
      <c r="A52" s="1077"/>
      <c r="B52" s="2594"/>
      <c r="C52" s="2594"/>
      <c r="D52" s="259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1158</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2" t="s">
        <v>1616</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310</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2067</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t="s">
        <v>2077</v>
      </c>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1312</v>
      </c>
      <c r="B70" s="2195"/>
      <c r="C70" s="2195"/>
      <c r="D70" s="2195"/>
      <c r="E70" s="2196"/>
      <c r="F70" s="2196"/>
      <c r="G70" s="2196"/>
      <c r="H70" s="2196"/>
      <c r="I70" s="219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1309</v>
      </c>
      <c r="B83" s="2197"/>
      <c r="C83" s="2197"/>
      <c r="D83" s="219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8" t="s">
        <v>1989</v>
      </c>
      <c r="B85" s="2208"/>
      <c r="C85" s="2208"/>
      <c r="D85" s="220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0" t="s">
        <v>1989</v>
      </c>
      <c r="B88" s="2211"/>
      <c r="C88" s="2211"/>
      <c r="D88" s="221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9" t="s">
        <v>2078</v>
      </c>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2052</v>
      </c>
      <c r="D114" s="218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1319</v>
      </c>
      <c r="D117" s="2190"/>
      <c r="E117" s="2191"/>
      <c r="F117" s="2191"/>
      <c r="G117" s="2191"/>
      <c r="H117" s="2191"/>
      <c r="I117" s="282"/>
    </row>
    <row r="118" spans="1:9" s="176" customFormat="1" ht="24" customHeight="1" x14ac:dyDescent="0.2">
      <c r="A118" s="294"/>
      <c r="B118" s="294"/>
      <c r="C118" s="294"/>
      <c r="D118" s="301" t="s">
        <v>2103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7" t="str">
        <f>'Single Audit Cover'!A7</f>
        <v xml:space="preserve">  Central IL Voc Ed Coop</v>
      </c>
      <c r="C1" s="2618"/>
      <c r="D1" s="2618"/>
      <c r="E1" s="2618"/>
      <c r="F1" s="2618"/>
      <c r="G1" s="2618"/>
      <c r="H1" s="2618"/>
      <c r="I1" s="2618"/>
      <c r="J1" s="1178"/>
    </row>
    <row r="2" spans="2:10" s="295" customFormat="1" ht="12.75" customHeight="1" x14ac:dyDescent="0.2">
      <c r="B2" s="2619">
        <f>'Single Audit Cover'!E7</f>
        <v>53102721045</v>
      </c>
      <c r="C2" s="2620"/>
      <c r="D2" s="2620"/>
      <c r="E2" s="2620"/>
      <c r="F2" s="2620"/>
      <c r="G2" s="2620"/>
      <c r="H2" s="2620"/>
      <c r="I2" s="2620"/>
      <c r="J2" s="1178"/>
    </row>
    <row r="3" spans="2:10" s="295" customFormat="1" ht="12.75" customHeight="1" x14ac:dyDescent="0.2">
      <c r="B3" s="2621" t="s">
        <v>1274</v>
      </c>
      <c r="C3" s="2622"/>
      <c r="D3" s="2622"/>
      <c r="E3" s="2622"/>
      <c r="F3" s="2622"/>
      <c r="G3" s="2622"/>
      <c r="H3" s="2622"/>
      <c r="I3" s="2622"/>
      <c r="J3" s="1179"/>
    </row>
    <row r="4" spans="2:10" s="295" customFormat="1" ht="12.75" customHeight="1" x14ac:dyDescent="0.2">
      <c r="B4" s="2621" t="str">
        <f>'Single Audit Cover'!A4</f>
        <v>Year Ending June 30, 2020</v>
      </c>
      <c r="C4" s="2622"/>
      <c r="D4" s="2622"/>
      <c r="E4" s="2622"/>
      <c r="F4" s="2622"/>
      <c r="G4" s="2622"/>
      <c r="H4" s="2622"/>
      <c r="I4" s="262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1" t="s">
        <v>1273</v>
      </c>
      <c r="C7" s="2622"/>
      <c r="D7" s="2622"/>
      <c r="E7" s="2622"/>
      <c r="F7" s="2622"/>
      <c r="G7" s="2622"/>
      <c r="H7" s="2622"/>
      <c r="I7" s="262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3"/>
      <c r="D11" s="262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4"/>
      <c r="E29" s="2624"/>
      <c r="F29" s="2624"/>
      <c r="G29" s="2624"/>
      <c r="H29" s="2624"/>
      <c r="I29" s="262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5" t="s">
        <v>1728</v>
      </c>
      <c r="D37" s="2626"/>
      <c r="E37" s="2626"/>
      <c r="F37" s="2627"/>
      <c r="G37" s="2625" t="s">
        <v>1575</v>
      </c>
      <c r="H37" s="2626"/>
      <c r="I37" s="2627"/>
    </row>
    <row r="38" spans="2:9" ht="16.5" customHeight="1" x14ac:dyDescent="0.2">
      <c r="B38" s="1200"/>
      <c r="C38" s="2613"/>
      <c r="D38" s="2614"/>
      <c r="E38" s="2614"/>
      <c r="F38" s="2615"/>
      <c r="G38" s="2628"/>
      <c r="H38" s="2629"/>
      <c r="I38" s="2630"/>
    </row>
    <row r="39" spans="2:9" ht="16.5" customHeight="1" x14ac:dyDescent="0.2">
      <c r="B39" s="1200"/>
      <c r="C39" s="2613"/>
      <c r="D39" s="2614"/>
      <c r="E39" s="2614"/>
      <c r="F39" s="2615"/>
      <c r="G39" s="2616"/>
      <c r="H39" s="2616"/>
      <c r="I39" s="2616"/>
    </row>
    <row r="40" spans="2:9" ht="16.5" customHeight="1" x14ac:dyDescent="0.2">
      <c r="B40" s="1200"/>
      <c r="C40" s="2613"/>
      <c r="D40" s="2614"/>
      <c r="E40" s="2614"/>
      <c r="F40" s="2615"/>
      <c r="G40" s="2616"/>
      <c r="H40" s="2616"/>
      <c r="I40" s="2616"/>
    </row>
    <row r="41" spans="2:9" ht="16.5" customHeight="1" x14ac:dyDescent="0.2">
      <c r="B41" s="1200"/>
      <c r="C41" s="2613"/>
      <c r="D41" s="2614"/>
      <c r="E41" s="2614"/>
      <c r="F41" s="2615"/>
      <c r="G41" s="2616"/>
      <c r="H41" s="2616"/>
      <c r="I41" s="2616"/>
    </row>
    <row r="42" spans="2:9" ht="16.5" customHeight="1" x14ac:dyDescent="0.2">
      <c r="B42" s="1200"/>
      <c r="C42" s="2613"/>
      <c r="D42" s="2614"/>
      <c r="E42" s="2614"/>
      <c r="F42" s="2615"/>
      <c r="G42" s="2616"/>
      <c r="H42" s="2616"/>
      <c r="I42" s="2616"/>
    </row>
    <row r="43" spans="2:9" ht="16.5" customHeight="1" x14ac:dyDescent="0.2">
      <c r="B43" s="1200"/>
      <c r="C43" s="2606" t="s">
        <v>1576</v>
      </c>
      <c r="D43" s="2607"/>
      <c r="E43" s="2607"/>
      <c r="F43" s="2608"/>
      <c r="G43" s="2609">
        <f>SUM(G38:I42)</f>
        <v>0</v>
      </c>
      <c r="H43" s="2609"/>
      <c r="I43" s="2609"/>
    </row>
    <row r="44" spans="2:9" ht="12.75" customHeight="1" x14ac:dyDescent="0.2"/>
    <row r="45" spans="2:9" ht="12.75" customHeight="1" x14ac:dyDescent="0.2">
      <c r="B45" s="1918" t="str">
        <f>"Total Federal Expenditures for 7/1/"&amp;MID('AFR20'!E2,3,2)-1&amp;"-6/30/"&amp;MID('AFR20'!E2,3,2)</f>
        <v>Total Federal Expenditures for 7/1/19-6/30/20</v>
      </c>
      <c r="C45" s="1919"/>
      <c r="D45" s="2610">
        <v>0</v>
      </c>
      <c r="E45" s="261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2"/>
      <c r="F49" s="2612"/>
      <c r="G49" s="261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7" t="str">
        <f>'Single Audit Cover'!A7</f>
        <v xml:space="preserve">  Central IL Voc Ed Coop</v>
      </c>
      <c r="C1" s="2617"/>
      <c r="D1" s="2617"/>
      <c r="E1" s="2617"/>
      <c r="F1" s="2617"/>
      <c r="G1" s="2617"/>
      <c r="H1" s="2617"/>
      <c r="I1" s="2617"/>
      <c r="J1" s="2617"/>
      <c r="K1" s="2617"/>
      <c r="L1" s="1144"/>
      <c r="M1" s="1144"/>
    </row>
    <row r="2" spans="1:13" ht="12" customHeight="1" x14ac:dyDescent="0.2">
      <c r="B2" s="2619">
        <f>'Single Audit Cover'!E7</f>
        <v>53102721045</v>
      </c>
      <c r="C2" s="2619"/>
      <c r="D2" s="2619"/>
      <c r="E2" s="2619"/>
      <c r="F2" s="2619"/>
      <c r="G2" s="2619"/>
      <c r="H2" s="2619"/>
      <c r="I2" s="2619"/>
      <c r="J2" s="2619"/>
      <c r="K2" s="2619"/>
      <c r="L2" s="1145"/>
      <c r="M2" s="1146"/>
    </row>
    <row r="3" spans="1:13" ht="10.35" customHeight="1" x14ac:dyDescent="0.2">
      <c r="B3" s="2633" t="s">
        <v>1274</v>
      </c>
      <c r="C3" s="2633"/>
      <c r="D3" s="2633"/>
      <c r="E3" s="2633"/>
      <c r="F3" s="2633"/>
      <c r="G3" s="2633"/>
      <c r="H3" s="2633"/>
      <c r="I3" s="2633"/>
      <c r="J3" s="2633"/>
      <c r="K3" s="2633"/>
      <c r="L3" s="1147"/>
      <c r="M3" s="1147"/>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4" t="s">
        <v>1285</v>
      </c>
      <c r="C7" s="2634"/>
      <c r="D7" s="2635"/>
      <c r="E7" s="2635"/>
      <c r="F7" s="2635"/>
      <c r="G7" s="2635"/>
      <c r="H7" s="2635"/>
      <c r="I7" s="2635"/>
      <c r="J7" s="2635"/>
      <c r="K7" s="263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4.95" customHeight="1" x14ac:dyDescent="0.2">
      <c r="B14" s="2632" t="s">
        <v>2060</v>
      </c>
      <c r="C14" s="2632"/>
      <c r="D14" s="2632"/>
      <c r="E14" s="2632"/>
      <c r="F14" s="2632"/>
      <c r="G14" s="2632"/>
      <c r="H14" s="2632"/>
      <c r="I14" s="2632"/>
      <c r="J14" s="2632"/>
      <c r="K14" s="263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2" t="s">
        <v>2061</v>
      </c>
      <c r="C17" s="2632"/>
      <c r="D17" s="2632"/>
      <c r="E17" s="2632"/>
      <c r="F17" s="2632"/>
      <c r="G17" s="2632"/>
      <c r="H17" s="2632"/>
      <c r="I17" s="2632"/>
      <c r="J17" s="2632"/>
      <c r="K17" s="263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6" t="s">
        <v>2062</v>
      </c>
      <c r="C20" s="2636"/>
      <c r="D20" s="2632"/>
      <c r="E20" s="2632"/>
      <c r="F20" s="2632"/>
      <c r="G20" s="2632"/>
      <c r="H20" s="2632"/>
      <c r="I20" s="2632"/>
      <c r="J20" s="2632"/>
      <c r="K20" s="263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2" t="s">
        <v>2063</v>
      </c>
      <c r="C23" s="2632"/>
      <c r="D23" s="2632"/>
      <c r="E23" s="2632"/>
      <c r="F23" s="2632"/>
      <c r="G23" s="2632"/>
      <c r="H23" s="2632"/>
      <c r="I23" s="2632"/>
      <c r="J23" s="2632"/>
      <c r="K23" s="263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2" t="s">
        <v>2064</v>
      </c>
      <c r="C26" s="2632"/>
      <c r="D26" s="2632"/>
      <c r="E26" s="2632"/>
      <c r="F26" s="2632"/>
      <c r="G26" s="2632"/>
      <c r="H26" s="2632"/>
      <c r="I26" s="2632"/>
      <c r="J26" s="2632"/>
      <c r="K26" s="263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1" t="s">
        <v>2065</v>
      </c>
      <c r="C29" s="2631"/>
      <c r="D29" s="2632"/>
      <c r="E29" s="2632"/>
      <c r="F29" s="2632"/>
      <c r="G29" s="2632"/>
      <c r="H29" s="2632"/>
      <c r="I29" s="2632"/>
      <c r="J29" s="2632"/>
      <c r="K29" s="263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1" t="s">
        <v>2066</v>
      </c>
      <c r="C32" s="2631"/>
      <c r="D32" s="2632"/>
      <c r="E32" s="2632"/>
      <c r="F32" s="2632"/>
      <c r="G32" s="2632"/>
      <c r="H32" s="2632"/>
      <c r="I32" s="2632"/>
      <c r="J32" s="2632"/>
      <c r="K32" s="263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0" t="str">
        <f>'Single Audit Cover'!A7</f>
        <v xml:space="preserve">  Central IL Voc Ed Coop</v>
      </c>
      <c r="C1" s="2640"/>
      <c r="D1" s="2640"/>
      <c r="E1" s="2640"/>
      <c r="F1" s="2640"/>
      <c r="G1" s="2640"/>
      <c r="H1" s="2640"/>
      <c r="I1" s="2640"/>
      <c r="J1" s="2640"/>
      <c r="K1" s="2640"/>
      <c r="L1" s="1221"/>
    </row>
    <row r="2" spans="1:12" ht="12.75" customHeight="1" x14ac:dyDescent="0.2">
      <c r="B2" s="2641">
        <f>'Single Audit Cover'!E7</f>
        <v>53102721045</v>
      </c>
      <c r="C2" s="2641"/>
      <c r="D2" s="2641"/>
      <c r="E2" s="2641"/>
      <c r="F2" s="2641"/>
      <c r="G2" s="2641"/>
      <c r="H2" s="2641"/>
      <c r="I2" s="2641"/>
      <c r="J2" s="2641"/>
      <c r="K2" s="2641"/>
      <c r="L2" s="1222"/>
    </row>
    <row r="3" spans="1:12" ht="12.75" customHeight="1" x14ac:dyDescent="0.2">
      <c r="B3" s="2633" t="s">
        <v>1274</v>
      </c>
      <c r="C3" s="2633"/>
      <c r="D3" s="2633"/>
      <c r="E3" s="2633"/>
      <c r="F3" s="2633"/>
      <c r="G3" s="2633"/>
      <c r="H3" s="2633"/>
      <c r="I3" s="2633"/>
      <c r="J3" s="2633"/>
      <c r="K3" s="2633"/>
      <c r="L3" s="1147"/>
    </row>
    <row r="4" spans="1:12" ht="12.75" customHeight="1" x14ac:dyDescent="0.2">
      <c r="B4" s="2633" t="str">
        <f>'Single Audit Cover'!A4</f>
        <v>Year Ending June 30, 2020</v>
      </c>
      <c r="C4" s="2633"/>
      <c r="D4" s="2633"/>
      <c r="E4" s="2633"/>
      <c r="F4" s="2633"/>
      <c r="G4" s="2633"/>
      <c r="H4" s="2633"/>
      <c r="I4" s="2633"/>
      <c r="J4" s="2633"/>
      <c r="K4" s="2633"/>
      <c r="L4" s="1147"/>
    </row>
    <row r="5" spans="1:12" ht="5.25" customHeight="1" x14ac:dyDescent="0.2">
      <c r="B5" s="1036" t="s">
        <v>1159</v>
      </c>
      <c r="C5" s="1036"/>
      <c r="L5" s="300"/>
    </row>
    <row r="6" spans="1:12" ht="30.75" customHeight="1" x14ac:dyDescent="0.2">
      <c r="A6" s="300"/>
      <c r="B6" s="2642" t="s">
        <v>1297</v>
      </c>
      <c r="C6" s="2642"/>
      <c r="D6" s="2642"/>
      <c r="E6" s="2642"/>
      <c r="F6" s="2642"/>
      <c r="G6" s="2642"/>
      <c r="H6" s="2642"/>
      <c r="I6" s="2642"/>
      <c r="J6" s="2642"/>
      <c r="K6" s="264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4"/>
      <c r="G12" s="2624"/>
      <c r="H12" s="2624"/>
      <c r="I12" s="2624"/>
      <c r="J12" s="2624"/>
      <c r="K12" s="262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7"/>
      <c r="E14" s="2637"/>
      <c r="F14" s="2637"/>
      <c r="H14" s="1230" t="s">
        <v>1292</v>
      </c>
      <c r="I14" s="2638"/>
      <c r="J14" s="2638"/>
      <c r="K14" s="263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8"/>
      <c r="E16" s="2638"/>
      <c r="F16" s="2638"/>
      <c r="G16" s="2638"/>
      <c r="H16" s="2638"/>
      <c r="I16" s="2638"/>
      <c r="J16" s="2638"/>
      <c r="K16" s="2638"/>
      <c r="L16" s="300"/>
    </row>
    <row r="17" spans="2:12" ht="13.5" customHeight="1" x14ac:dyDescent="0.2">
      <c r="B17" s="1156" t="s">
        <v>1290</v>
      </c>
      <c r="C17" s="1156"/>
      <c r="D17" s="2639"/>
      <c r="E17" s="2639"/>
      <c r="F17" s="2639"/>
      <c r="G17" s="2639"/>
      <c r="H17" s="2639"/>
      <c r="I17" s="2639"/>
      <c r="J17" s="2639"/>
      <c r="K17" s="263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2"/>
      <c r="C20" s="2632"/>
      <c r="D20" s="2632"/>
      <c r="E20" s="2632"/>
      <c r="F20" s="2632"/>
      <c r="G20" s="2632"/>
      <c r="H20" s="2632"/>
      <c r="I20" s="2632"/>
      <c r="J20" s="2632"/>
      <c r="K20" s="263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7" t="str">
        <f>'Single Audit Cover'!A7</f>
        <v xml:space="preserve">  Central IL Voc Ed Coop</v>
      </c>
      <c r="C1" s="2617"/>
      <c r="D1" s="2617"/>
      <c r="E1" s="1240"/>
    </row>
    <row r="2" spans="2:5" s="1058" customFormat="1" ht="12.75" customHeight="1" x14ac:dyDescent="0.2">
      <c r="B2" s="2619">
        <f>'Single Audit Cover'!E7</f>
        <v>53102721045</v>
      </c>
      <c r="C2" s="2619"/>
      <c r="D2" s="2619"/>
      <c r="E2" s="1241"/>
    </row>
    <row r="3" spans="2:5" ht="12.75" customHeight="1" x14ac:dyDescent="0.2">
      <c r="B3" s="2633" t="s">
        <v>1743</v>
      </c>
      <c r="C3" s="2633"/>
      <c r="D3" s="2633"/>
      <c r="E3" s="1050"/>
    </row>
    <row r="4" spans="2:5" s="1058" customFormat="1" ht="12.75" customHeight="1" x14ac:dyDescent="0.2">
      <c r="B4" s="2643" t="str">
        <f>'Single Audit Cover'!A4</f>
        <v>Year Ending June 30, 2020</v>
      </c>
      <c r="C4" s="2643"/>
      <c r="D4" s="264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2038" t="s">
        <v>2083</v>
      </c>
      <c r="C8" s="2037" t="s">
        <v>2084</v>
      </c>
      <c r="D8" s="2037" t="s">
        <v>2085</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4E1E-BEC7-4C16-9408-6E6233C5CD5E}">
  <dimension ref="B1:L70"/>
  <sheetViews>
    <sheetView showGridLines="0" zoomScale="110" zoomScaleNormal="110" zoomScaleSheetLayoutView="100" workbookViewId="0"/>
  </sheetViews>
  <sheetFormatPr defaultColWidth="9.140625" defaultRowHeight="12.75" x14ac:dyDescent="0.2"/>
  <cols>
    <col min="1" max="1" width="1.5703125" style="2040" customWidth="1"/>
    <col min="2" max="2" width="11.28515625" style="2040" customWidth="1"/>
    <col min="3" max="3" width="6.42578125" style="2040" customWidth="1"/>
    <col min="4" max="4" width="5.42578125" style="2040" customWidth="1"/>
    <col min="5" max="5" width="74.7109375" style="2040" customWidth="1"/>
    <col min="6" max="6" width="1.5703125" style="2040" customWidth="1"/>
    <col min="7" max="8" width="2.42578125" style="2040" customWidth="1"/>
    <col min="9" max="9" width="9.28515625" style="2040" customWidth="1"/>
    <col min="10" max="10" width="14.42578125" style="2040" customWidth="1"/>
    <col min="11" max="11" width="7.28515625" style="2040" customWidth="1"/>
    <col min="12" max="12" width="3.140625" style="2040" customWidth="1"/>
    <col min="13" max="16384" width="9.140625" style="2040"/>
  </cols>
  <sheetData>
    <row r="1" spans="2:12" ht="13.5" customHeight="1" x14ac:dyDescent="0.2">
      <c r="B1" s="2645" t="s">
        <v>2070</v>
      </c>
      <c r="C1" s="2645"/>
      <c r="D1" s="2645"/>
      <c r="E1" s="2645"/>
      <c r="F1" s="2039"/>
      <c r="G1" s="2039"/>
      <c r="H1" s="2039"/>
      <c r="I1" s="2039"/>
      <c r="J1" s="2039"/>
      <c r="K1" s="2039"/>
      <c r="L1" s="2039"/>
    </row>
    <row r="2" spans="2:12" ht="13.5" customHeight="1" x14ac:dyDescent="0.2">
      <c r="B2" s="2646" t="s">
        <v>2068</v>
      </c>
      <c r="C2" s="2646"/>
      <c r="D2" s="2646"/>
      <c r="E2" s="2646"/>
      <c r="F2" s="2041"/>
      <c r="G2" s="2041"/>
      <c r="H2" s="2041"/>
      <c r="I2" s="2041"/>
      <c r="J2" s="2041"/>
      <c r="K2" s="2041"/>
      <c r="L2" s="2041"/>
    </row>
    <row r="3" spans="2:12" ht="13.5" customHeight="1" x14ac:dyDescent="0.2">
      <c r="B3" s="2647" t="s">
        <v>2087</v>
      </c>
      <c r="C3" s="2647"/>
      <c r="D3" s="2647"/>
      <c r="E3" s="2647"/>
      <c r="F3" s="2042"/>
      <c r="G3" s="2042"/>
      <c r="H3" s="2042"/>
      <c r="I3" s="2042"/>
      <c r="J3" s="2042"/>
      <c r="K3" s="2042"/>
      <c r="L3" s="2042"/>
    </row>
    <row r="4" spans="2:12" ht="13.5" customHeight="1" x14ac:dyDescent="0.2">
      <c r="B4" s="2648" t="s">
        <v>2088</v>
      </c>
      <c r="C4" s="2648"/>
      <c r="D4" s="2648"/>
      <c r="E4" s="2648"/>
      <c r="F4" s="2043"/>
      <c r="G4" s="2043"/>
      <c r="H4" s="2043"/>
      <c r="I4" s="2043"/>
      <c r="J4" s="2043"/>
      <c r="K4" s="2043"/>
      <c r="L4" s="2043"/>
    </row>
    <row r="5" spans="2:12" ht="29.85" customHeight="1" x14ac:dyDescent="0.2"/>
    <row r="6" spans="2:12" ht="13.5" customHeight="1" x14ac:dyDescent="0.2">
      <c r="B6" s="2044" t="s">
        <v>2089</v>
      </c>
      <c r="C6" s="2044"/>
      <c r="D6" s="2045"/>
      <c r="E6" s="2046"/>
      <c r="F6" s="2046"/>
      <c r="G6" s="2047"/>
      <c r="H6" s="2047"/>
      <c r="I6" s="2047"/>
    </row>
    <row r="7" spans="2:12" ht="13.5" customHeight="1" x14ac:dyDescent="0.2">
      <c r="B7" s="2040" t="s">
        <v>1159</v>
      </c>
    </row>
    <row r="8" spans="2:12" ht="13.5" customHeight="1" x14ac:dyDescent="0.2">
      <c r="B8" s="2048" t="s">
        <v>2090</v>
      </c>
      <c r="C8" s="2049">
        <v>2020</v>
      </c>
      <c r="D8" s="2050">
        <v>1</v>
      </c>
    </row>
    <row r="9" spans="2:12" ht="13.5" customHeight="1" x14ac:dyDescent="0.2">
      <c r="B9" s="2051"/>
      <c r="C9" s="2051"/>
      <c r="D9" s="2051"/>
    </row>
    <row r="10" spans="2:12" ht="13.5" customHeight="1" x14ac:dyDescent="0.2">
      <c r="B10" s="2048" t="s">
        <v>2091</v>
      </c>
      <c r="C10" s="2048"/>
    </row>
    <row r="11" spans="2:12" ht="66.75" customHeight="1" x14ac:dyDescent="0.2">
      <c r="B11" s="2644" t="s">
        <v>2061</v>
      </c>
      <c r="C11" s="2644"/>
      <c r="D11" s="2644"/>
      <c r="E11" s="2644"/>
    </row>
    <row r="12" spans="2:12" ht="13.5" customHeight="1" x14ac:dyDescent="0.2"/>
    <row r="13" spans="2:12" ht="13.5" customHeight="1" x14ac:dyDescent="0.2">
      <c r="B13" s="2048" t="s">
        <v>2092</v>
      </c>
      <c r="C13" s="2048"/>
    </row>
    <row r="14" spans="2:12" ht="76.5" customHeight="1" x14ac:dyDescent="0.2">
      <c r="B14" s="2644" t="s">
        <v>2098</v>
      </c>
      <c r="C14" s="2644"/>
      <c r="D14" s="2644"/>
      <c r="E14" s="2644"/>
    </row>
    <row r="15" spans="2:12" ht="13.5" customHeight="1" x14ac:dyDescent="0.2"/>
    <row r="16" spans="2:12" ht="13.5" customHeight="1" x14ac:dyDescent="0.2">
      <c r="B16" s="2048" t="s">
        <v>2093</v>
      </c>
      <c r="C16" s="2048"/>
      <c r="E16" s="2052" t="s">
        <v>2094</v>
      </c>
    </row>
    <row r="17" spans="2:5" ht="13.5" customHeight="1" x14ac:dyDescent="0.2"/>
    <row r="18" spans="2:5" ht="13.5" customHeight="1" x14ac:dyDescent="0.2">
      <c r="B18" s="2048" t="s">
        <v>2095</v>
      </c>
      <c r="C18" s="2048"/>
      <c r="E18" s="2053" t="s">
        <v>2099</v>
      </c>
    </row>
    <row r="19" spans="2:5" ht="13.5" customHeight="1" x14ac:dyDescent="0.2"/>
    <row r="20" spans="2:5" ht="13.5" customHeight="1" x14ac:dyDescent="0.2">
      <c r="B20" s="2048" t="s">
        <v>2096</v>
      </c>
      <c r="C20" s="2048"/>
      <c r="E20" s="2053" t="s">
        <v>2100</v>
      </c>
    </row>
    <row r="21" spans="2:5" ht="13.5" customHeight="1" x14ac:dyDescent="0.2">
      <c r="E21" s="2053" t="s">
        <v>2101</v>
      </c>
    </row>
    <row r="22" spans="2:5" ht="13.5" customHeight="1" x14ac:dyDescent="0.2">
      <c r="E22" s="2053"/>
    </row>
    <row r="23" spans="2:5" ht="13.5" customHeight="1" x14ac:dyDescent="0.2"/>
    <row r="24" spans="2:5" ht="13.5" customHeight="1" x14ac:dyDescent="0.2"/>
    <row r="25" spans="2:5" ht="13.5" customHeight="1" x14ac:dyDescent="0.2">
      <c r="B25" s="2054"/>
      <c r="C25" s="2054"/>
      <c r="D25" s="2054"/>
    </row>
    <row r="26" spans="2:5" ht="13.5" customHeight="1" x14ac:dyDescent="0.2">
      <c r="B26" s="2054"/>
      <c r="C26" s="2054"/>
      <c r="D26" s="2054"/>
    </row>
    <row r="27" spans="2:5" ht="13.5" customHeight="1" x14ac:dyDescent="0.2">
      <c r="B27" s="2054"/>
      <c r="C27" s="2054"/>
      <c r="D27" s="20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5"/>
      <c r="C35" s="2055"/>
      <c r="D35" s="2055"/>
    </row>
    <row r="36" spans="2:5" ht="13.5" customHeight="1" x14ac:dyDescent="0.2"/>
    <row r="37" spans="2:5" ht="13.5" customHeight="1" x14ac:dyDescent="0.2">
      <c r="B37" s="2055"/>
      <c r="C37" s="2055"/>
      <c r="D37" s="2055"/>
    </row>
    <row r="38" spans="2:5" ht="13.5" customHeight="1" x14ac:dyDescent="0.2">
      <c r="B38" s="2055"/>
      <c r="C38" s="2055"/>
      <c r="D38" s="2055"/>
    </row>
    <row r="39" spans="2:5" ht="13.5" customHeight="1" x14ac:dyDescent="0.2">
      <c r="B39" s="2055"/>
      <c r="C39" s="2055"/>
      <c r="D39" s="2055"/>
    </row>
    <row r="40" spans="2:5" ht="13.5" customHeight="1" x14ac:dyDescent="0.2">
      <c r="B40" s="2055"/>
      <c r="C40" s="2055"/>
      <c r="D40" s="2055"/>
    </row>
    <row r="41" spans="2:5" ht="13.5" customHeight="1" x14ac:dyDescent="0.2">
      <c r="B41" s="2056"/>
      <c r="C41" s="2056"/>
      <c r="D41" s="2056"/>
      <c r="E41" s="2056"/>
    </row>
    <row r="42" spans="2:5" ht="12.2" customHeight="1" x14ac:dyDescent="0.2">
      <c r="B42" s="2057" t="s">
        <v>2097</v>
      </c>
      <c r="C42" s="2057"/>
      <c r="D42" s="2057"/>
    </row>
    <row r="43" spans="2:5" ht="12.2" customHeight="1" x14ac:dyDescent="0.2">
      <c r="B43" s="2058"/>
      <c r="C43" s="2058"/>
      <c r="D43" s="2058"/>
    </row>
    <row r="44" spans="2:5" ht="12.75" customHeight="1" x14ac:dyDescent="0.2">
      <c r="B44" s="2048"/>
      <c r="C44" s="2048"/>
      <c r="D44" s="2048"/>
    </row>
    <row r="45" spans="2:5" ht="12.75" customHeight="1" x14ac:dyDescent="0.2">
      <c r="B45" s="2048"/>
      <c r="C45" s="2048"/>
      <c r="D45" s="2048"/>
    </row>
    <row r="46" spans="2:5" x14ac:dyDescent="0.2">
      <c r="B46" s="2048"/>
      <c r="C46" s="2048"/>
      <c r="D46" s="2048"/>
    </row>
    <row r="47" spans="2:5" x14ac:dyDescent="0.2">
      <c r="B47" s="2048"/>
      <c r="C47" s="2048"/>
      <c r="D47" s="2048"/>
    </row>
    <row r="51" spans="2:4" x14ac:dyDescent="0.2">
      <c r="B51" s="2059"/>
      <c r="C51" s="2059"/>
      <c r="D51" s="20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0"/>
      <c r="C64" s="2060"/>
      <c r="D64" s="2060"/>
    </row>
    <row r="65" spans="2:4" x14ac:dyDescent="0.2">
      <c r="B65" s="2048"/>
      <c r="C65" s="2048"/>
      <c r="D65" s="2048"/>
    </row>
    <row r="66" spans="2:4" x14ac:dyDescent="0.2">
      <c r="B66" s="2048"/>
      <c r="C66" s="2048"/>
      <c r="D66" s="2048"/>
    </row>
    <row r="67" spans="2:4" x14ac:dyDescent="0.2">
      <c r="B67" s="2060"/>
      <c r="C67" s="2060"/>
      <c r="D67" s="2060"/>
    </row>
    <row r="68" spans="2:4" x14ac:dyDescent="0.2">
      <c r="B68" s="2060"/>
      <c r="C68" s="2060"/>
      <c r="D68" s="2060"/>
    </row>
    <row r="69" spans="2:4" x14ac:dyDescent="0.2">
      <c r="B69" s="2060"/>
      <c r="C69" s="2060"/>
      <c r="D69" s="2060"/>
    </row>
    <row r="70" spans="2:4" x14ac:dyDescent="0.2">
      <c r="B70" s="2048"/>
      <c r="C70" s="2048"/>
      <c r="D70" s="204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383</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334832</v>
      </c>
      <c r="E16" s="1547"/>
      <c r="F16" s="1546">
        <f>SUM('Acct Summary 7-8'!C17,'Acct Summary 7-8'!D17,'Acct Summary 7-8'!F17)</f>
        <v>329919</v>
      </c>
      <c r="G16" s="1547"/>
      <c r="H16" s="1546">
        <f>SUM(D16-F16)</f>
        <v>4913</v>
      </c>
      <c r="I16" s="1548"/>
      <c r="J16" s="1546">
        <f>SUM('Acct Summary 7-8'!C81,'Acct Summary 7-8'!D81,'Acct Summary 7-8'!F81,'Acct Summary 7-8'!I81)</f>
        <v>52870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552</v>
      </c>
      <c r="B2" s="2232"/>
      <c r="C2" s="2232"/>
      <c r="D2" s="2232"/>
      <c r="E2" s="2232"/>
      <c r="F2" s="2232"/>
      <c r="G2" s="2232"/>
      <c r="H2" s="2232"/>
      <c r="I2" s="2232"/>
      <c r="J2" s="2232"/>
      <c r="K2" s="2232"/>
      <c r="L2" s="2232"/>
      <c r="M2" s="2232"/>
      <c r="N2" s="2232"/>
      <c r="O2" s="2232"/>
      <c r="P2" s="2232"/>
      <c r="Q2" s="2232"/>
      <c r="R2" s="2232"/>
    </row>
    <row r="3" spans="1:18" ht="12.75" x14ac:dyDescent="0.2">
      <c r="A3" s="2233" t="s">
        <v>1396</v>
      </c>
      <c r="B3" s="2233"/>
      <c r="C3" s="2233"/>
      <c r="D3" s="2233"/>
      <c r="E3" s="2233"/>
      <c r="F3" s="2233"/>
      <c r="G3" s="2233"/>
      <c r="H3" s="2233"/>
      <c r="I3" s="2233"/>
      <c r="J3" s="2233"/>
      <c r="K3" s="2233"/>
      <c r="L3" s="2233"/>
      <c r="M3" s="2233"/>
      <c r="N3" s="2233"/>
      <c r="O3" s="2233"/>
      <c r="P3" s="2233"/>
      <c r="Q3" s="2233"/>
      <c r="R3" s="2233"/>
    </row>
    <row r="4" spans="1:18" x14ac:dyDescent="0.2">
      <c r="A4" s="2234" t="s">
        <v>1537</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Central IL Voc Ed Coop</v>
      </c>
      <c r="E7" s="368"/>
      <c r="G7" s="247"/>
      <c r="H7" s="364"/>
      <c r="I7" s="364"/>
      <c r="J7" s="364"/>
      <c r="K7" s="364"/>
      <c r="L7" s="307"/>
      <c r="M7" s="307"/>
      <c r="N7" s="307"/>
      <c r="O7" s="307"/>
      <c r="P7" s="307"/>
    </row>
    <row r="8" spans="1:18" ht="12.75" x14ac:dyDescent="0.2">
      <c r="A8" s="307"/>
      <c r="B8" s="307"/>
      <c r="C8" s="366" t="s">
        <v>1115</v>
      </c>
      <c r="D8" s="369">
        <f>COVER!A13</f>
        <v>53102721045</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52870</v>
      </c>
      <c r="I12" s="380"/>
      <c r="J12" s="380"/>
      <c r="K12" s="1559">
        <f>TRUNC((H12/H13*100000),5)/100000</f>
        <v>0.15790008120000001</v>
      </c>
      <c r="L12" s="381"/>
      <c r="M12" s="337" t="s">
        <v>1134</v>
      </c>
      <c r="N12" s="337"/>
      <c r="O12" s="1562">
        <v>0.35</v>
      </c>
      <c r="P12" s="213"/>
      <c r="Q12" s="213"/>
    </row>
    <row r="13" spans="1:18" s="382" customFormat="1" ht="12.75" x14ac:dyDescent="0.2">
      <c r="A13" s="213"/>
      <c r="B13" s="377"/>
      <c r="C13" s="2230" t="s">
        <v>1313</v>
      </c>
      <c r="D13" s="2231"/>
      <c r="E13" s="213"/>
      <c r="F13" s="383" t="s">
        <v>788</v>
      </c>
      <c r="G13" s="378"/>
      <c r="H13" s="1551">
        <f>SUM('Acct Summary 7-8'!C8+'Acct Summary 7-8'!D8+'Acct Summary 7-8'!F8+'Acct Summary 7-8'!I8)+H14</f>
        <v>334832</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329919</v>
      </c>
      <c r="I17" s="380"/>
      <c r="J17" s="389"/>
      <c r="K17" s="1559">
        <f>TRUNC((H17/H18*100000),5)/100000</f>
        <v>0.98532696990000002</v>
      </c>
      <c r="L17" s="381"/>
      <c r="M17" s="390" t="s">
        <v>1161</v>
      </c>
      <c r="O17" s="1565" t="str">
        <f>IF(AND(O16="2", J20 &gt; 2),"1",IF(AND(O16 = "1", J20 &gt; 2),"2",IF(AND(O16="1", J20 &gt;1),"1","0")))</f>
        <v>0</v>
      </c>
      <c r="P17" s="213"/>
    </row>
    <row r="18" spans="1:18" s="382" customFormat="1" ht="11.25" x14ac:dyDescent="0.2">
      <c r="A18" s="213"/>
      <c r="B18" s="377"/>
      <c r="C18" s="2230" t="s">
        <v>1306</v>
      </c>
      <c r="D18" s="2231"/>
      <c r="E18" s="213"/>
      <c r="F18" s="391" t="s">
        <v>789</v>
      </c>
      <c r="G18" s="378"/>
      <c r="H18" s="1551">
        <f>SUM('Acct Summary 7-8'!C8+'Acct Summary 7-8'!D8+'Acct Summary 7-8'!F8+'Acct Summary 7-8'!I8)+H19</f>
        <v>334832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27" t="s">
        <v>1395</v>
      </c>
      <c r="D24" s="2227"/>
      <c r="E24" s="213"/>
      <c r="F24" s="213" t="s">
        <v>442</v>
      </c>
      <c r="G24" s="378"/>
      <c r="H24" s="1551">
        <f>SUM('Assets-Liab 5-6'!C4+'Assets-Liab 5-6'!D4+'Assets-Liab 5-6'!F4+'Assets-Liab 5-6'!I4+'Assets-Liab 5-6'!C5+'Assets-Liab 5-6'!D5+'Assets-Liab 5-6'!F5+'Assets-Liab 5-6'!I5)</f>
        <v>52870</v>
      </c>
      <c r="I24" s="394"/>
      <c r="J24" s="394"/>
      <c r="K24" s="1555">
        <f>TRUNC(((H24/H25*100000)/100000),2)</f>
        <v>57.69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916.44167000000004</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7" t="s">
        <v>967</v>
      </c>
      <c r="B3" s="2238"/>
      <c r="C3" s="1306"/>
      <c r="D3" s="1307"/>
      <c r="E3" s="1307"/>
      <c r="F3" s="1307"/>
      <c r="G3" s="1307"/>
      <c r="H3" s="1307"/>
      <c r="I3" s="1307"/>
      <c r="J3" s="1307"/>
      <c r="K3" s="1307"/>
      <c r="L3" s="1307"/>
      <c r="M3" s="1308"/>
      <c r="N3" s="1309"/>
    </row>
    <row r="4" spans="1:14" ht="13.5" customHeight="1" x14ac:dyDescent="0.2">
      <c r="A4" s="427" t="s">
        <v>1632</v>
      </c>
      <c r="B4" s="428"/>
      <c r="C4" s="1572">
        <v>52870</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52870</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39" t="s">
        <v>146</v>
      </c>
      <c r="B14" s="224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570466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570466</v>
      </c>
      <c r="N23" s="1594">
        <f>SUM(N21:N22)</f>
        <v>0</v>
      </c>
    </row>
    <row r="24" spans="1:14" ht="18" customHeight="1" thickTop="1" x14ac:dyDescent="0.2">
      <c r="A24" s="2241" t="s">
        <v>594</v>
      </c>
      <c r="B24" s="224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43" t="s">
        <v>526</v>
      </c>
      <c r="B35" s="224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35275</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17595</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570466</v>
      </c>
      <c r="N40" s="1604"/>
    </row>
    <row r="41" spans="1:14" ht="13.5" customHeight="1" thickBot="1" x14ac:dyDescent="0.25">
      <c r="A41" s="1426" t="s">
        <v>650</v>
      </c>
      <c r="B41" s="1405"/>
      <c r="C41" s="1594">
        <f>(SUM(C34,C37,C38,C39))</f>
        <v>52870</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570466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5" t="s">
        <v>1165</v>
      </c>
      <c r="B3" s="2266"/>
      <c r="C3" s="1311"/>
      <c r="D3" s="1312"/>
      <c r="E3" s="1312"/>
      <c r="F3" s="1312"/>
      <c r="G3" s="1312"/>
      <c r="H3" s="1312"/>
      <c r="I3" s="1312"/>
      <c r="J3" s="1312"/>
      <c r="K3" s="1313"/>
      <c r="L3" s="446"/>
    </row>
    <row r="4" spans="1:13" ht="15.75" customHeight="1" x14ac:dyDescent="0.2">
      <c r="A4" s="1537" t="s">
        <v>1482</v>
      </c>
      <c r="B4" s="1538">
        <v>1000</v>
      </c>
      <c r="C4" s="1606">
        <f>'Revenues 9-14'!C109</f>
        <v>8009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138549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124310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63964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334832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334832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39" t="s">
        <v>1166</v>
      </c>
      <c r="B11" s="2240"/>
      <c r="C11" s="1602"/>
      <c r="D11" s="1603"/>
      <c r="E11" s="1603"/>
      <c r="F11" s="1603"/>
      <c r="G11" s="1603"/>
      <c r="H11" s="1603"/>
      <c r="I11" s="1603"/>
      <c r="J11" s="1603"/>
      <c r="K11" s="1615"/>
      <c r="L11" s="451"/>
    </row>
    <row r="12" spans="1:13" ht="15.75" customHeight="1" x14ac:dyDescent="0.2">
      <c r="A12" s="1314" t="s">
        <v>453</v>
      </c>
      <c r="B12" s="1316">
        <v>1000</v>
      </c>
      <c r="C12" s="1606">
        <f>'Expenditures 15-22'!K33</f>
        <v>88787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85002</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156130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329919</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329919</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55" t="s">
        <v>1636</v>
      </c>
      <c r="B20" s="2256"/>
      <c r="C20" s="1622">
        <f>C8-C17</f>
        <v>4913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67" t="s">
        <v>591</v>
      </c>
      <c r="B21" s="2268"/>
      <c r="C21" s="1602"/>
      <c r="D21" s="1603"/>
      <c r="E21" s="1603"/>
      <c r="F21" s="1603"/>
      <c r="G21" s="1603"/>
      <c r="H21" s="1603"/>
      <c r="I21" s="1603"/>
      <c r="J21" s="1603"/>
      <c r="K21" s="1615"/>
      <c r="L21" s="453"/>
    </row>
    <row r="22" spans="1:12" ht="15.75" customHeight="1" collapsed="1" x14ac:dyDescent="0.2">
      <c r="A22" s="2263" t="s">
        <v>592</v>
      </c>
      <c r="B22" s="2264"/>
      <c r="C22" s="1582"/>
      <c r="D22" s="1582"/>
      <c r="E22" s="1582"/>
      <c r="F22" s="1582"/>
      <c r="G22" s="1582"/>
      <c r="H22" s="1582"/>
      <c r="I22" s="1582"/>
      <c r="J22" s="1582"/>
      <c r="K22" s="1582"/>
      <c r="L22" s="325"/>
    </row>
    <row r="23" spans="1:12" s="433" customFormat="1" ht="15.75" customHeight="1" x14ac:dyDescent="0.2">
      <c r="A23" s="2259" t="s">
        <v>290</v>
      </c>
      <c r="B23" s="2260"/>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1" t="s">
        <v>974</v>
      </c>
      <c r="B32" s="226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9" t="s">
        <v>371</v>
      </c>
      <c r="B44" s="227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3" t="s">
        <v>108</v>
      </c>
      <c r="B45" s="2264"/>
      <c r="C45" s="1625"/>
      <c r="D45" s="1625"/>
      <c r="E45" s="1625"/>
      <c r="F45" s="1625"/>
      <c r="G45" s="1625"/>
      <c r="H45" s="1625"/>
      <c r="I45" s="1625"/>
      <c r="J45" s="1625"/>
      <c r="K45" s="1625"/>
      <c r="L45" s="325"/>
    </row>
    <row r="46" spans="1:12" s="433" customFormat="1" ht="15.75" customHeight="1" x14ac:dyDescent="0.2">
      <c r="A46" s="2271" t="s">
        <v>109</v>
      </c>
      <c r="B46" s="227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5" t="s">
        <v>437</v>
      </c>
      <c r="B76" s="224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7" t="s">
        <v>1167</v>
      </c>
      <c r="B77" s="224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51" t="s">
        <v>593</v>
      </c>
      <c r="B78" s="2252"/>
      <c r="C78" s="1629">
        <f t="shared" ref="C78:K78" si="9">C20+C77</f>
        <v>4913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47957</v>
      </c>
      <c r="D79" s="1583">
        <v>0</v>
      </c>
      <c r="E79" s="1630">
        <v>0</v>
      </c>
      <c r="F79" s="1630">
        <v>0</v>
      </c>
      <c r="G79" s="1630">
        <v>0</v>
      </c>
      <c r="H79" s="1630">
        <v>0</v>
      </c>
      <c r="I79" s="1630">
        <v>0</v>
      </c>
      <c r="J79" s="1630">
        <v>0</v>
      </c>
      <c r="K79" s="1630">
        <v>0</v>
      </c>
      <c r="L79" s="325"/>
    </row>
    <row r="80" spans="1:12" x14ac:dyDescent="0.2">
      <c r="A80" s="2257" t="s">
        <v>1772</v>
      </c>
      <c r="B80" s="2258"/>
      <c r="C80" s="1574">
        <v>0</v>
      </c>
      <c r="D80" s="1574">
        <v>0</v>
      </c>
      <c r="E80" s="1574">
        <v>0</v>
      </c>
      <c r="F80" s="1574">
        <v>0</v>
      </c>
      <c r="G80" s="1574">
        <v>0</v>
      </c>
      <c r="H80" s="1574">
        <v>0</v>
      </c>
      <c r="I80" s="1574">
        <v>0</v>
      </c>
      <c r="J80" s="1574">
        <v>0</v>
      </c>
      <c r="K80" s="1574">
        <v>0</v>
      </c>
      <c r="L80" s="325"/>
    </row>
    <row r="81" spans="1:12" ht="13.5" thickBot="1" x14ac:dyDescent="0.25">
      <c r="A81" s="2249" t="str">
        <f>"Fund Balances - June 30, "&amp;'AFR20'!E2</f>
        <v>Fund Balances - June 30, 2020</v>
      </c>
      <c r="B81" s="2250"/>
      <c r="C81" s="1594">
        <f>(SUM(C78:C80))</f>
        <v>52870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4913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9.2926045016077166E-2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2" activePane="bottomLeft" state="frozen"/>
      <selection pane="bottomLeft" activeCell="C111" sqref="C11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1779</v>
      </c>
      <c r="B1" s="416"/>
      <c r="C1" s="417" t="s">
        <v>422</v>
      </c>
      <c r="D1" s="417" t="s">
        <v>423</v>
      </c>
      <c r="E1" s="417" t="s">
        <v>424</v>
      </c>
      <c r="F1" s="417" t="s">
        <v>425</v>
      </c>
      <c r="G1" s="417" t="s">
        <v>426</v>
      </c>
      <c r="H1" s="417" t="s">
        <v>427</v>
      </c>
      <c r="I1" s="417" t="s">
        <v>428</v>
      </c>
      <c r="J1" s="417" t="s">
        <v>429</v>
      </c>
      <c r="K1" s="417" t="s">
        <v>751</v>
      </c>
    </row>
    <row r="2" spans="1:12" ht="36" x14ac:dyDescent="0.2">
      <c r="A2" s="225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0</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316</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7318</v>
      </c>
      <c r="D98" s="1573">
        <v>0</v>
      </c>
      <c r="E98" s="1612"/>
      <c r="F98" s="1573">
        <v>0</v>
      </c>
      <c r="G98" s="1612"/>
      <c r="H98" s="1612"/>
      <c r="I98" s="1610"/>
      <c r="J98" s="1612"/>
      <c r="K98" s="1612"/>
    </row>
    <row r="99" spans="1:12" ht="12.75" customHeight="1" x14ac:dyDescent="0.2">
      <c r="A99" s="427" t="s">
        <v>816</v>
      </c>
      <c r="B99" s="429">
        <v>1950</v>
      </c>
      <c r="C99" s="1598">
        <v>375</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8009</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8009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138549</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138549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124310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124310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3" t="s">
        <v>395</v>
      </c>
      <c r="B169" s="2274"/>
      <c r="C169" s="1658">
        <f t="shared" ref="C169:K169" si="6">SUM(C132,C141,C145,C146:C150,C155,C156:C167,C168)</f>
        <v>124310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124310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5" t="s">
        <v>1475</v>
      </c>
      <c r="B172" s="2276"/>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9" t="s">
        <v>1646</v>
      </c>
      <c r="B175" s="228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3" t="s">
        <v>1645</v>
      </c>
      <c r="B176" s="2284"/>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81" t="s">
        <v>780</v>
      </c>
      <c r="B181" s="228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7" t="s">
        <v>1780</v>
      </c>
      <c r="B182" s="227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63964</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63964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63964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63964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334832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1" t="s">
        <v>294</v>
      </c>
      <c r="B3" s="229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4933</v>
      </c>
      <c r="F13" s="1573">
        <v>38971</v>
      </c>
      <c r="G13" s="1573">
        <v>44883</v>
      </c>
      <c r="H13" s="1573">
        <v>0</v>
      </c>
      <c r="I13" s="1574">
        <v>0</v>
      </c>
      <c r="J13" s="1574">
        <v>0</v>
      </c>
      <c r="K13" s="1672">
        <f t="shared" si="0"/>
        <v>88787</v>
      </c>
      <c r="L13" s="1573">
        <v>132990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4933</v>
      </c>
      <c r="F33" s="1674">
        <f t="shared" si="1"/>
        <v>38971</v>
      </c>
      <c r="G33" s="1674">
        <f t="shared" si="1"/>
        <v>44883</v>
      </c>
      <c r="H33" s="1674">
        <f t="shared" si="1"/>
        <v>0</v>
      </c>
      <c r="I33" s="1674">
        <f t="shared" si="1"/>
        <v>0</v>
      </c>
      <c r="J33" s="1674">
        <f t="shared" si="1"/>
        <v>0</v>
      </c>
      <c r="K33" s="1674">
        <f t="shared" si="1"/>
        <v>88787</v>
      </c>
      <c r="L33" s="1674">
        <f t="shared" si="1"/>
        <v>132990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4584</v>
      </c>
      <c r="F37" s="1573">
        <v>255</v>
      </c>
      <c r="G37" s="1573">
        <v>0</v>
      </c>
      <c r="H37" s="1573">
        <v>0</v>
      </c>
      <c r="I37" s="1574">
        <v>0</v>
      </c>
      <c r="J37" s="1574">
        <v>0</v>
      </c>
      <c r="K37" s="1672">
        <f t="shared" si="2"/>
        <v>4839</v>
      </c>
      <c r="L37" s="1573">
        <v>6644</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4584</v>
      </c>
      <c r="F42" s="1674">
        <f t="shared" si="3"/>
        <v>255</v>
      </c>
      <c r="G42" s="1674">
        <f t="shared" si="3"/>
        <v>0</v>
      </c>
      <c r="H42" s="1674">
        <f t="shared" si="3"/>
        <v>0</v>
      </c>
      <c r="I42" s="1674">
        <f t="shared" si="3"/>
        <v>0</v>
      </c>
      <c r="J42" s="1674">
        <f t="shared" si="3"/>
        <v>0</v>
      </c>
      <c r="K42" s="1674">
        <f t="shared" si="3"/>
        <v>4839</v>
      </c>
      <c r="L42" s="1674">
        <f t="shared" si="3"/>
        <v>6644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2550</v>
      </c>
      <c r="D44" s="1586">
        <v>37</v>
      </c>
      <c r="E44" s="1586">
        <v>1873</v>
      </c>
      <c r="F44" s="1586">
        <v>0</v>
      </c>
      <c r="G44" s="1586">
        <v>0</v>
      </c>
      <c r="H44" s="1586">
        <v>0</v>
      </c>
      <c r="I44" s="1574">
        <v>0</v>
      </c>
      <c r="J44" s="1574">
        <v>0</v>
      </c>
      <c r="K44" s="1678">
        <f>SUM(C44:J44)</f>
        <v>4460</v>
      </c>
      <c r="L44" s="1586">
        <v>7699</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2550</v>
      </c>
      <c r="D47" s="1674">
        <f t="shared" ref="D47:K47" si="4">SUM(D44:D46)</f>
        <v>37</v>
      </c>
      <c r="E47" s="1674">
        <f t="shared" si="4"/>
        <v>1873</v>
      </c>
      <c r="F47" s="1674">
        <f t="shared" si="4"/>
        <v>0</v>
      </c>
      <c r="G47" s="1674">
        <f t="shared" si="4"/>
        <v>0</v>
      </c>
      <c r="H47" s="1674">
        <f t="shared" si="4"/>
        <v>0</v>
      </c>
      <c r="I47" s="1674">
        <f t="shared" si="4"/>
        <v>0</v>
      </c>
      <c r="J47" s="1674">
        <f t="shared" si="4"/>
        <v>0</v>
      </c>
      <c r="K47" s="1674">
        <f t="shared" si="4"/>
        <v>4460</v>
      </c>
      <c r="L47" s="1674">
        <f>SUM(L44:L46)</f>
        <v>7699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7938</v>
      </c>
      <c r="F49" s="1586">
        <v>0</v>
      </c>
      <c r="G49" s="1586">
        <v>0</v>
      </c>
      <c r="H49" s="1586">
        <v>0</v>
      </c>
      <c r="I49" s="1574">
        <v>0</v>
      </c>
      <c r="J49" s="1574">
        <v>0</v>
      </c>
      <c r="K49" s="1678">
        <f>SUM(C49:J49)</f>
        <v>7938</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57526</v>
      </c>
      <c r="D51" s="1573">
        <v>4435</v>
      </c>
      <c r="E51" s="1573">
        <v>2415</v>
      </c>
      <c r="F51" s="1573">
        <v>2241</v>
      </c>
      <c r="G51" s="1573">
        <v>1148</v>
      </c>
      <c r="H51" s="1573">
        <v>0</v>
      </c>
      <c r="I51" s="1574">
        <v>0</v>
      </c>
      <c r="J51" s="1574">
        <v>0</v>
      </c>
      <c r="K51" s="1678">
        <f>SUM(C51:J51)</f>
        <v>67765</v>
      </c>
      <c r="L51" s="1573">
        <v>85059</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57526</v>
      </c>
      <c r="D53" s="1674">
        <f t="shared" ref="D53:L53" si="5">SUM(D49:D52)</f>
        <v>4435</v>
      </c>
      <c r="E53" s="1674">
        <f t="shared" si="5"/>
        <v>10353</v>
      </c>
      <c r="F53" s="1674">
        <f t="shared" si="5"/>
        <v>2241</v>
      </c>
      <c r="G53" s="1674">
        <f t="shared" si="5"/>
        <v>1148</v>
      </c>
      <c r="H53" s="1674">
        <f t="shared" si="5"/>
        <v>0</v>
      </c>
      <c r="I53" s="1674">
        <f t="shared" si="5"/>
        <v>0</v>
      </c>
      <c r="J53" s="1674">
        <f t="shared" si="5"/>
        <v>0</v>
      </c>
      <c r="K53" s="1674">
        <f t="shared" si="5"/>
        <v>75703</v>
      </c>
      <c r="L53" s="1674">
        <f t="shared" si="5"/>
        <v>85059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60076</v>
      </c>
      <c r="D74" s="1681">
        <f t="shared" ref="D74:K74" si="10">SUM(D42,D47,D53,D57,D65,D72,D73)</f>
        <v>4472</v>
      </c>
      <c r="E74" s="1681">
        <f t="shared" si="10"/>
        <v>16810</v>
      </c>
      <c r="F74" s="1681">
        <f t="shared" si="10"/>
        <v>2496</v>
      </c>
      <c r="G74" s="1681">
        <f t="shared" si="10"/>
        <v>1148</v>
      </c>
      <c r="H74" s="1681">
        <f t="shared" si="10"/>
        <v>0</v>
      </c>
      <c r="I74" s="1681">
        <f t="shared" si="10"/>
        <v>0</v>
      </c>
      <c r="J74" s="1681">
        <f t="shared" si="10"/>
        <v>0</v>
      </c>
      <c r="K74" s="1681">
        <f t="shared" si="10"/>
        <v>85002</v>
      </c>
      <c r="L74" s="1681">
        <f>SUM(L42,L47,L53,L57,L65,L72,L73)</f>
        <v>99402</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13120</v>
      </c>
      <c r="F81" s="1673"/>
      <c r="G81" s="1673"/>
      <c r="H81" s="1573">
        <v>143010</v>
      </c>
      <c r="I81" s="1582"/>
      <c r="J81" s="1582"/>
      <c r="K81" s="1672">
        <f t="shared" si="11"/>
        <v>156130</v>
      </c>
      <c r="L81" s="1573">
        <v>190471</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13120</v>
      </c>
      <c r="F84" s="1673"/>
      <c r="G84" s="1673"/>
      <c r="H84" s="1674">
        <f>SUM(H78:H83)</f>
        <v>143010</v>
      </c>
      <c r="I84" s="1582"/>
      <c r="J84" s="1582"/>
      <c r="K84" s="1674">
        <f>SUM(K78:K83)</f>
        <v>156130</v>
      </c>
      <c r="L84" s="1674">
        <f>SUM(L78:L83)</f>
        <v>190471</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13120</v>
      </c>
      <c r="F102" s="1673"/>
      <c r="G102" s="1673"/>
      <c r="H102" s="1681">
        <f>SUM(H84,H92,H100,H101)</f>
        <v>143010</v>
      </c>
      <c r="I102" s="1582"/>
      <c r="J102" s="1582"/>
      <c r="K102" s="1681">
        <f>SUM(K84,K92,K100,K101)</f>
        <v>156130</v>
      </c>
      <c r="L102" s="1681">
        <f>SUM(L84,L92,L100,L101)</f>
        <v>190471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60076</v>
      </c>
      <c r="D114" s="1674">
        <f t="shared" ref="D114:K114" si="13">SUM(D33,D74,D75,D102,D112,D113)</f>
        <v>4472</v>
      </c>
      <c r="E114" s="1674">
        <f t="shared" si="13"/>
        <v>34863</v>
      </c>
      <c r="F114" s="1674">
        <f t="shared" si="13"/>
        <v>41467</v>
      </c>
      <c r="G114" s="1674">
        <f t="shared" si="13"/>
        <v>46031</v>
      </c>
      <c r="H114" s="1674">
        <f>SUM(H33,H74,H75,H102,H112,H113)</f>
        <v>143010</v>
      </c>
      <c r="I114" s="1674">
        <f t="shared" si="13"/>
        <v>0</v>
      </c>
      <c r="J114" s="1674">
        <f t="shared" si="13"/>
        <v>0</v>
      </c>
      <c r="K114" s="1674">
        <f t="shared" si="13"/>
        <v>329919</v>
      </c>
      <c r="L114" s="1674">
        <f>SUM(L33,L74,L75,L102,L112,L113)</f>
        <v>422863</v>
      </c>
    </row>
    <row r="115" spans="1:14" ht="13.5" thickTop="1" x14ac:dyDescent="0.2">
      <c r="A115" s="2310" t="s">
        <v>989</v>
      </c>
      <c r="B115" s="2311"/>
      <c r="C115" s="1675"/>
      <c r="D115" s="1675"/>
      <c r="E115" s="1675"/>
      <c r="F115" s="1675"/>
      <c r="G115" s="1675"/>
      <c r="H115" s="1675"/>
      <c r="I115" s="1675"/>
      <c r="J115" s="1675"/>
      <c r="K115" s="1689">
        <f>'Revenues 9-14'!C268-'Expenditures 15-22'!K114</f>
        <v>4913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8" t="s">
        <v>293</v>
      </c>
      <c r="B117" s="228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0" t="s">
        <v>616</v>
      </c>
      <c r="B151" s="2282"/>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303" t="s">
        <v>1168</v>
      </c>
      <c r="B152" s="230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8" t="s">
        <v>617</v>
      </c>
      <c r="B154" s="229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10" t="s">
        <v>989</v>
      </c>
      <c r="B175" s="2311"/>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310" t="s">
        <v>989</v>
      </c>
      <c r="B211" s="2311"/>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5" t="s">
        <v>959</v>
      </c>
      <c r="B213" s="230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1" t="s">
        <v>502</v>
      </c>
      <c r="B295" s="230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310" t="s">
        <v>989</v>
      </c>
      <c r="B296" s="2311"/>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3" t="s">
        <v>142</v>
      </c>
      <c r="B298" s="228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8" t="s">
        <v>275</v>
      </c>
      <c r="B312" s="229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94" t="s">
        <v>989</v>
      </c>
      <c r="B313" s="229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7" t="s">
        <v>148</v>
      </c>
      <c r="B315" s="230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9" t="s">
        <v>892</v>
      </c>
      <c r="B317" s="230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96" t="s">
        <v>989</v>
      </c>
      <c r="B343" s="229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6" t="s">
        <v>960</v>
      </c>
      <c r="B345" s="228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10" t="s">
        <v>989</v>
      </c>
      <c r="B368" s="2311"/>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metadata/properties"/>
    <ds:schemaRef ds:uri="http://schemas.microsoft.com/office/2006/documentManagement/types"/>
    <ds:schemaRef ds:uri="http://www.w3.org/XML/1998/namespace"/>
    <ds:schemaRef ds:uri="http://schemas.microsoft.com/sharepoint/v3"/>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2020-10-02T16:32:09Z</cp:lastPrinted>
  <dcterms:created xsi:type="dcterms:W3CDTF">2003-10-29T19:06:34Z</dcterms:created>
  <dcterms:modified xsi:type="dcterms:W3CDTF">2020-10-18T20:45:10Z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