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Joint Agreements 20\"/>
    </mc:Choice>
  </mc:AlternateContent>
  <xr:revisionPtr revIDLastSave="0" documentId="8_{C2AAE3E5-C2D5-42A5-A8BF-189757048FDA}" xr6:coauthVersionLast="36" xr6:coauthVersionMax="36" xr10:uidLastSave="{00000000-0000-0000-0000-000000000000}"/>
  <bookViews>
    <workbookView xWindow="33810" yWindow="1335" windowWidth="15705" windowHeight="14940" tabRatio="959" xr2:uid="{00000000-000D-0000-FFFF-FFFF00000000}"/>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Expenditures 15-22" sheetId="9" r:id="rId9"/>
    <sheet name="Tax Sched 23" sheetId="10" r:id="rId10"/>
    <sheet name="Short-Term Long-Term Debt 24" sheetId="11" r:id="rId11"/>
    <sheet name="Rest Tax Levies-Tort Im 25" sheetId="12" r:id="rId12"/>
    <sheet name="Cap Outlay Deprec 26" sheetId="13" r:id="rId13"/>
    <sheet name="PCTC-OEPP 27-28" sheetId="14" r:id="rId14"/>
    <sheet name="Contracts Paid in CY 29" sheetId="15" r:id="rId15"/>
    <sheet name="ICR Computation 30" sheetId="16" r:id="rId16"/>
    <sheet name="Shared Outsourced Services 31" sheetId="17" r:id="rId17"/>
    <sheet name="AC32" sheetId="18" r:id="rId18"/>
    <sheet name="AC Tort (v1) 32-33" sheetId="19" r:id="rId19"/>
    <sheet name="Itemization 33" sheetId="20" r:id="rId20"/>
    <sheet name="REF 34" sheetId="21" r:id="rId21"/>
    <sheet name="Opinion-Notes 35" sheetId="22" r:id="rId22"/>
    <sheet name="DeficitAFRSum Calc 36" sheetId="23" r:id="rId23"/>
    <sheet name="AUDITCHECK" sheetId="24" r:id="rId24"/>
    <sheet name="AFR20" sheetId="25" state="hidden" r:id="rId25"/>
    <sheet name="Single Audit Cover" sheetId="26" r:id="rId26"/>
    <sheet name="Single Audit Checklist" sheetId="27" r:id="rId27"/>
    <sheet name="SEFA Reconcile" sheetId="28" r:id="rId28"/>
    <sheet name=" SEFA" sheetId="29" r:id="rId29"/>
    <sheet name="SEFA NOTES" sheetId="30" r:id="rId30"/>
    <sheet name="SF&amp;QC Sec-1" sheetId="31" r:id="rId31"/>
    <sheet name="SF&amp;QC Sec-2" sheetId="32" r:id="rId32"/>
    <sheet name="SF&amp;QC Sec-3" sheetId="33" r:id="rId33"/>
    <sheet name="SSPAF" sheetId="34" r:id="rId34"/>
  </sheets>
  <definedNames>
    <definedName name="_xlnm._FilterDatabase" localSheetId="24" hidden="1">'AFR20'!$A$1:$F$7884</definedName>
    <definedName name="_xlnm.Print_Area" localSheetId="28">' SEFA'!$B$1:$M$46</definedName>
    <definedName name="_xlnm.Print_Area" localSheetId="18">'AC Tort (v1) 32-33'!$A$1:$N$68</definedName>
    <definedName name="_xlnm.Print_Area" localSheetId="6">'Acct Summary 7-8'!$A$1:$K$83</definedName>
    <definedName name="_xlnm.Print_Area" localSheetId="2">'Aud Quest 2'!$A$1:$J$119</definedName>
    <definedName name="_xlnm.Print_Area" localSheetId="4">'Fin Profile 4'!$A$1:$Q$42</definedName>
    <definedName name="_xlnm.Print_Area" localSheetId="19">'Itemization 33'!$A$1:$B$60</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6">'Shared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0E809810_22E6_4287_9EB3_CA8E7FB18126_.wvu.Cols" localSheetId="4" hidden="1">'Fin Profile 4'!$J:$J</definedName>
    <definedName name="Z_0E809810_22E6_4287_9EB3_CA8E7FB18126_.wvu.FilterData" localSheetId="24" hidden="1">'AFR20'!$A$1:$F$7884</definedName>
    <definedName name="Z_0E809810_22E6_4287_9EB3_CA8E7FB18126_.wvu.PrintArea" localSheetId="28" hidden="1">' SEFA'!$B$1:$M$46</definedName>
    <definedName name="Z_0E809810_22E6_4287_9EB3_CA8E7FB18126_.wvu.PrintArea" localSheetId="6" hidden="1">'Acct Summary 7-8'!$A$1:$K$83</definedName>
    <definedName name="Z_0E809810_22E6_4287_9EB3_CA8E7FB18126_.wvu.PrintArea" localSheetId="2" hidden="1">'Aud Quest 2'!$A$1:$J$119</definedName>
    <definedName name="Z_0E809810_22E6_4287_9EB3_CA8E7FB18126_.wvu.PrintArea" localSheetId="4" hidden="1">'Fin Profile 4'!$A$1:$Q$42</definedName>
    <definedName name="Z_0E809810_22E6_4287_9EB3_CA8E7FB18126_.wvu.PrintArea" localSheetId="19" hidden="1">'Itemization 33'!$A$1:$B$60</definedName>
    <definedName name="Z_0E809810_22E6_4287_9EB3_CA8E7FB18126_.wvu.PrintArea" localSheetId="29" hidden="1">'SEFA NOTES'!$A$1:$F$52</definedName>
    <definedName name="Z_0E809810_22E6_4287_9EB3_CA8E7FB18126_.wvu.PrintArea" localSheetId="27" hidden="1">'SEFA Reconcile'!$A$1:$E$49</definedName>
    <definedName name="Z_0E809810_22E6_4287_9EB3_CA8E7FB18126_.wvu.PrintArea" localSheetId="30" hidden="1">'SF&amp;QC Sec-1'!$A$1:$J$63</definedName>
    <definedName name="Z_0E809810_22E6_4287_9EB3_CA8E7FB18126_.wvu.PrintArea" localSheetId="32" hidden="1">'SF&amp;QC Sec-3'!$A$1:$K$48</definedName>
    <definedName name="Z_0E809810_22E6_4287_9EB3_CA8E7FB18126_.wvu.PrintArea" localSheetId="16" hidden="1">'Shared Outsourced Services 31'!$A$1:$F$43</definedName>
    <definedName name="Z_0E809810_22E6_4287_9EB3_CA8E7FB18126_.wvu.PrintArea" localSheetId="26" hidden="1">'Single Audit Checklist'!$A$1:$D$124</definedName>
    <definedName name="Z_0E809810_22E6_4287_9EB3_CA8E7FB18126_.wvu.PrintArea" localSheetId="25" hidden="1">'Single Audit Cover'!$A$1:$L$51</definedName>
    <definedName name="Z_0E809810_22E6_4287_9EB3_CA8E7FB18126_.wvu.PrintTitles" localSheetId="6" hidden="1">'Acct Summary 7-8'!$A:$B,'Acct Summary 7-8'!$1:$2</definedName>
    <definedName name="Z_0E809810_22E6_4287_9EB3_CA8E7FB18126_.wvu.PrintTitles" localSheetId="5" hidden="1">'Assets-Liab 5-6'!$A:$B,'Assets-Liab 5-6'!$1:$2</definedName>
    <definedName name="Z_0E809810_22E6_4287_9EB3_CA8E7FB18126_.wvu.PrintTitles" localSheetId="23" hidden="1">AUDITCHECK!$20:$20</definedName>
    <definedName name="Z_0E809810_22E6_4287_9EB3_CA8E7FB18126_.wvu.PrintTitles" localSheetId="14" hidden="1">'Contracts Paid in CY 29'!$16:$16</definedName>
    <definedName name="Z_0E809810_22E6_4287_9EB3_CA8E7FB18126_.wvu.PrintTitles" localSheetId="8" hidden="1">'Expenditures 15-22'!$A:$B,'Expenditures 15-22'!$1:$2</definedName>
    <definedName name="Z_0E809810_22E6_4287_9EB3_CA8E7FB18126_.wvu.PrintTitles" localSheetId="13" hidden="1">'PCTC-OEPP 27-28'!$1:$5</definedName>
    <definedName name="Z_0E809810_22E6_4287_9EB3_CA8E7FB18126_.wvu.PrintTitles" localSheetId="7" hidden="1">'Revenues 9-14'!$A:$B,'Revenues 9-14'!$1:$2</definedName>
    <definedName name="Z_0E809810_22E6_4287_9EB3_CA8E7FB18126_.wvu.PrintTitles" localSheetId="16" hidden="1">'Shared Outsourced Services 31'!$5:$5</definedName>
    <definedName name="Z_0E809810_22E6_4287_9EB3_CA8E7FB18126_.wvu.PrintTitles" localSheetId="26" hidden="1">'Single Audit Checklist'!$1:$4</definedName>
    <definedName name="Z_0E809810_22E6_4287_9EB3_CA8E7FB18126_.wvu.Rows" localSheetId="6" hidden="1">'Acct Summary 7-8'!$83:$83</definedName>
    <definedName name="Z_0E809810_22E6_4287_9EB3_CA8E7FB18126_.wvu.Rows" localSheetId="2" hidden="1">'Aud Quest 2'!$12:$12,'Aud Quest 2'!$17:$17,'Aud Quest 2'!$19:$19,'Aud Quest 2'!$34:$34,'Aud Quest 2'!$39:$39</definedName>
    <definedName name="Z_0E809810_22E6_4287_9EB3_CA8E7FB18126_.wvu.Rows" localSheetId="23" hidden="1">AUDITCHECK!$27:$28</definedName>
    <definedName name="Z_0E809810_22E6_4287_9EB3_CA8E7FB18126_.wvu.Rows" localSheetId="22" hidden="1">'DeficitAFRSum Calc 36'!$16:$19</definedName>
    <definedName name="Z_0E809810_22E6_4287_9EB3_CA8E7FB18126_.wvu.Rows" localSheetId="3" hidden="1">'FP Info 3'!$12:$12,'FP Info 3'!$26:$26,'FP Info 3'!$39:$39</definedName>
    <definedName name="Z_0E809810_22E6_4287_9EB3_CA8E7FB18126_.wvu.Rows" localSheetId="13" hidden="1">'PCTC-OEPP 27-28'!$134:$157</definedName>
    <definedName name="Z_0E809810_22E6_4287_9EB3_CA8E7FB18126_.wvu.Rows" localSheetId="16" hidden="1">'Shared Outsourced Services 31'!$39:$39,'Shared Outsourced Services 31'!$44:$44,'Shared Outsourced Services 31'!$49:$49</definedName>
    <definedName name="Z_0E809810_22E6_4287_9EB3_CA8E7FB18126_.wvu.Rows" localSheetId="1" hidden="1">TOC!$38:$39</definedName>
    <definedName name="Z_36E7C4A2_07DE_462A_B5B1_A84EB99DCC57_.wvu.Cols" localSheetId="4" hidden="1">'Fin Profile 4'!$J:$J</definedName>
    <definedName name="Z_36E7C4A2_07DE_462A_B5B1_A84EB99DCC57_.wvu.FilterData" localSheetId="24" hidden="1">'AFR20'!$A$1:$F$7884</definedName>
    <definedName name="Z_36E7C4A2_07DE_462A_B5B1_A84EB99DCC57_.wvu.PrintArea" localSheetId="28" hidden="1">' SEFA'!$B$1:$M$46</definedName>
    <definedName name="Z_36E7C4A2_07DE_462A_B5B1_A84EB99DCC57_.wvu.PrintArea" localSheetId="18" hidden="1">'AC Tort (v1) 32-33'!$A$1:$N$68</definedName>
    <definedName name="Z_36E7C4A2_07DE_462A_B5B1_A84EB99DCC57_.wvu.PrintArea" localSheetId="6" hidden="1">'Acct Summary 7-8'!$A$1:$K$83</definedName>
    <definedName name="Z_36E7C4A2_07DE_462A_B5B1_A84EB99DCC57_.wvu.PrintArea" localSheetId="2" hidden="1">'Aud Quest 2'!$A$1:$J$119</definedName>
    <definedName name="Z_36E7C4A2_07DE_462A_B5B1_A84EB99DCC57_.wvu.PrintArea" localSheetId="4" hidden="1">'Fin Profile 4'!$A$1:$Q$42</definedName>
    <definedName name="Z_36E7C4A2_07DE_462A_B5B1_A84EB99DCC57_.wvu.PrintArea" localSheetId="19" hidden="1">'Itemization 33'!$A$1:$B$60</definedName>
    <definedName name="Z_36E7C4A2_07DE_462A_B5B1_A84EB99DCC57_.wvu.PrintArea" localSheetId="29" hidden="1">'SEFA NOTES'!$A$1:$F$52</definedName>
    <definedName name="Z_36E7C4A2_07DE_462A_B5B1_A84EB99DCC57_.wvu.PrintArea" localSheetId="27" hidden="1">'SEFA Reconcile'!$A$1:$E$49</definedName>
    <definedName name="Z_36E7C4A2_07DE_462A_B5B1_A84EB99DCC57_.wvu.PrintArea" localSheetId="30" hidden="1">'SF&amp;QC Sec-1'!$A$1:$J$63</definedName>
    <definedName name="Z_36E7C4A2_07DE_462A_B5B1_A84EB99DCC57_.wvu.PrintArea" localSheetId="32" hidden="1">'SF&amp;QC Sec-3'!$A$1:$K$48</definedName>
    <definedName name="Z_36E7C4A2_07DE_462A_B5B1_A84EB99DCC57_.wvu.PrintArea" localSheetId="16" hidden="1">'Shared Outsourced Services 31'!$A$1:$F$43</definedName>
    <definedName name="Z_36E7C4A2_07DE_462A_B5B1_A84EB99DCC57_.wvu.PrintArea" localSheetId="26" hidden="1">'Single Audit Checklist'!$A$1:$D$124</definedName>
    <definedName name="Z_36E7C4A2_07DE_462A_B5B1_A84EB99DCC57_.wvu.PrintArea" localSheetId="25" hidden="1">'Single Audit Cover'!$A$1:$L$51</definedName>
    <definedName name="Z_36E7C4A2_07DE_462A_B5B1_A84EB99DCC57_.wvu.PrintTitles" localSheetId="6" hidden="1">'Acct Summary 7-8'!$A:$B,'Acct Summary 7-8'!$1:$2</definedName>
    <definedName name="Z_36E7C4A2_07DE_462A_B5B1_A84EB99DCC57_.wvu.PrintTitles" localSheetId="5" hidden="1">'Assets-Liab 5-6'!$A:$B,'Assets-Liab 5-6'!$1:$2</definedName>
    <definedName name="Z_36E7C4A2_07DE_462A_B5B1_A84EB99DCC57_.wvu.PrintTitles" localSheetId="23" hidden="1">AUDITCHECK!$20:$20</definedName>
    <definedName name="Z_36E7C4A2_07DE_462A_B5B1_A84EB99DCC57_.wvu.PrintTitles" localSheetId="14" hidden="1">'Contracts Paid in CY 29'!$16:$16</definedName>
    <definedName name="Z_36E7C4A2_07DE_462A_B5B1_A84EB99DCC57_.wvu.PrintTitles" localSheetId="8" hidden="1">'Expenditures 15-22'!$A:$B,'Expenditures 15-22'!$1:$2</definedName>
    <definedName name="Z_36E7C4A2_07DE_462A_B5B1_A84EB99DCC57_.wvu.PrintTitles" localSheetId="13" hidden="1">'PCTC-OEPP 27-28'!$1:$5</definedName>
    <definedName name="Z_36E7C4A2_07DE_462A_B5B1_A84EB99DCC57_.wvu.PrintTitles" localSheetId="7" hidden="1">'Revenues 9-14'!$A:$B,'Revenues 9-14'!$1:$2</definedName>
    <definedName name="Z_36E7C4A2_07DE_462A_B5B1_A84EB99DCC57_.wvu.PrintTitles" localSheetId="16" hidden="1">'Shared Outsourced Services 31'!$5:$5</definedName>
    <definedName name="Z_36E7C4A2_07DE_462A_B5B1_A84EB99DCC57_.wvu.PrintTitles" localSheetId="26" hidden="1">'Single Audit Checklist'!$1:$4</definedName>
    <definedName name="Z_36E7C4A2_07DE_462A_B5B1_A84EB99DCC57_.wvu.Rows" localSheetId="6" hidden="1">'Acct Summary 7-8'!$83:$83</definedName>
    <definedName name="Z_36E7C4A2_07DE_462A_B5B1_A84EB99DCC57_.wvu.Rows" localSheetId="2" hidden="1">'Aud Quest 2'!$12:$12,'Aud Quest 2'!$17:$17,'Aud Quest 2'!$19:$19,'Aud Quest 2'!$34:$34,'Aud Quest 2'!$39:$39</definedName>
    <definedName name="Z_36E7C4A2_07DE_462A_B5B1_A84EB99DCC57_.wvu.Rows" localSheetId="23" hidden="1">AUDITCHECK!$27:$28</definedName>
    <definedName name="Z_36E7C4A2_07DE_462A_B5B1_A84EB99DCC57_.wvu.Rows" localSheetId="22" hidden="1">'DeficitAFRSum Calc 36'!$16:$19</definedName>
    <definedName name="Z_36E7C4A2_07DE_462A_B5B1_A84EB99DCC57_.wvu.Rows" localSheetId="3" hidden="1">'FP Info 3'!$12:$12,'FP Info 3'!$26:$26,'FP Info 3'!$39:$39</definedName>
    <definedName name="Z_36E7C4A2_07DE_462A_B5B1_A84EB99DCC57_.wvu.Rows" localSheetId="13" hidden="1">'PCTC-OEPP 27-28'!$134:$157</definedName>
    <definedName name="Z_36E7C4A2_07DE_462A_B5B1_A84EB99DCC57_.wvu.Rows" localSheetId="16" hidden="1">'Shared Outsourced Services 31'!$39:$39,'Shared Outsourced Services 31'!$44:$44,'Shared Outsourced Services 31'!$49:$49</definedName>
    <definedName name="Z_36E7C4A2_07DE_462A_B5B1_A84EB99DCC57_.wvu.Rows" localSheetId="1" hidden="1">TOC!$38:$39</definedName>
    <definedName name="Z_9175B003_A487_43D5_AD0E_58FC8E957899_.wvu.Cols" localSheetId="4" hidden="1">'Fin Profile 4'!$J:$J</definedName>
    <definedName name="Z_9175B003_A487_43D5_AD0E_58FC8E957899_.wvu.FilterData" localSheetId="24" hidden="1">'AFR20'!$A$1:$F$7884</definedName>
    <definedName name="Z_9175B003_A487_43D5_AD0E_58FC8E957899_.wvu.PrintArea" localSheetId="28" hidden="1">' SEFA'!$B$1:$M$46</definedName>
    <definedName name="Z_9175B003_A487_43D5_AD0E_58FC8E957899_.wvu.PrintArea" localSheetId="18" hidden="1">'AC Tort (v1) 32-33'!$A$1:$N$68</definedName>
    <definedName name="Z_9175B003_A487_43D5_AD0E_58FC8E957899_.wvu.PrintArea" localSheetId="6" hidden="1">'Acct Summary 7-8'!$A$1:$K$83</definedName>
    <definedName name="Z_9175B003_A487_43D5_AD0E_58FC8E957899_.wvu.PrintArea" localSheetId="2" hidden="1">'Aud Quest 2'!$A$1:$J$119</definedName>
    <definedName name="Z_9175B003_A487_43D5_AD0E_58FC8E957899_.wvu.PrintArea" localSheetId="4" hidden="1">'Fin Profile 4'!$A$1:$Q$42</definedName>
    <definedName name="Z_9175B003_A487_43D5_AD0E_58FC8E957899_.wvu.PrintArea" localSheetId="19" hidden="1">'Itemization 33'!$A$1:$B$60</definedName>
    <definedName name="Z_9175B003_A487_43D5_AD0E_58FC8E957899_.wvu.PrintArea" localSheetId="29" hidden="1">'SEFA NOTES'!$A$1:$F$52</definedName>
    <definedName name="Z_9175B003_A487_43D5_AD0E_58FC8E957899_.wvu.PrintArea" localSheetId="27" hidden="1">'SEFA Reconcile'!$A$1:$E$49</definedName>
    <definedName name="Z_9175B003_A487_43D5_AD0E_58FC8E957899_.wvu.PrintArea" localSheetId="30" hidden="1">'SF&amp;QC Sec-1'!$A$1:$J$63</definedName>
    <definedName name="Z_9175B003_A487_43D5_AD0E_58FC8E957899_.wvu.PrintArea" localSheetId="32" hidden="1">'SF&amp;QC Sec-3'!$A$1:$K$48</definedName>
    <definedName name="Z_9175B003_A487_43D5_AD0E_58FC8E957899_.wvu.PrintArea" localSheetId="16" hidden="1">'Shared Outsourced Services 31'!$A$1:$F$43</definedName>
    <definedName name="Z_9175B003_A487_43D5_AD0E_58FC8E957899_.wvu.PrintArea" localSheetId="26" hidden="1">'Single Audit Checklist'!$A$1:$D$124</definedName>
    <definedName name="Z_9175B003_A487_43D5_AD0E_58FC8E957899_.wvu.PrintArea" localSheetId="25" hidden="1">'Single Audit Cover'!$A$1:$L$51</definedName>
    <definedName name="Z_9175B003_A487_43D5_AD0E_58FC8E957899_.wvu.PrintTitles" localSheetId="6" hidden="1">'Acct Summary 7-8'!$A:$B,'Acct Summary 7-8'!$1:$2</definedName>
    <definedName name="Z_9175B003_A487_43D5_AD0E_58FC8E957899_.wvu.PrintTitles" localSheetId="5" hidden="1">'Assets-Liab 5-6'!$A:$B,'Assets-Liab 5-6'!$1:$2</definedName>
    <definedName name="Z_9175B003_A487_43D5_AD0E_58FC8E957899_.wvu.PrintTitles" localSheetId="23" hidden="1">AUDITCHECK!$20:$20</definedName>
    <definedName name="Z_9175B003_A487_43D5_AD0E_58FC8E957899_.wvu.PrintTitles" localSheetId="14" hidden="1">'Contracts Paid in CY 29'!$16:$16</definedName>
    <definedName name="Z_9175B003_A487_43D5_AD0E_58FC8E957899_.wvu.PrintTitles" localSheetId="8" hidden="1">'Expenditures 15-22'!$A:$B,'Expenditures 15-22'!$1:$2</definedName>
    <definedName name="Z_9175B003_A487_43D5_AD0E_58FC8E957899_.wvu.PrintTitles" localSheetId="13" hidden="1">'PCTC-OEPP 27-28'!$1:$5</definedName>
    <definedName name="Z_9175B003_A487_43D5_AD0E_58FC8E957899_.wvu.PrintTitles" localSheetId="7" hidden="1">'Revenues 9-14'!$A:$B,'Revenues 9-14'!$1:$2</definedName>
    <definedName name="Z_9175B003_A487_43D5_AD0E_58FC8E957899_.wvu.PrintTitles" localSheetId="16" hidden="1">'Shared Outsourced Services 31'!$5:$5</definedName>
    <definedName name="Z_9175B003_A487_43D5_AD0E_58FC8E957899_.wvu.PrintTitles" localSheetId="26" hidden="1">'Single Audit Checklist'!$1:$4</definedName>
    <definedName name="Z_9175B003_A487_43D5_AD0E_58FC8E957899_.wvu.Rows" localSheetId="6" hidden="1">'Acct Summary 7-8'!$83:$83</definedName>
    <definedName name="Z_9175B003_A487_43D5_AD0E_58FC8E957899_.wvu.Rows" localSheetId="2" hidden="1">'Aud Quest 2'!$12:$12,'Aud Quest 2'!$17:$17,'Aud Quest 2'!$19:$19,'Aud Quest 2'!$34:$34,'Aud Quest 2'!$39:$39</definedName>
    <definedName name="Z_9175B003_A487_43D5_AD0E_58FC8E957899_.wvu.Rows" localSheetId="23" hidden="1">AUDITCHECK!$27:$28</definedName>
    <definedName name="Z_9175B003_A487_43D5_AD0E_58FC8E957899_.wvu.Rows" localSheetId="22" hidden="1">'DeficitAFRSum Calc 36'!$16:$19</definedName>
    <definedName name="Z_9175B003_A487_43D5_AD0E_58FC8E957899_.wvu.Rows" localSheetId="3" hidden="1">'FP Info 3'!$12:$12,'FP Info 3'!$26:$26,'FP Info 3'!$39:$39</definedName>
    <definedName name="Z_9175B003_A487_43D5_AD0E_58FC8E957899_.wvu.Rows" localSheetId="13" hidden="1">'PCTC-OEPP 27-28'!$134:$157</definedName>
    <definedName name="Z_9175B003_A487_43D5_AD0E_58FC8E957899_.wvu.Rows" localSheetId="16" hidden="1">'Shared Outsourced Services 31'!$39:$39,'Shared Outsourced Services 31'!$44:$44,'Shared Outsourced Services 31'!$49:$49</definedName>
    <definedName name="Z_9175B003_A487_43D5_AD0E_58FC8E957899_.wvu.Rows" localSheetId="1" hidden="1">TOC!$38:$39</definedName>
  </definedNames>
  <calcPr calcId="191029"/>
  <customWorkbookViews>
    <customWorkbookView name="Chelsey - Personal View" guid="{9175B003-A487-43D5-AD0E-58FC8E957899}" mergeInterval="0" personalView="1" xWindow="1955" yWindow="43" windowWidth="1470" windowHeight="893" tabRatio="959" activeSheetId="1"/>
    <customWorkbookView name="Donna - Personal View" guid="{0E809810-22E6-4287-9EB3-CA8E7FB18126}" mergeInterval="0" personalView="1" xWindow="188" yWindow="13" windowWidth="1551" windowHeight="962" tabRatio="959" activeSheetId="6"/>
    <customWorkbookView name="Sue - Personal View" guid="{36E7C4A2-07DE-462A-B5B1-A84EB99DCC57}" mergeInterval="0" personalView="1" xWindow="1950" yWindow="32" windowWidth="1239" windowHeight="996" tabRatio="959" activeSheetId="1"/>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58" i="19" l="1"/>
  <c r="N58" i="19" s="1"/>
  <c r="E59" i="19"/>
  <c r="N59" i="19" s="1"/>
  <c r="E60" i="19"/>
  <c r="E61" i="19"/>
  <c r="N61" i="19" s="1"/>
  <c r="E62" i="19"/>
  <c r="E63" i="19"/>
  <c r="E64" i="19"/>
  <c r="E65" i="19"/>
  <c r="N65" i="19" s="1"/>
  <c r="E66" i="19"/>
  <c r="N66" i="19" s="1"/>
  <c r="E67" i="19"/>
  <c r="N67" i="19" s="1"/>
  <c r="E57" i="19"/>
  <c r="F15" i="19"/>
  <c r="F19" i="19"/>
  <c r="E17" i="19"/>
  <c r="E16" i="19"/>
  <c r="E15" i="19"/>
  <c r="E14" i="19"/>
  <c r="E13" i="19"/>
  <c r="J7" i="19"/>
  <c r="L53" i="19" s="1"/>
  <c r="J6" i="19"/>
  <c r="L52" i="19" s="1"/>
  <c r="M68" i="19"/>
  <c r="L68" i="19"/>
  <c r="K68" i="19"/>
  <c r="J68" i="19"/>
  <c r="I68" i="19"/>
  <c r="H68" i="19"/>
  <c r="G68" i="19"/>
  <c r="G12" i="19" s="1"/>
  <c r="N64" i="19"/>
  <c r="N63" i="19"/>
  <c r="N62" i="19"/>
  <c r="N60" i="19"/>
  <c r="K19" i="19"/>
  <c r="J19" i="19"/>
  <c r="I19" i="19"/>
  <c r="L18" i="19"/>
  <c r="L19" i="19" s="1"/>
  <c r="H18" i="19"/>
  <c r="L17" i="19"/>
  <c r="H17" i="19"/>
  <c r="G17" i="19"/>
  <c r="L16" i="19"/>
  <c r="H16" i="19"/>
  <c r="G16" i="19"/>
  <c r="L15" i="19"/>
  <c r="G15" i="19"/>
  <c r="L14" i="19"/>
  <c r="G14" i="19"/>
  <c r="H14" i="19" s="1"/>
  <c r="L13" i="19"/>
  <c r="G13" i="19"/>
  <c r="H13" i="19" s="1"/>
  <c r="L12" i="19"/>
  <c r="E68" i="19" l="1"/>
  <c r="N57" i="19"/>
  <c r="N68" i="19" s="1"/>
  <c r="H15" i="19"/>
  <c r="G19" i="19"/>
  <c r="F141" i="15" l="1"/>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F20" i="15"/>
  <c r="F19"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E19" i="15"/>
  <c r="F18" i="15"/>
  <c r="E17" i="15"/>
  <c r="F17" i="15" s="1"/>
  <c r="F80" i="14" l="1"/>
  <c r="C39" i="18" l="1"/>
  <c r="C33" i="18"/>
  <c r="K18" i="18" l="1"/>
  <c r="K17" i="18"/>
  <c r="K16" i="18"/>
  <c r="K15" i="18"/>
  <c r="K14" i="18"/>
  <c r="K13" i="18"/>
  <c r="K12" i="18"/>
  <c r="J19" i="18"/>
  <c r="B7885" i="25" l="1"/>
  <c r="D7885" i="25" s="1"/>
  <c r="B7884" i="25"/>
  <c r="D7884" i="25" s="1"/>
  <c r="B7883" i="25"/>
  <c r="D7883" i="25" s="1"/>
  <c r="B7882" i="25"/>
  <c r="D7882" i="25" s="1"/>
  <c r="B11" i="10" l="1"/>
  <c r="D7836" i="25" l="1"/>
  <c r="J88" i="3" l="1"/>
  <c r="J85" i="3"/>
  <c r="J90" i="3" l="1"/>
  <c r="B7819" i="25"/>
  <c r="D7819" i="25" s="1"/>
  <c r="B7818" i="25"/>
  <c r="D7818" i="25" s="1"/>
  <c r="D142" i="15" l="1"/>
  <c r="A15" i="15"/>
  <c r="D82" i="24" l="1"/>
  <c r="F142" i="15"/>
  <c r="E142" i="15"/>
  <c r="D81" i="24"/>
  <c r="E40" i="16" l="1"/>
  <c r="B7820" i="25" s="1"/>
  <c r="D7820" i="25" s="1"/>
  <c r="G40" i="16"/>
  <c r="B7821" i="25" s="1"/>
  <c r="D7821" i="25" s="1"/>
  <c r="D80" i="24"/>
  <c r="D79" i="24"/>
  <c r="D79" i="14" l="1"/>
  <c r="D179" i="14" s="1"/>
  <c r="A46" i="1" l="1"/>
  <c r="F2" i="11" l="1"/>
  <c r="B2" i="1" l="1"/>
  <c r="B1" i="1"/>
  <c r="A1" i="1"/>
  <c r="A2" i="1"/>
  <c r="C8" i="33"/>
  <c r="C10" i="32"/>
  <c r="B45" i="31"/>
  <c r="G9" i="29"/>
  <c r="H8" i="29"/>
  <c r="J8" i="29"/>
  <c r="I9" i="29"/>
  <c r="F9" i="29"/>
  <c r="E9" i="29"/>
  <c r="A4" i="26"/>
  <c r="A2" i="23"/>
  <c r="A4" i="23"/>
  <c r="A5" i="23"/>
  <c r="A24" i="18"/>
  <c r="A23" i="18"/>
  <c r="C36" i="18"/>
  <c r="B20" i="18"/>
  <c r="H9" i="18"/>
  <c r="E9" i="18"/>
  <c r="A3" i="17"/>
  <c r="A11" i="16"/>
  <c r="A183" i="14"/>
  <c r="A184" i="14"/>
  <c r="A1" i="14"/>
  <c r="L2" i="13"/>
  <c r="K2" i="13"/>
  <c r="J2" i="13"/>
  <c r="H2" i="13"/>
  <c r="C2" i="13"/>
  <c r="I2" i="13"/>
  <c r="F2" i="13"/>
  <c r="E2" i="13"/>
  <c r="D2" i="13"/>
  <c r="A24" i="12"/>
  <c r="A3" i="12"/>
  <c r="I30" i="11"/>
  <c r="H30" i="11"/>
  <c r="F30" i="11"/>
  <c r="E30" i="11"/>
  <c r="C2" i="11"/>
  <c r="E2" i="11"/>
  <c r="D2" i="11"/>
  <c r="B2" i="10"/>
  <c r="C2" i="10"/>
  <c r="D2" i="10"/>
  <c r="E2" i="10"/>
  <c r="F2" i="10"/>
  <c r="A81" i="7"/>
  <c r="A79" i="7"/>
  <c r="M37" i="5"/>
  <c r="D7" i="4"/>
  <c r="A75" i="3"/>
  <c r="D31" i="3"/>
  <c r="I7" i="1" l="1"/>
  <c r="A3" i="1"/>
  <c r="B7236" i="25" l="1"/>
  <c r="B15" i="10" l="1"/>
  <c r="D168" i="14" l="1"/>
  <c r="D167" i="14"/>
  <c r="C168" i="14"/>
  <c r="C167" i="14"/>
  <c r="F168" i="14"/>
  <c r="F167" i="14"/>
  <c r="B7812" i="25" l="1"/>
  <c r="B7811" i="25"/>
  <c r="B7810" i="25"/>
  <c r="B7809" i="25"/>
  <c r="J24" i="1" l="1"/>
  <c r="B7816" i="25" l="1"/>
  <c r="D7816" i="25" s="1"/>
  <c r="B7815" i="25"/>
  <c r="D7815" i="25" s="1"/>
  <c r="B7814" i="25"/>
  <c r="D7814" i="25" s="1"/>
  <c r="B7813" i="25"/>
  <c r="D7813" i="25" s="1"/>
  <c r="D7811" i="25"/>
  <c r="D7812" i="25"/>
  <c r="D7810" i="25"/>
  <c r="D7809" i="25"/>
  <c r="B7808" i="25"/>
  <c r="D7808" i="25" s="1"/>
  <c r="B7807" i="25"/>
  <c r="D7807" i="25" s="1"/>
  <c r="B7806" i="25"/>
  <c r="B7805" i="25"/>
  <c r="D7805" i="25" s="1"/>
  <c r="B7804" i="25"/>
  <c r="D7804" i="25" s="1"/>
  <c r="B7803" i="25"/>
  <c r="D7803" i="25" s="1"/>
  <c r="B7802" i="25"/>
  <c r="D7802" i="25" s="1"/>
  <c r="B7801" i="25"/>
  <c r="D7801" i="25" s="1"/>
  <c r="D7806" i="25"/>
  <c r="B5196" i="25" l="1"/>
  <c r="F29" i="14" l="1"/>
  <c r="B7881" i="25" s="1"/>
  <c r="D7881" i="25" s="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I34" i="17" l="1"/>
  <c r="J34" i="17"/>
  <c r="H34" i="17"/>
  <c r="K34" i="17" l="1"/>
  <c r="D83" i="24" s="1"/>
  <c r="B7837" i="25"/>
  <c r="D7837" i="25" s="1"/>
  <c r="K356" i="9" l="1"/>
  <c r="B3673" i="25" s="1"/>
  <c r="K355" i="9"/>
  <c r="B7794" i="25" s="1"/>
  <c r="K354" i="9"/>
  <c r="H357" i="9"/>
  <c r="B7237" i="25" s="1"/>
  <c r="L334" i="9"/>
  <c r="K333" i="9"/>
  <c r="B7788" i="25" s="1"/>
  <c r="K332" i="9"/>
  <c r="H334" i="9"/>
  <c r="B7789" i="25" s="1"/>
  <c r="K282" i="9"/>
  <c r="B7784" i="25" s="1"/>
  <c r="H160" i="9"/>
  <c r="B7053" i="25" s="1"/>
  <c r="K159" i="9"/>
  <c r="B7782" i="25" s="1"/>
  <c r="K158" i="9"/>
  <c r="B7780" i="25" s="1"/>
  <c r="K157" i="9"/>
  <c r="B7795" i="25"/>
  <c r="K133" i="9"/>
  <c r="B7776" i="25" s="1"/>
  <c r="B7793" i="25"/>
  <c r="B7791" i="25"/>
  <c r="B7787" i="25"/>
  <c r="B7786" i="25"/>
  <c r="B7785" i="25"/>
  <c r="B7783" i="25"/>
  <c r="B7781" i="25"/>
  <c r="B7779" i="25"/>
  <c r="B7778" i="25"/>
  <c r="B7777" i="25"/>
  <c r="B7775" i="25"/>
  <c r="B7774" i="25"/>
  <c r="K334" i="9" l="1"/>
  <c r="F74" i="14" s="1"/>
  <c r="K357" i="9"/>
  <c r="B3674" i="25" s="1"/>
  <c r="B7792" i="25"/>
  <c r="K15" i="7" l="1"/>
  <c r="B7790" i="25"/>
  <c r="J15" i="7"/>
  <c r="B7796" i="25" s="1"/>
  <c r="L357" i="9"/>
  <c r="L285" i="9" l="1"/>
  <c r="D285" i="9"/>
  <c r="L160" i="9"/>
  <c r="K160" i="9"/>
  <c r="L137" i="9"/>
  <c r="H137" i="9"/>
  <c r="E137" i="9"/>
  <c r="E139" i="9" s="1"/>
  <c r="F60" i="14" l="1"/>
  <c r="B1323" i="25"/>
  <c r="E15" i="7"/>
  <c r="B4" i="29" l="1"/>
  <c r="D17" i="28" l="1"/>
  <c r="L27" i="29" l="1"/>
  <c r="L26" i="29"/>
  <c r="L25" i="29"/>
  <c r="L24" i="29"/>
  <c r="L23" i="29"/>
  <c r="L22" i="29"/>
  <c r="L21" i="29"/>
  <c r="L20" i="29"/>
  <c r="L19" i="29"/>
  <c r="L18" i="29"/>
  <c r="L17" i="29"/>
  <c r="L16" i="29"/>
  <c r="L15" i="29"/>
  <c r="L14" i="29"/>
  <c r="L13" i="29"/>
  <c r="L12" i="29"/>
  <c r="L11" i="29"/>
  <c r="D14" i="28" l="1"/>
  <c r="D12" i="28"/>
  <c r="A10" i="26"/>
  <c r="A16" i="26"/>
  <c r="A15" i="26"/>
  <c r="A14" i="26"/>
  <c r="K18" i="26"/>
  <c r="G18" i="26"/>
  <c r="G15" i="26"/>
  <c r="I13" i="26"/>
  <c r="G11" i="26"/>
  <c r="G10" i="26"/>
  <c r="G9" i="26"/>
  <c r="G7" i="26"/>
  <c r="E7" i="26"/>
  <c r="B2" i="29" s="1"/>
  <c r="A7" i="26"/>
  <c r="B4" i="34"/>
  <c r="B4" i="33"/>
  <c r="B4" i="32"/>
  <c r="G43" i="31"/>
  <c r="D47" i="31" s="1"/>
  <c r="B4" i="31"/>
  <c r="E34" i="30"/>
  <c r="A4" i="30"/>
  <c r="D47" i="28"/>
  <c r="A5" i="28"/>
  <c r="C110" i="27"/>
  <c r="C112" i="27" s="1"/>
  <c r="C115" i="27" s="1"/>
  <c r="C117" i="27" s="1"/>
  <c r="C119" i="27" s="1"/>
  <c r="C123" i="27" s="1"/>
  <c r="C44" i="27"/>
  <c r="C48" i="27" s="1"/>
  <c r="C50" i="27" s="1"/>
  <c r="C52" i="27" s="1"/>
  <c r="C54" i="27" s="1"/>
  <c r="C56" i="27" s="1"/>
  <c r="C72" i="27" s="1"/>
  <c r="C74" i="27" s="1"/>
  <c r="C76" i="27" s="1"/>
  <c r="C78" i="27" s="1"/>
  <c r="C80" i="27" s="1"/>
  <c r="C82" i="27" s="1"/>
  <c r="C85" i="27" s="1"/>
  <c r="C87" i="27" s="1"/>
  <c r="C89" i="27" s="1"/>
  <c r="C91" i="27" s="1"/>
  <c r="C96" i="27" s="1"/>
  <c r="C98" i="27" s="1"/>
  <c r="C100" i="27" s="1"/>
  <c r="C102" i="27" s="1"/>
  <c r="C106" i="27" s="1"/>
  <c r="C36" i="27"/>
  <c r="C39" i="27" s="1"/>
  <c r="C13" i="27"/>
  <c r="C15" i="27" s="1"/>
  <c r="C18" i="27" s="1"/>
  <c r="C21" i="27" s="1"/>
  <c r="C24" i="27" s="1"/>
  <c r="C28" i="27" s="1"/>
  <c r="B2" i="34" l="1"/>
  <c r="A2" i="27"/>
  <c r="B2" i="31"/>
  <c r="A2" i="30"/>
  <c r="A1" i="28"/>
  <c r="B1" i="29"/>
  <c r="B2" i="33"/>
  <c r="B1" i="32"/>
  <c r="B1" i="34"/>
  <c r="A1" i="27"/>
  <c r="A2" i="28"/>
  <c r="A1" i="30"/>
  <c r="B1" i="31"/>
  <c r="B2" i="32"/>
  <c r="B1" i="33"/>
  <c r="B7773" i="25" l="1"/>
  <c r="B61" i="25" l="1"/>
  <c r="B52" i="25"/>
  <c r="B51" i="25" l="1"/>
  <c r="B49" i="25"/>
  <c r="B48" i="25"/>
  <c r="B47" i="25"/>
  <c r="B46" i="25"/>
  <c r="B45" i="25"/>
  <c r="B44" i="25"/>
  <c r="B43" i="25"/>
  <c r="B42" i="25"/>
  <c r="B41" i="25"/>
  <c r="B50" i="25"/>
  <c r="F160" i="14" l="1"/>
  <c r="B7867" i="25" s="1"/>
  <c r="D7867" i="25" s="1"/>
  <c r="B7769" i="25"/>
  <c r="D7769" i="25" s="1"/>
  <c r="B7768" i="25"/>
  <c r="B7766" i="25"/>
  <c r="D7766" i="25" s="1"/>
  <c r="B7765" i="25"/>
  <c r="B7764" i="25"/>
  <c r="D7764" i="25" s="1"/>
  <c r="B7758" i="25"/>
  <c r="D7758" i="25" s="1"/>
  <c r="K6" i="9"/>
  <c r="B7763" i="25" s="1"/>
  <c r="D7763" i="25" s="1"/>
  <c r="B7762" i="25"/>
  <c r="D7762" i="25" s="1"/>
  <c r="K12" i="12"/>
  <c r="K23" i="12"/>
  <c r="B7800" i="25" s="1"/>
  <c r="J12" i="12"/>
  <c r="J21" i="12"/>
  <c r="J23" i="12" s="1"/>
  <c r="B7729" i="25"/>
  <c r="D7729" i="25" s="1"/>
  <c r="B7734" i="25"/>
  <c r="B7726" i="25"/>
  <c r="D7726" i="25" s="1"/>
  <c r="D76" i="24"/>
  <c r="F159" i="14"/>
  <c r="B30" i="24"/>
  <c r="B33" i="24" s="1"/>
  <c r="B43" i="24" s="1"/>
  <c r="B56" i="24" s="1"/>
  <c r="B66" i="24" s="1"/>
  <c r="B70" i="24" s="1"/>
  <c r="B74" i="24" s="1"/>
  <c r="D73" i="24"/>
  <c r="C188" i="8"/>
  <c r="B4395" i="25" s="1"/>
  <c r="D4395" i="25" s="1"/>
  <c r="C198" i="8"/>
  <c r="B5246" i="25" s="1"/>
  <c r="D5246" i="25" s="1"/>
  <c r="C204" i="8"/>
  <c r="C209" i="8"/>
  <c r="B4411" i="25" s="1"/>
  <c r="D4411" i="25" s="1"/>
  <c r="C217" i="8"/>
  <c r="B5286" i="25" s="1"/>
  <c r="D5286" i="25" s="1"/>
  <c r="C221" i="8"/>
  <c r="B5304" i="25" s="1"/>
  <c r="D5304" i="25" s="1"/>
  <c r="C252" i="8"/>
  <c r="B7761" i="25"/>
  <c r="D7761" i="25" s="1"/>
  <c r="L127" i="9"/>
  <c r="L129" i="9" s="1"/>
  <c r="L139" i="9"/>
  <c r="L149" i="9"/>
  <c r="I7" i="18"/>
  <c r="I6" i="18"/>
  <c r="D84" i="24"/>
  <c r="D78" i="24"/>
  <c r="K75" i="9"/>
  <c r="C14" i="7" s="1"/>
  <c r="B2558" i="25" s="1"/>
  <c r="D2558" i="25" s="1"/>
  <c r="K130" i="9"/>
  <c r="K185" i="9"/>
  <c r="F62" i="14" s="1"/>
  <c r="B7833" i="25" s="1"/>
  <c r="D7833" i="25" s="1"/>
  <c r="K122" i="9"/>
  <c r="F15" i="18" s="1"/>
  <c r="F19" i="18" s="1"/>
  <c r="K67" i="9"/>
  <c r="G33" i="16" s="1"/>
  <c r="K64" i="9"/>
  <c r="D31" i="16" s="1"/>
  <c r="K59" i="9"/>
  <c r="E15" i="18" s="1"/>
  <c r="K56" i="9"/>
  <c r="E14" i="18" s="1"/>
  <c r="G14" i="18" s="1"/>
  <c r="K51" i="9"/>
  <c r="E13" i="18" s="1"/>
  <c r="G13" i="18" s="1"/>
  <c r="I19" i="18"/>
  <c r="H19" i="18"/>
  <c r="G18" i="18"/>
  <c r="D75" i="24"/>
  <c r="B2" i="25"/>
  <c r="B3" i="25"/>
  <c r="B4" i="25"/>
  <c r="B5" i="25"/>
  <c r="B6" i="25"/>
  <c r="B7" i="25"/>
  <c r="B8"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53" i="25"/>
  <c r="B54" i="25"/>
  <c r="B55" i="25"/>
  <c r="B56" i="25"/>
  <c r="B57" i="25"/>
  <c r="B58" i="25"/>
  <c r="B59" i="25"/>
  <c r="B60" i="25"/>
  <c r="D61" i="25"/>
  <c r="D62" i="25"/>
  <c r="D63" i="25"/>
  <c r="D64" i="25"/>
  <c r="B65" i="25"/>
  <c r="D65" i="25" s="1"/>
  <c r="D66" i="25"/>
  <c r="D67" i="25"/>
  <c r="D68" i="25"/>
  <c r="D69" i="25"/>
  <c r="D70" i="25"/>
  <c r="D71" i="25"/>
  <c r="B72" i="25"/>
  <c r="D72" i="25" s="1"/>
  <c r="B73" i="25"/>
  <c r="D73" i="25" s="1"/>
  <c r="D74" i="25"/>
  <c r="D75" i="25"/>
  <c r="B76" i="25"/>
  <c r="D76" i="25" s="1"/>
  <c r="C13" i="6"/>
  <c r="B77" i="25" s="1"/>
  <c r="D77" i="25" s="1"/>
  <c r="D78" i="25"/>
  <c r="D79" i="25"/>
  <c r="D80" i="25"/>
  <c r="D81" i="25"/>
  <c r="D82" i="25"/>
  <c r="D83" i="25"/>
  <c r="D84" i="25"/>
  <c r="D85" i="25"/>
  <c r="B86" i="25"/>
  <c r="D86" i="25" s="1"/>
  <c r="D87" i="25"/>
  <c r="B88" i="25"/>
  <c r="D88" i="25" s="1"/>
  <c r="D89" i="25"/>
  <c r="D90" i="25"/>
  <c r="C34" i="6"/>
  <c r="B91" i="25" s="1"/>
  <c r="D91" i="25" s="1"/>
  <c r="B92" i="25"/>
  <c r="D92" i="25" s="1"/>
  <c r="D94" i="25"/>
  <c r="D95" i="25"/>
  <c r="D96" i="25"/>
  <c r="B97" i="25"/>
  <c r="D97" i="25" s="1"/>
  <c r="D98" i="25"/>
  <c r="D99" i="25"/>
  <c r="D100" i="25"/>
  <c r="D101" i="25"/>
  <c r="D102" i="25"/>
  <c r="D103" i="25"/>
  <c r="B104" i="25"/>
  <c r="D104" i="25" s="1"/>
  <c r="B105" i="25"/>
  <c r="D105" i="25" s="1"/>
  <c r="D106" i="25"/>
  <c r="D107" i="25"/>
  <c r="B108" i="25"/>
  <c r="D108" i="25" s="1"/>
  <c r="D13" i="6"/>
  <c r="B109" i="25" s="1"/>
  <c r="D109" i="25" s="1"/>
  <c r="D110" i="25"/>
  <c r="D111" i="25"/>
  <c r="D112" i="25"/>
  <c r="D113" i="25"/>
  <c r="D114" i="25"/>
  <c r="D115" i="25"/>
  <c r="D116" i="25"/>
  <c r="B117" i="25"/>
  <c r="D117" i="25" s="1"/>
  <c r="D118" i="25"/>
  <c r="B119" i="25"/>
  <c r="D119" i="25" s="1"/>
  <c r="D120" i="25"/>
  <c r="D121" i="25"/>
  <c r="D34" i="6"/>
  <c r="B123" i="25"/>
  <c r="D123" i="25" s="1"/>
  <c r="D125" i="25"/>
  <c r="B126" i="25"/>
  <c r="D126" i="25" s="1"/>
  <c r="D127" i="25"/>
  <c r="D128" i="25"/>
  <c r="B129" i="25"/>
  <c r="D129" i="25" s="1"/>
  <c r="B130" i="25"/>
  <c r="D130" i="25" s="1"/>
  <c r="E13" i="6"/>
  <c r="B131" i="25" s="1"/>
  <c r="D131" i="25" s="1"/>
  <c r="D132" i="25"/>
  <c r="D133" i="25"/>
  <c r="B134" i="25"/>
  <c r="D134" i="25" s="1"/>
  <c r="D135" i="25"/>
  <c r="D136" i="25"/>
  <c r="D137" i="25"/>
  <c r="D138" i="25"/>
  <c r="E34" i="6"/>
  <c r="B140" i="25"/>
  <c r="D140" i="25" s="1"/>
  <c r="D142" i="25"/>
  <c r="D143" i="25"/>
  <c r="D144" i="25"/>
  <c r="B145" i="25"/>
  <c r="D145" i="25" s="1"/>
  <c r="D146" i="25"/>
  <c r="D147" i="25"/>
  <c r="D148" i="25"/>
  <c r="D149" i="25"/>
  <c r="D150" i="25"/>
  <c r="D151" i="25"/>
  <c r="B152" i="25"/>
  <c r="D152" i="25" s="1"/>
  <c r="B153" i="25"/>
  <c r="D153" i="25" s="1"/>
  <c r="D154" i="25"/>
  <c r="D155" i="25"/>
  <c r="B156" i="25"/>
  <c r="D156" i="25" s="1"/>
  <c r="F13" i="6"/>
  <c r="B157" i="25" s="1"/>
  <c r="D157" i="25" s="1"/>
  <c r="D158" i="25"/>
  <c r="D159" i="25"/>
  <c r="D160" i="25"/>
  <c r="D161" i="25"/>
  <c r="D162" i="25"/>
  <c r="D163" i="25"/>
  <c r="B164" i="25"/>
  <c r="D164" i="25" s="1"/>
  <c r="D165" i="25"/>
  <c r="B166" i="25"/>
  <c r="D166" i="25" s="1"/>
  <c r="D167" i="25"/>
  <c r="D168" i="25"/>
  <c r="F34" i="6"/>
  <c r="B170" i="25"/>
  <c r="D170" i="25" s="1"/>
  <c r="D172" i="25"/>
  <c r="B173" i="25"/>
  <c r="D173" i="25" s="1"/>
  <c r="D174" i="25"/>
  <c r="D175" i="25"/>
  <c r="D176" i="25"/>
  <c r="B177" i="25"/>
  <c r="D177" i="25" s="1"/>
  <c r="D178" i="25"/>
  <c r="B179" i="25"/>
  <c r="D179" i="25" s="1"/>
  <c r="G13" i="6"/>
  <c r="B180" i="25" s="1"/>
  <c r="D180" i="25" s="1"/>
  <c r="D181" i="25"/>
  <c r="D182" i="25"/>
  <c r="D183" i="25"/>
  <c r="B184" i="25"/>
  <c r="D184" i="25" s="1"/>
  <c r="B185" i="25"/>
  <c r="D185" i="25" s="1"/>
  <c r="D186" i="25"/>
  <c r="D187" i="25"/>
  <c r="G34" i="6"/>
  <c r="B189" i="25"/>
  <c r="D189" i="25" s="1"/>
  <c r="D191" i="25"/>
  <c r="D192" i="25"/>
  <c r="D193" i="25"/>
  <c r="D194" i="25"/>
  <c r="D195" i="25"/>
  <c r="D196" i="25"/>
  <c r="D197" i="25"/>
  <c r="B198" i="25"/>
  <c r="D198" i="25" s="1"/>
  <c r="B199" i="25"/>
  <c r="D199" i="25" s="1"/>
  <c r="D200" i="25"/>
  <c r="D201" i="25"/>
  <c r="B202" i="25"/>
  <c r="D202" i="25" s="1"/>
  <c r="H13" i="6"/>
  <c r="B203" i="25" s="1"/>
  <c r="D203" i="25" s="1"/>
  <c r="D204" i="25"/>
  <c r="D205" i="25"/>
  <c r="B206" i="25"/>
  <c r="D206" i="25" s="1"/>
  <c r="D207" i="25"/>
  <c r="B208" i="25"/>
  <c r="D208" i="25" s="1"/>
  <c r="D209" i="25"/>
  <c r="D210" i="25"/>
  <c r="H34" i="6"/>
  <c r="B212" i="25"/>
  <c r="D212" i="25" s="1"/>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B273" i="25"/>
  <c r="D273" i="25" s="1"/>
  <c r="B274" i="25"/>
  <c r="D274" i="25" s="1"/>
  <c r="B275" i="25"/>
  <c r="D275" i="25" s="1"/>
  <c r="B276" i="25"/>
  <c r="D276" i="25" s="1"/>
  <c r="D277" i="25"/>
  <c r="D278" i="25"/>
  <c r="M23" i="6"/>
  <c r="B279" i="25" s="1"/>
  <c r="D279" i="25" s="1"/>
  <c r="B280" i="25"/>
  <c r="D280" i="25" s="1"/>
  <c r="M41" i="6"/>
  <c r="B281" i="25" s="1"/>
  <c r="D281" i="25" s="1"/>
  <c r="B282" i="25"/>
  <c r="D282" i="25" s="1"/>
  <c r="D286"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B320" i="25"/>
  <c r="D320" i="25" s="1"/>
  <c r="B321" i="25"/>
  <c r="D321" i="25" s="1"/>
  <c r="D322" i="25"/>
  <c r="B323" i="25"/>
  <c r="D323" i="25" s="1"/>
  <c r="B324" i="25"/>
  <c r="D324" i="25" s="1"/>
  <c r="B325" i="25"/>
  <c r="D325" i="25" s="1"/>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B432" i="25"/>
  <c r="D432" i="25" s="1"/>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62" i="25"/>
  <c r="D463" i="25"/>
  <c r="D464" i="25"/>
  <c r="D465" i="25"/>
  <c r="D466" i="25"/>
  <c r="D467" i="25"/>
  <c r="D468" i="25"/>
  <c r="D469" i="25"/>
  <c r="D470" i="25"/>
  <c r="D471" i="25"/>
  <c r="D472" i="25"/>
  <c r="D473" i="25"/>
  <c r="D474" i="25"/>
  <c r="D475" i="25"/>
  <c r="D476" i="25"/>
  <c r="D477" i="25"/>
  <c r="D478" i="25"/>
  <c r="D479" i="25"/>
  <c r="D480" i="25"/>
  <c r="D481" i="25"/>
  <c r="D482" i="25"/>
  <c r="D483" i="25"/>
  <c r="D484" i="25"/>
  <c r="D485" i="25"/>
  <c r="D486" i="25"/>
  <c r="D487" i="25"/>
  <c r="D488" i="25"/>
  <c r="D489" i="25"/>
  <c r="D490" i="25"/>
  <c r="D491" i="25"/>
  <c r="D492" i="25"/>
  <c r="D493" i="25"/>
  <c r="D494" i="25"/>
  <c r="D495" i="25"/>
  <c r="D496" i="25"/>
  <c r="D497" i="25"/>
  <c r="D498" i="25"/>
  <c r="D499" i="25"/>
  <c r="B500" i="25"/>
  <c r="D500" i="25" s="1"/>
  <c r="B501" i="25"/>
  <c r="D501" i="25" s="1"/>
  <c r="D502" i="25"/>
  <c r="D503" i="25"/>
  <c r="D504" i="25"/>
  <c r="D505" i="25"/>
  <c r="D506" i="25"/>
  <c r="D507" i="25"/>
  <c r="D508" i="25"/>
  <c r="D509" i="25"/>
  <c r="D510" i="25"/>
  <c r="D511" i="25"/>
  <c r="D512" i="25"/>
  <c r="D513" i="25"/>
  <c r="D514" i="25"/>
  <c r="D515" i="25"/>
  <c r="D516" i="25"/>
  <c r="D517" i="25"/>
  <c r="D518" i="25"/>
  <c r="D519" i="25"/>
  <c r="D520" i="25"/>
  <c r="D521" i="25"/>
  <c r="D522" i="25"/>
  <c r="D523" i="25"/>
  <c r="D524" i="25"/>
  <c r="D525" i="25"/>
  <c r="D526" i="25"/>
  <c r="D527" i="25"/>
  <c r="D528" i="25"/>
  <c r="D529" i="25"/>
  <c r="D530" i="25"/>
  <c r="D531" i="25"/>
  <c r="D532" i="25"/>
  <c r="D533" i="25"/>
  <c r="D534" i="25"/>
  <c r="D535" i="25"/>
  <c r="D536" i="25"/>
  <c r="D537" i="25"/>
  <c r="D538" i="25"/>
  <c r="D539" i="25"/>
  <c r="D540" i="25"/>
  <c r="D541" i="25"/>
  <c r="D542" i="25"/>
  <c r="D543" i="25"/>
  <c r="D544" i="25"/>
  <c r="D545" i="25"/>
  <c r="D546" i="25"/>
  <c r="D547" i="25"/>
  <c r="D548" i="25"/>
  <c r="D549" i="25"/>
  <c r="D550" i="25"/>
  <c r="D551" i="25"/>
  <c r="D552" i="25"/>
  <c r="D553" i="25"/>
  <c r="D554" i="25"/>
  <c r="D555" i="25"/>
  <c r="D556" i="25"/>
  <c r="D557" i="25"/>
  <c r="D558" i="25"/>
  <c r="D559" i="25"/>
  <c r="D560" i="25"/>
  <c r="D561" i="25"/>
  <c r="D562" i="25"/>
  <c r="D563" i="25"/>
  <c r="D564" i="25"/>
  <c r="D565" i="25"/>
  <c r="D566" i="25"/>
  <c r="D567" i="25"/>
  <c r="D568" i="25"/>
  <c r="D569" i="25"/>
  <c r="D570" i="25"/>
  <c r="D571" i="25"/>
  <c r="D572" i="25"/>
  <c r="D573" i="25"/>
  <c r="D574" i="25"/>
  <c r="D575" i="25"/>
  <c r="D576" i="25"/>
  <c r="D577" i="25"/>
  <c r="D578" i="25"/>
  <c r="D579" i="25"/>
  <c r="D580" i="25"/>
  <c r="D581" i="25"/>
  <c r="D582" i="25"/>
  <c r="D583" i="25"/>
  <c r="D584" i="25"/>
  <c r="D585" i="25"/>
  <c r="D586" i="25"/>
  <c r="D587" i="25"/>
  <c r="D588" i="25"/>
  <c r="D589" i="25"/>
  <c r="D590" i="25"/>
  <c r="D591" i="25"/>
  <c r="D592" i="25"/>
  <c r="D593" i="25"/>
  <c r="D594" i="25"/>
  <c r="D595" i="25"/>
  <c r="D596" i="25"/>
  <c r="D597" i="25"/>
  <c r="D598" i="25"/>
  <c r="D599" i="25"/>
  <c r="D600" i="25"/>
  <c r="D601" i="25"/>
  <c r="D602" i="25"/>
  <c r="D603" i="25"/>
  <c r="D604" i="25"/>
  <c r="D605" i="25"/>
  <c r="D606" i="25"/>
  <c r="D607" i="25"/>
  <c r="D608" i="25"/>
  <c r="D609" i="25"/>
  <c r="D610" i="25"/>
  <c r="D611" i="25"/>
  <c r="D612" i="25"/>
  <c r="D613" i="25"/>
  <c r="D614" i="25"/>
  <c r="D615" i="25"/>
  <c r="D616" i="25"/>
  <c r="D617" i="25"/>
  <c r="B618" i="25"/>
  <c r="D618" i="25" s="1"/>
  <c r="B619" i="25"/>
  <c r="D619" i="25" s="1"/>
  <c r="B620" i="25"/>
  <c r="D620" i="25" s="1"/>
  <c r="D621" i="25"/>
  <c r="D622" i="25"/>
  <c r="D623" i="25"/>
  <c r="D624" i="25"/>
  <c r="D625" i="25"/>
  <c r="D626" i="25"/>
  <c r="D627" i="25"/>
  <c r="D628" i="25"/>
  <c r="D629" i="25"/>
  <c r="D630" i="25"/>
  <c r="D631" i="25"/>
  <c r="D632" i="25"/>
  <c r="D633" i="25"/>
  <c r="D634" i="25"/>
  <c r="D635" i="25"/>
  <c r="D636" i="25"/>
  <c r="D637" i="25"/>
  <c r="D638" i="25"/>
  <c r="D639" i="25"/>
  <c r="D640" i="25"/>
  <c r="D641" i="25"/>
  <c r="D642" i="25"/>
  <c r="D643" i="25"/>
  <c r="D644" i="25"/>
  <c r="D645" i="25"/>
  <c r="D646" i="25"/>
  <c r="D647" i="25"/>
  <c r="D648" i="25"/>
  <c r="D649" i="25"/>
  <c r="D650" i="25"/>
  <c r="B651" i="25"/>
  <c r="D651" i="25" s="1"/>
  <c r="B652" i="25"/>
  <c r="D652" i="25" s="1"/>
  <c r="B653" i="25"/>
  <c r="D653" i="25" s="1"/>
  <c r="D654" i="25"/>
  <c r="D655" i="25"/>
  <c r="D656" i="25"/>
  <c r="D657" i="25"/>
  <c r="D658" i="25"/>
  <c r="D659" i="25"/>
  <c r="D660" i="25"/>
  <c r="D661" i="25"/>
  <c r="D662" i="25"/>
  <c r="D663" i="25"/>
  <c r="D664" i="25"/>
  <c r="D665" i="25"/>
  <c r="D666" i="25"/>
  <c r="D667" i="25"/>
  <c r="D668" i="25"/>
  <c r="D669" i="25"/>
  <c r="D670" i="25"/>
  <c r="D671" i="25"/>
  <c r="D672" i="25"/>
  <c r="D673" i="25"/>
  <c r="D674" i="25"/>
  <c r="D675" i="25"/>
  <c r="D676" i="25"/>
  <c r="D677" i="25"/>
  <c r="D678" i="25"/>
  <c r="D679" i="25"/>
  <c r="D680" i="25"/>
  <c r="D681" i="25"/>
  <c r="D682" i="25"/>
  <c r="D683" i="25"/>
  <c r="D684" i="25"/>
  <c r="D685" i="25"/>
  <c r="D686" i="25"/>
  <c r="D687" i="25"/>
  <c r="D688" i="25"/>
  <c r="D689" i="25"/>
  <c r="D690" i="25"/>
  <c r="D691" i="25"/>
  <c r="D692" i="25"/>
  <c r="D693" i="25"/>
  <c r="D694" i="25"/>
  <c r="D695" i="25"/>
  <c r="D696" i="25"/>
  <c r="D697" i="25"/>
  <c r="D698" i="25"/>
  <c r="D699" i="25"/>
  <c r="D700" i="25"/>
  <c r="D701" i="25"/>
  <c r="D702" i="25"/>
  <c r="D703" i="25"/>
  <c r="D704" i="25"/>
  <c r="B705" i="25"/>
  <c r="D705" i="25" s="1"/>
  <c r="B706" i="25"/>
  <c r="D706" i="25" s="1"/>
  <c r="D707" i="25"/>
  <c r="D708" i="25"/>
  <c r="D709" i="25"/>
  <c r="D710" i="25"/>
  <c r="D711" i="25"/>
  <c r="B712" i="25"/>
  <c r="D712" i="25" s="1"/>
  <c r="D713" i="25"/>
  <c r="D714" i="25"/>
  <c r="D715" i="25"/>
  <c r="B716" i="25"/>
  <c r="D716" i="25" s="1"/>
  <c r="B717" i="25"/>
  <c r="D717" i="25" s="1"/>
  <c r="B718" i="25"/>
  <c r="D718" i="25" s="1"/>
  <c r="B719" i="25"/>
  <c r="D719" i="25" s="1"/>
  <c r="B721" i="25"/>
  <c r="D721" i="25" s="1"/>
  <c r="B722" i="25"/>
  <c r="D722" i="25" s="1"/>
  <c r="B723" i="25"/>
  <c r="D723" i="25" s="1"/>
  <c r="B724" i="25"/>
  <c r="D724" i="25" s="1"/>
  <c r="B725" i="25"/>
  <c r="D725" i="25" s="1"/>
  <c r="B726" i="25"/>
  <c r="D726" i="25" s="1"/>
  <c r="C42" i="9"/>
  <c r="B727" i="25" s="1"/>
  <c r="D727" i="25" s="1"/>
  <c r="B728" i="25"/>
  <c r="D728" i="25" s="1"/>
  <c r="B729" i="25"/>
  <c r="D729" i="25" s="1"/>
  <c r="B730" i="25"/>
  <c r="D730" i="25" s="1"/>
  <c r="B732" i="25"/>
  <c r="D732" i="25" s="1"/>
  <c r="B733" i="25"/>
  <c r="D733" i="25" s="1"/>
  <c r="B735" i="25"/>
  <c r="D735" i="25" s="1"/>
  <c r="B736" i="25"/>
  <c r="D736" i="25" s="1"/>
  <c r="C57" i="9"/>
  <c r="B737" i="25" s="1"/>
  <c r="D737" i="25" s="1"/>
  <c r="B738" i="25"/>
  <c r="D738" i="25" s="1"/>
  <c r="B739" i="25"/>
  <c r="D739" i="25" s="1"/>
  <c r="B740" i="25"/>
  <c r="D740" i="25" s="1"/>
  <c r="B741" i="25"/>
  <c r="D741" i="25" s="1"/>
  <c r="B742" i="25"/>
  <c r="D742" i="25" s="1"/>
  <c r="B743" i="25"/>
  <c r="D743" i="25" s="1"/>
  <c r="D744" i="25"/>
  <c r="C65" i="9"/>
  <c r="B745" i="25" s="1"/>
  <c r="D745" i="25" s="1"/>
  <c r="B746" i="25"/>
  <c r="D746" i="25" s="1"/>
  <c r="B747" i="25"/>
  <c r="D747" i="25" s="1"/>
  <c r="B748" i="25"/>
  <c r="D748" i="25" s="1"/>
  <c r="B749" i="25"/>
  <c r="D749" i="25" s="1"/>
  <c r="D750" i="25"/>
  <c r="B751" i="25"/>
  <c r="D751" i="25" s="1"/>
  <c r="D752" i="25"/>
  <c r="C72" i="9"/>
  <c r="B753" i="25" s="1"/>
  <c r="D753" i="25" s="1"/>
  <c r="B754" i="25"/>
  <c r="D754" i="25" s="1"/>
  <c r="B756" i="25"/>
  <c r="D756" i="25" s="1"/>
  <c r="D758" i="25"/>
  <c r="D759" i="25"/>
  <c r="D760" i="25"/>
  <c r="D761" i="25"/>
  <c r="D762" i="25"/>
  <c r="B763" i="25"/>
  <c r="D763" i="25" s="1"/>
  <c r="B764" i="25"/>
  <c r="D764" i="25" s="1"/>
  <c r="D765" i="25"/>
  <c r="D766" i="25"/>
  <c r="D767" i="25"/>
  <c r="D768" i="25"/>
  <c r="D769" i="25"/>
  <c r="B770" i="25"/>
  <c r="D770" i="25" s="1"/>
  <c r="D771" i="25"/>
  <c r="D772" i="25"/>
  <c r="D773" i="25"/>
  <c r="B774" i="25"/>
  <c r="D774" i="25" s="1"/>
  <c r="B775" i="25"/>
  <c r="D775" i="25" s="1"/>
  <c r="B776" i="25"/>
  <c r="D776" i="25" s="1"/>
  <c r="B777" i="25"/>
  <c r="D777" i="25" s="1"/>
  <c r="B779" i="25"/>
  <c r="D779" i="25" s="1"/>
  <c r="B780" i="25"/>
  <c r="D780" i="25" s="1"/>
  <c r="B781" i="25"/>
  <c r="D781" i="25" s="1"/>
  <c r="B782" i="25"/>
  <c r="D782" i="25" s="1"/>
  <c r="B783" i="25"/>
  <c r="D783" i="25" s="1"/>
  <c r="B784" i="25"/>
  <c r="D784" i="25" s="1"/>
  <c r="D42" i="9"/>
  <c r="B785" i="25" s="1"/>
  <c r="D785" i="25" s="1"/>
  <c r="B786" i="25"/>
  <c r="D786" i="25" s="1"/>
  <c r="B787" i="25"/>
  <c r="D787" i="25" s="1"/>
  <c r="B788" i="25"/>
  <c r="D788" i="25" s="1"/>
  <c r="D47" i="9"/>
  <c r="B789" i="25" s="1"/>
  <c r="D789" i="25" s="1"/>
  <c r="B790" i="25"/>
  <c r="D790" i="25" s="1"/>
  <c r="B791" i="25"/>
  <c r="D791" i="25" s="1"/>
  <c r="D53" i="9"/>
  <c r="B792" i="25" s="1"/>
  <c r="D792" i="25" s="1"/>
  <c r="B793" i="25"/>
  <c r="D793" i="25" s="1"/>
  <c r="B794" i="25"/>
  <c r="D794" i="25" s="1"/>
  <c r="D57" i="9"/>
  <c r="B795" i="25" s="1"/>
  <c r="D795" i="25" s="1"/>
  <c r="B796" i="25"/>
  <c r="D796" i="25" s="1"/>
  <c r="B797" i="25"/>
  <c r="D797" i="25" s="1"/>
  <c r="B798" i="25"/>
  <c r="D798" i="25" s="1"/>
  <c r="B799" i="25"/>
  <c r="D799" i="25" s="1"/>
  <c r="B800" i="25"/>
  <c r="D800" i="25" s="1"/>
  <c r="B801" i="25"/>
  <c r="D801" i="25" s="1"/>
  <c r="D802" i="25"/>
  <c r="D65" i="9"/>
  <c r="B803" i="25" s="1"/>
  <c r="D803" i="25" s="1"/>
  <c r="B804" i="25"/>
  <c r="D804" i="25" s="1"/>
  <c r="B805" i="25"/>
  <c r="D805" i="25" s="1"/>
  <c r="B806" i="25"/>
  <c r="D806" i="25" s="1"/>
  <c r="B807" i="25"/>
  <c r="D807" i="25" s="1"/>
  <c r="D808" i="25"/>
  <c r="B809" i="25"/>
  <c r="D809" i="25" s="1"/>
  <c r="D810" i="25"/>
  <c r="D72" i="9"/>
  <c r="B811" i="25" s="1"/>
  <c r="D811" i="25" s="1"/>
  <c r="B812" i="25"/>
  <c r="D812" i="25" s="1"/>
  <c r="B814" i="25"/>
  <c r="D814" i="25" s="1"/>
  <c r="D816" i="25"/>
  <c r="D817" i="25"/>
  <c r="D818" i="25"/>
  <c r="D819" i="25"/>
  <c r="D820" i="25"/>
  <c r="B821" i="25"/>
  <c r="D821" i="25" s="1"/>
  <c r="B822" i="25"/>
  <c r="D822" i="25" s="1"/>
  <c r="D823" i="25"/>
  <c r="D824" i="25"/>
  <c r="D825" i="25"/>
  <c r="D826" i="25"/>
  <c r="D827" i="25"/>
  <c r="B828" i="25"/>
  <c r="D828" i="25" s="1"/>
  <c r="D829" i="25"/>
  <c r="D830" i="25"/>
  <c r="D831" i="25"/>
  <c r="B832" i="25"/>
  <c r="D832" i="25" s="1"/>
  <c r="B833" i="25"/>
  <c r="D833" i="25" s="1"/>
  <c r="B834" i="25"/>
  <c r="D834" i="25" s="1"/>
  <c r="B835" i="25"/>
  <c r="D835" i="25" s="1"/>
  <c r="E33" i="9"/>
  <c r="B836" i="25" s="1"/>
  <c r="D836" i="25" s="1"/>
  <c r="B837" i="25"/>
  <c r="D837" i="25" s="1"/>
  <c r="B838" i="25"/>
  <c r="D838" i="25" s="1"/>
  <c r="B839" i="25"/>
  <c r="D839" i="25" s="1"/>
  <c r="B840" i="25"/>
  <c r="D840" i="25" s="1"/>
  <c r="B841" i="25"/>
  <c r="D841" i="25" s="1"/>
  <c r="B842" i="25"/>
  <c r="D842" i="25" s="1"/>
  <c r="E42" i="9"/>
  <c r="B843" i="25" s="1"/>
  <c r="D843" i="25" s="1"/>
  <c r="B844" i="25"/>
  <c r="D844" i="25" s="1"/>
  <c r="B845" i="25"/>
  <c r="D845" i="25" s="1"/>
  <c r="B846" i="25"/>
  <c r="D846" i="25" s="1"/>
  <c r="E47" i="9"/>
  <c r="B848" i="25"/>
  <c r="D848" i="25" s="1"/>
  <c r="B849" i="25"/>
  <c r="D849" i="25" s="1"/>
  <c r="E53" i="9"/>
  <c r="B850" i="25" s="1"/>
  <c r="D850" i="25" s="1"/>
  <c r="B851" i="25"/>
  <c r="D851" i="25" s="1"/>
  <c r="B852" i="25"/>
  <c r="D852" i="25" s="1"/>
  <c r="E57" i="9"/>
  <c r="B853" i="25" s="1"/>
  <c r="D853" i="25" s="1"/>
  <c r="B854" i="25"/>
  <c r="D854" i="25" s="1"/>
  <c r="B855" i="25"/>
  <c r="D855" i="25" s="1"/>
  <c r="B856" i="25"/>
  <c r="D856" i="25" s="1"/>
  <c r="B857" i="25"/>
  <c r="D857" i="25" s="1"/>
  <c r="B858" i="25"/>
  <c r="D858" i="25" s="1"/>
  <c r="B859" i="25"/>
  <c r="D859" i="25" s="1"/>
  <c r="D860" i="25"/>
  <c r="E65" i="9"/>
  <c r="B861" i="25" s="1"/>
  <c r="D861" i="25" s="1"/>
  <c r="B862" i="25"/>
  <c r="D862" i="25" s="1"/>
  <c r="B863" i="25"/>
  <c r="D863" i="25" s="1"/>
  <c r="B864" i="25"/>
  <c r="D864" i="25" s="1"/>
  <c r="B865" i="25"/>
  <c r="D865" i="25" s="1"/>
  <c r="D866" i="25"/>
  <c r="B867" i="25"/>
  <c r="D867" i="25" s="1"/>
  <c r="D868" i="25"/>
  <c r="E72" i="9"/>
  <c r="B869" i="25" s="1"/>
  <c r="D869" i="25" s="1"/>
  <c r="B870" i="25"/>
  <c r="D870" i="25" s="1"/>
  <c r="B872" i="25"/>
  <c r="D872" i="25" s="1"/>
  <c r="E84" i="9"/>
  <c r="B2789" i="25" s="1"/>
  <c r="D2789" i="25" s="1"/>
  <c r="E100" i="9"/>
  <c r="B7011" i="25" s="1"/>
  <c r="D7011" i="25" s="1"/>
  <c r="D874" i="25"/>
  <c r="D875" i="25"/>
  <c r="D876" i="25"/>
  <c r="D877" i="25"/>
  <c r="D878" i="25"/>
  <c r="B879" i="25"/>
  <c r="D879" i="25" s="1"/>
  <c r="B880" i="25"/>
  <c r="D880" i="25" s="1"/>
  <c r="D881" i="25"/>
  <c r="D882" i="25"/>
  <c r="D883" i="25"/>
  <c r="D884" i="25"/>
  <c r="D885" i="25"/>
  <c r="B886" i="25"/>
  <c r="D886" i="25" s="1"/>
  <c r="D887" i="25"/>
  <c r="D888" i="25"/>
  <c r="D889" i="25"/>
  <c r="B890" i="25"/>
  <c r="D890" i="25" s="1"/>
  <c r="B891" i="25"/>
  <c r="D891" i="25" s="1"/>
  <c r="B892" i="25"/>
  <c r="D892" i="25" s="1"/>
  <c r="B893" i="25"/>
  <c r="D893" i="25" s="1"/>
  <c r="B895" i="25"/>
  <c r="D895" i="25" s="1"/>
  <c r="B896" i="25"/>
  <c r="D896" i="25" s="1"/>
  <c r="B897" i="25"/>
  <c r="D897" i="25" s="1"/>
  <c r="B898" i="25"/>
  <c r="D898" i="25" s="1"/>
  <c r="B899" i="25"/>
  <c r="D899" i="25" s="1"/>
  <c r="B900" i="25"/>
  <c r="D900" i="25" s="1"/>
  <c r="F42" i="9"/>
  <c r="B901" i="25" s="1"/>
  <c r="D901" i="25" s="1"/>
  <c r="B902" i="25"/>
  <c r="D902" i="25" s="1"/>
  <c r="B903" i="25"/>
  <c r="D903" i="25" s="1"/>
  <c r="B904" i="25"/>
  <c r="D904" i="25" s="1"/>
  <c r="F47" i="9"/>
  <c r="B906" i="25"/>
  <c r="D906" i="25" s="1"/>
  <c r="B907" i="25"/>
  <c r="D907" i="25" s="1"/>
  <c r="F53" i="9"/>
  <c r="B908" i="25" s="1"/>
  <c r="D908" i="25" s="1"/>
  <c r="B909" i="25"/>
  <c r="D909" i="25" s="1"/>
  <c r="B910" i="25"/>
  <c r="D910" i="25" s="1"/>
  <c r="F57" i="9"/>
  <c r="B911" i="25" s="1"/>
  <c r="D911" i="25" s="1"/>
  <c r="B912" i="25"/>
  <c r="D912" i="25" s="1"/>
  <c r="B913" i="25"/>
  <c r="D913" i="25" s="1"/>
  <c r="B914" i="25"/>
  <c r="D914" i="25" s="1"/>
  <c r="B915" i="25"/>
  <c r="D915" i="25" s="1"/>
  <c r="B916" i="25"/>
  <c r="D916" i="25" s="1"/>
  <c r="B917" i="25"/>
  <c r="D917" i="25" s="1"/>
  <c r="D918" i="25"/>
  <c r="F65" i="9"/>
  <c r="B919" i="25" s="1"/>
  <c r="D919" i="25" s="1"/>
  <c r="B920" i="25"/>
  <c r="D920" i="25" s="1"/>
  <c r="B921" i="25"/>
  <c r="D921" i="25" s="1"/>
  <c r="B922" i="25"/>
  <c r="D922" i="25" s="1"/>
  <c r="B923" i="25"/>
  <c r="D923" i="25" s="1"/>
  <c r="D924" i="25"/>
  <c r="B925" i="25"/>
  <c r="D925" i="25" s="1"/>
  <c r="D926" i="25"/>
  <c r="F72" i="9"/>
  <c r="B927" i="25" s="1"/>
  <c r="D927" i="25" s="1"/>
  <c r="B928" i="25"/>
  <c r="D928" i="25" s="1"/>
  <c r="B930" i="25"/>
  <c r="D930" i="25" s="1"/>
  <c r="D932" i="25"/>
  <c r="D933" i="25"/>
  <c r="D934" i="25"/>
  <c r="D935" i="25"/>
  <c r="D936" i="25"/>
  <c r="B937" i="25"/>
  <c r="D937" i="25" s="1"/>
  <c r="B938" i="25"/>
  <c r="D938" i="25" s="1"/>
  <c r="D939" i="25"/>
  <c r="D940" i="25"/>
  <c r="D941" i="25"/>
  <c r="D942" i="25"/>
  <c r="D943" i="25"/>
  <c r="B944" i="25"/>
  <c r="D944" i="25" s="1"/>
  <c r="D945" i="25"/>
  <c r="D946" i="25"/>
  <c r="D947" i="25"/>
  <c r="B948" i="25"/>
  <c r="D948" i="25" s="1"/>
  <c r="B949" i="25"/>
  <c r="D949" i="25" s="1"/>
  <c r="B950" i="25"/>
  <c r="D950" i="25" s="1"/>
  <c r="B951" i="25"/>
  <c r="D951" i="25" s="1"/>
  <c r="B953" i="25"/>
  <c r="D953" i="25" s="1"/>
  <c r="B954" i="25"/>
  <c r="D954" i="25" s="1"/>
  <c r="B955" i="25"/>
  <c r="D955" i="25" s="1"/>
  <c r="B956" i="25"/>
  <c r="D956" i="25" s="1"/>
  <c r="B957" i="25"/>
  <c r="D957" i="25" s="1"/>
  <c r="B958" i="25"/>
  <c r="D958" i="25" s="1"/>
  <c r="G42" i="9"/>
  <c r="B959" i="25" s="1"/>
  <c r="D959" i="25" s="1"/>
  <c r="B960" i="25"/>
  <c r="D960" i="25" s="1"/>
  <c r="B961" i="25"/>
  <c r="D961" i="25" s="1"/>
  <c r="B962" i="25"/>
  <c r="D962" i="25" s="1"/>
  <c r="G47" i="9"/>
  <c r="B963" i="25" s="1"/>
  <c r="D963" i="25" s="1"/>
  <c r="B964" i="25"/>
  <c r="D964" i="25" s="1"/>
  <c r="B965" i="25"/>
  <c r="D965" i="25" s="1"/>
  <c r="G53" i="9"/>
  <c r="B966" i="25" s="1"/>
  <c r="D966" i="25" s="1"/>
  <c r="B967" i="25"/>
  <c r="D967" i="25" s="1"/>
  <c r="B968" i="25"/>
  <c r="D968" i="25" s="1"/>
  <c r="G57" i="9"/>
  <c r="B969" i="25" s="1"/>
  <c r="D969" i="25" s="1"/>
  <c r="B970" i="25"/>
  <c r="D970" i="25" s="1"/>
  <c r="B971" i="25"/>
  <c r="D971" i="25" s="1"/>
  <c r="B972" i="25"/>
  <c r="D972" i="25" s="1"/>
  <c r="B973" i="25"/>
  <c r="D973" i="25" s="1"/>
  <c r="B974" i="25"/>
  <c r="D974" i="25" s="1"/>
  <c r="B975" i="25"/>
  <c r="D975" i="25" s="1"/>
  <c r="D976" i="25"/>
  <c r="G65" i="9"/>
  <c r="B977" i="25" s="1"/>
  <c r="D977" i="25" s="1"/>
  <c r="B978" i="25"/>
  <c r="D978" i="25" s="1"/>
  <c r="B979" i="25"/>
  <c r="D979" i="25" s="1"/>
  <c r="B980" i="25"/>
  <c r="D980" i="25" s="1"/>
  <c r="B981" i="25"/>
  <c r="D981" i="25" s="1"/>
  <c r="D982" i="25"/>
  <c r="B983" i="25"/>
  <c r="D983" i="25" s="1"/>
  <c r="D984" i="25"/>
  <c r="G72" i="9"/>
  <c r="B985" i="25" s="1"/>
  <c r="D985" i="25" s="1"/>
  <c r="B986" i="25"/>
  <c r="D986" i="25" s="1"/>
  <c r="B988" i="25"/>
  <c r="D988" i="25" s="1"/>
  <c r="D990" i="25"/>
  <c r="D991" i="25"/>
  <c r="D992" i="25"/>
  <c r="D993" i="25"/>
  <c r="D994" i="25"/>
  <c r="B995" i="25"/>
  <c r="D995" i="25" s="1"/>
  <c r="B996" i="25"/>
  <c r="D996" i="25" s="1"/>
  <c r="D997" i="25"/>
  <c r="D998" i="25"/>
  <c r="D999" i="25"/>
  <c r="D1000" i="25"/>
  <c r="D1001" i="25"/>
  <c r="B1002" i="25"/>
  <c r="D1002" i="25" s="1"/>
  <c r="D1003" i="25"/>
  <c r="D1004" i="25"/>
  <c r="D1005" i="25"/>
  <c r="B1006" i="25"/>
  <c r="D1006" i="25" s="1"/>
  <c r="B1007" i="25"/>
  <c r="D1007" i="25" s="1"/>
  <c r="B1008" i="25"/>
  <c r="D1008" i="25" s="1"/>
  <c r="B1009" i="25"/>
  <c r="D1009" i="25" s="1"/>
  <c r="B1011" i="25"/>
  <c r="D1011" i="25" s="1"/>
  <c r="B1012" i="25"/>
  <c r="D1012" i="25" s="1"/>
  <c r="B1013" i="25"/>
  <c r="D1013" i="25" s="1"/>
  <c r="B1014" i="25"/>
  <c r="D1014" i="25" s="1"/>
  <c r="B1015" i="25"/>
  <c r="D1015" i="25" s="1"/>
  <c r="B1016" i="25"/>
  <c r="D1016" i="25" s="1"/>
  <c r="H42" i="9"/>
  <c r="B1017" i="25" s="1"/>
  <c r="D1017" i="25" s="1"/>
  <c r="B1018" i="25"/>
  <c r="D1018" i="25" s="1"/>
  <c r="B1019" i="25"/>
  <c r="D1019" i="25" s="1"/>
  <c r="B1020" i="25"/>
  <c r="D1020" i="25" s="1"/>
  <c r="H47" i="9"/>
  <c r="B1022" i="25"/>
  <c r="D1022" i="25" s="1"/>
  <c r="B1023" i="25"/>
  <c r="D1023" i="25" s="1"/>
  <c r="H53" i="9"/>
  <c r="B1024" i="25" s="1"/>
  <c r="D1024" i="25" s="1"/>
  <c r="B1025" i="25"/>
  <c r="D1025" i="25" s="1"/>
  <c r="B1026" i="25"/>
  <c r="D1026" i="25" s="1"/>
  <c r="H57" i="9"/>
  <c r="B1027" i="25" s="1"/>
  <c r="D1027" i="25" s="1"/>
  <c r="B1028" i="25"/>
  <c r="D1028" i="25" s="1"/>
  <c r="B1029" i="25"/>
  <c r="D1029" i="25" s="1"/>
  <c r="B1030" i="25"/>
  <c r="D1030" i="25" s="1"/>
  <c r="B1031" i="25"/>
  <c r="D1031" i="25" s="1"/>
  <c r="B1032" i="25"/>
  <c r="D1032" i="25" s="1"/>
  <c r="B1033" i="25"/>
  <c r="D1033" i="25" s="1"/>
  <c r="D1034" i="25"/>
  <c r="H65" i="9"/>
  <c r="B1035" i="25" s="1"/>
  <c r="D1035" i="25" s="1"/>
  <c r="B1036" i="25"/>
  <c r="D1036" i="25" s="1"/>
  <c r="B1037" i="25"/>
  <c r="D1037" i="25" s="1"/>
  <c r="B1038" i="25"/>
  <c r="D1038" i="25" s="1"/>
  <c r="B1039" i="25"/>
  <c r="D1039" i="25" s="1"/>
  <c r="D1040" i="25"/>
  <c r="B1041" i="25"/>
  <c r="D1041" i="25" s="1"/>
  <c r="D1042" i="25"/>
  <c r="H72" i="9"/>
  <c r="B1043" i="25" s="1"/>
  <c r="D1043" i="25" s="1"/>
  <c r="B1044" i="25"/>
  <c r="D1044" i="25" s="1"/>
  <c r="B1046" i="25"/>
  <c r="D1046" i="25" s="1"/>
  <c r="H84" i="9"/>
  <c r="B2081" i="25" s="1"/>
  <c r="D2081" i="25" s="1"/>
  <c r="H92" i="9"/>
  <c r="K92" i="9" s="1"/>
  <c r="B2089" i="25" s="1"/>
  <c r="D2089" i="25" s="1"/>
  <c r="H100" i="9"/>
  <c r="B7012" i="25" s="1"/>
  <c r="D7012" i="25" s="1"/>
  <c r="B1048" i="25"/>
  <c r="D1048" i="25" s="1"/>
  <c r="B1049" i="25"/>
  <c r="D1049" i="25" s="1"/>
  <c r="D1050" i="25"/>
  <c r="B1051" i="25"/>
  <c r="D1051" i="25" s="1"/>
  <c r="D1052" i="25"/>
  <c r="H110" i="9"/>
  <c r="B1053" i="25" s="1"/>
  <c r="D1053" i="25" s="1"/>
  <c r="D1055" i="25"/>
  <c r="D1057" i="25"/>
  <c r="D1058" i="25"/>
  <c r="D1059" i="25"/>
  <c r="D1060" i="25"/>
  <c r="D1061" i="25"/>
  <c r="D1062" i="25"/>
  <c r="D1063" i="25"/>
  <c r="D1064" i="25"/>
  <c r="D1065" i="25"/>
  <c r="D1066" i="25"/>
  <c r="D1067" i="25"/>
  <c r="D1068" i="25"/>
  <c r="D1069" i="25"/>
  <c r="D1070" i="25"/>
  <c r="D1071" i="25"/>
  <c r="D1072" i="25"/>
  <c r="D1073" i="25"/>
  <c r="D1074" i="25"/>
  <c r="D1075" i="25"/>
  <c r="D1076" i="25"/>
  <c r="D1077" i="25"/>
  <c r="D1078" i="25"/>
  <c r="D1079" i="25"/>
  <c r="D1080" i="25"/>
  <c r="D1081" i="25"/>
  <c r="D1082" i="25"/>
  <c r="D1083" i="25"/>
  <c r="D1084" i="25"/>
  <c r="D1085" i="25"/>
  <c r="D1086" i="25"/>
  <c r="D1087" i="25"/>
  <c r="D1088" i="25"/>
  <c r="D1089" i="25"/>
  <c r="D1090" i="25"/>
  <c r="D1091" i="25"/>
  <c r="D1092" i="25"/>
  <c r="K16" i="9"/>
  <c r="B1094" i="25" s="1"/>
  <c r="D1094" i="25" s="1"/>
  <c r="D1095" i="25"/>
  <c r="D1096" i="25"/>
  <c r="D1097" i="25"/>
  <c r="D1098" i="25"/>
  <c r="D1099" i="25"/>
  <c r="K18" i="9"/>
  <c r="B1100" i="25" s="1"/>
  <c r="D1100" i="25" s="1"/>
  <c r="D1101" i="25"/>
  <c r="D1102" i="25"/>
  <c r="D1103" i="25"/>
  <c r="K12" i="9"/>
  <c r="B1104" i="25" s="1"/>
  <c r="D1104" i="25" s="1"/>
  <c r="K14" i="9"/>
  <c r="B1106" i="25" s="1"/>
  <c r="D1106" i="25" s="1"/>
  <c r="K15" i="9"/>
  <c r="B1107" i="25" s="1"/>
  <c r="D1107" i="25" s="1"/>
  <c r="K36" i="9"/>
  <c r="K37" i="9"/>
  <c r="B1110" i="25" s="1"/>
  <c r="D1110" i="25" s="1"/>
  <c r="K38" i="9"/>
  <c r="B1111" i="25" s="1"/>
  <c r="D1111" i="25" s="1"/>
  <c r="K39" i="9"/>
  <c r="B1112" i="25" s="1"/>
  <c r="D1112" i="25" s="1"/>
  <c r="K40" i="9"/>
  <c r="B1113" i="25" s="1"/>
  <c r="D1113" i="25" s="1"/>
  <c r="K41" i="9"/>
  <c r="B1114" i="25" s="1"/>
  <c r="D1114" i="25" s="1"/>
  <c r="K46" i="9"/>
  <c r="B1118" i="25" s="1"/>
  <c r="D1118" i="25" s="1"/>
  <c r="K49" i="9"/>
  <c r="B1120" i="25" s="1"/>
  <c r="D1120" i="25" s="1"/>
  <c r="K55" i="9"/>
  <c r="K60" i="9"/>
  <c r="D27" i="16" s="1"/>
  <c r="K61" i="9"/>
  <c r="B1128" i="25" s="1"/>
  <c r="D1128" i="25" s="1"/>
  <c r="K62" i="9"/>
  <c r="B1129" i="25" s="1"/>
  <c r="D1129" i="25" s="1"/>
  <c r="K63" i="9"/>
  <c r="B1130" i="25" s="1"/>
  <c r="D1130" i="25" s="1"/>
  <c r="D1132" i="25"/>
  <c r="K68" i="9"/>
  <c r="G34" i="16" s="1"/>
  <c r="K69" i="9"/>
  <c r="B1136" i="25" s="1"/>
  <c r="D1136" i="25" s="1"/>
  <c r="K70" i="9"/>
  <c r="B1137" i="25" s="1"/>
  <c r="D1137" i="25" s="1"/>
  <c r="D1138" i="25"/>
  <c r="K71" i="9"/>
  <c r="B1139" i="25" s="1"/>
  <c r="D1139" i="25" s="1"/>
  <c r="D1140" i="25"/>
  <c r="K73" i="9"/>
  <c r="B1142" i="25" s="1"/>
  <c r="D1142" i="25" s="1"/>
  <c r="K78" i="9"/>
  <c r="B2973" i="25" s="1"/>
  <c r="D2973" i="25" s="1"/>
  <c r="K79" i="9"/>
  <c r="B2974" i="25" s="1"/>
  <c r="D2974" i="25" s="1"/>
  <c r="K80" i="9"/>
  <c r="K81" i="9"/>
  <c r="B2976" i="25" s="1"/>
  <c r="D2976" i="25" s="1"/>
  <c r="K82" i="9"/>
  <c r="B2977" i="25" s="1"/>
  <c r="D2977" i="25" s="1"/>
  <c r="K83" i="9"/>
  <c r="B2978" i="25" s="1"/>
  <c r="D2978" i="25" s="1"/>
  <c r="K93" i="9"/>
  <c r="K94" i="9"/>
  <c r="K95" i="9"/>
  <c r="B7001" i="25" s="1"/>
  <c r="D7001" i="25" s="1"/>
  <c r="K96" i="9"/>
  <c r="K97" i="9"/>
  <c r="K98" i="9"/>
  <c r="K99" i="9"/>
  <c r="B7010" i="25" s="1"/>
  <c r="D7010" i="25" s="1"/>
  <c r="K101" i="9"/>
  <c r="B7015" i="25" s="1"/>
  <c r="D7015" i="25" s="1"/>
  <c r="K105" i="9"/>
  <c r="K106" i="9"/>
  <c r="B1147" i="25" s="1"/>
  <c r="D1147" i="25" s="1"/>
  <c r="D1148" i="25"/>
  <c r="K109" i="9"/>
  <c r="B1149" i="25" s="1"/>
  <c r="D1149" i="25" s="1"/>
  <c r="D1150" i="25"/>
  <c r="K107" i="9"/>
  <c r="B2795" i="25" s="1"/>
  <c r="D2795" i="25" s="1"/>
  <c r="K108" i="9"/>
  <c r="B2796" i="25" s="1"/>
  <c r="D2796" i="25" s="1"/>
  <c r="D1154" i="25"/>
  <c r="D1155" i="25"/>
  <c r="D1156" i="25"/>
  <c r="D1157" i="25"/>
  <c r="D1158" i="25"/>
  <c r="D1159" i="25"/>
  <c r="D1160" i="25"/>
  <c r="D1161" i="25"/>
  <c r="D1162" i="25"/>
  <c r="D1163" i="25"/>
  <c r="D1164" i="25"/>
  <c r="D1165" i="25"/>
  <c r="D1166" i="25"/>
  <c r="D1167" i="25"/>
  <c r="D1168" i="25"/>
  <c r="D1169" i="25"/>
  <c r="D1170" i="25"/>
  <c r="D1171" i="25"/>
  <c r="D1172" i="25"/>
  <c r="D1173" i="25"/>
  <c r="D1174" i="25"/>
  <c r="D1175" i="25"/>
  <c r="D1176" i="25"/>
  <c r="D1177" i="25"/>
  <c r="D1178" i="25"/>
  <c r="D1179" i="25"/>
  <c r="D1180" i="25"/>
  <c r="D1181" i="25"/>
  <c r="D1182" i="25"/>
  <c r="D1183" i="25"/>
  <c r="D1184" i="25"/>
  <c r="D1185" i="25"/>
  <c r="D1186" i="25"/>
  <c r="D1187" i="25"/>
  <c r="D1188" i="25"/>
  <c r="D1189" i="25"/>
  <c r="D1190" i="25"/>
  <c r="D1191" i="25"/>
  <c r="D1192" i="25"/>
  <c r="D1193" i="25"/>
  <c r="D1194" i="25"/>
  <c r="D1195" i="25"/>
  <c r="D1196" i="25"/>
  <c r="D1197" i="25"/>
  <c r="D1198" i="25"/>
  <c r="D1199" i="25"/>
  <c r="D1200" i="25"/>
  <c r="D1201" i="25"/>
  <c r="D1202" i="25"/>
  <c r="D1203" i="25"/>
  <c r="D1204" i="25"/>
  <c r="D1205" i="25"/>
  <c r="D1206" i="25"/>
  <c r="D1207" i="25"/>
  <c r="D1208" i="25"/>
  <c r="D1209" i="25"/>
  <c r="D1210" i="25"/>
  <c r="D1211" i="25"/>
  <c r="D1212" i="25"/>
  <c r="D1213" i="25"/>
  <c r="D1214" i="25"/>
  <c r="D1215" i="25"/>
  <c r="D1216" i="25"/>
  <c r="D1217" i="25"/>
  <c r="D1218" i="25"/>
  <c r="B1219" i="25"/>
  <c r="D1219" i="25" s="1"/>
  <c r="B1220" i="25"/>
  <c r="D1220" i="25" s="1"/>
  <c r="B1221" i="25"/>
  <c r="D1221" i="25" s="1"/>
  <c r="D1222" i="25"/>
  <c r="C127" i="9"/>
  <c r="B1223" i="25" s="1"/>
  <c r="D1223" i="25" s="1"/>
  <c r="B1224" i="25"/>
  <c r="D1224" i="25" s="1"/>
  <c r="B1227" i="25"/>
  <c r="D1227" i="25" s="1"/>
  <c r="B1228" i="25"/>
  <c r="D1228" i="25" s="1"/>
  <c r="B1229" i="25"/>
  <c r="D1229" i="25" s="1"/>
  <c r="D1230" i="25"/>
  <c r="D127" i="9"/>
  <c r="B1232" i="25"/>
  <c r="D1232" i="25" s="1"/>
  <c r="B1235" i="25"/>
  <c r="D1235" i="25" s="1"/>
  <c r="B1236" i="25"/>
  <c r="D1236" i="25" s="1"/>
  <c r="B1237" i="25"/>
  <c r="D1237" i="25" s="1"/>
  <c r="D1238" i="25"/>
  <c r="E127" i="9"/>
  <c r="B1240" i="25"/>
  <c r="D1240" i="25" s="1"/>
  <c r="B1243" i="25"/>
  <c r="D1243" i="25" s="1"/>
  <c r="B1244" i="25"/>
  <c r="D1244" i="25" s="1"/>
  <c r="B1245" i="25"/>
  <c r="D1245" i="25" s="1"/>
  <c r="D1246" i="25"/>
  <c r="F127" i="9"/>
  <c r="B1248" i="25"/>
  <c r="D1248" i="25" s="1"/>
  <c r="B1251" i="25"/>
  <c r="D1251" i="25" s="1"/>
  <c r="B1252" i="25"/>
  <c r="D1252" i="25" s="1"/>
  <c r="B1253" i="25"/>
  <c r="D1253" i="25" s="1"/>
  <c r="B1254" i="25"/>
  <c r="D1254" i="25" s="1"/>
  <c r="D1255" i="25"/>
  <c r="G127" i="9"/>
  <c r="B1257" i="25"/>
  <c r="D1257" i="25" s="1"/>
  <c r="B1260" i="25"/>
  <c r="D1260" i="25" s="1"/>
  <c r="B1261" i="25"/>
  <c r="D1261" i="25" s="1"/>
  <c r="B1262" i="25"/>
  <c r="D1262" i="25" s="1"/>
  <c r="D1263" i="25"/>
  <c r="H127" i="9"/>
  <c r="B1265" i="25"/>
  <c r="D1265" i="25" s="1"/>
  <c r="H139" i="9"/>
  <c r="B1267" i="25" s="1"/>
  <c r="D1267" i="25" s="1"/>
  <c r="B1268" i="25"/>
  <c r="D1268" i="25" s="1"/>
  <c r="B1269" i="25"/>
  <c r="D1269" i="25" s="1"/>
  <c r="B1270" i="25"/>
  <c r="D1270" i="25" s="1"/>
  <c r="D1271" i="25"/>
  <c r="H147" i="9"/>
  <c r="H149" i="9" s="1"/>
  <c r="B1272" i="25" s="1"/>
  <c r="D1272" i="25" s="1"/>
  <c r="B1274" i="25"/>
  <c r="D1274" i="25" s="1"/>
  <c r="K123" i="9"/>
  <c r="K124" i="9"/>
  <c r="B1276" i="25" s="1"/>
  <c r="D1276" i="25" s="1"/>
  <c r="K126" i="9"/>
  <c r="B1277" i="25" s="1"/>
  <c r="D1277" i="25" s="1"/>
  <c r="D1278" i="25"/>
  <c r="K125" i="9"/>
  <c r="K128" i="9"/>
  <c r="B1280" i="25" s="1"/>
  <c r="D1280" i="25" s="1"/>
  <c r="K120" i="9"/>
  <c r="K134" i="9"/>
  <c r="K135" i="9"/>
  <c r="B2987" i="25" s="1"/>
  <c r="D2987" i="25" s="1"/>
  <c r="K136" i="9"/>
  <c r="B2988" i="25" s="1"/>
  <c r="D2988" i="25" s="1"/>
  <c r="K138" i="9"/>
  <c r="B2094" i="25" s="1"/>
  <c r="D2094" i="25" s="1"/>
  <c r="K142" i="9"/>
  <c r="K143" i="9"/>
  <c r="B1284" i="25" s="1"/>
  <c r="D1284" i="25" s="1"/>
  <c r="K146" i="9"/>
  <c r="B1285" i="25" s="1"/>
  <c r="D1285" i="25" s="1"/>
  <c r="D1286" i="25"/>
  <c r="K144" i="9"/>
  <c r="B2810" i="25" s="1"/>
  <c r="D2810" i="25" s="1"/>
  <c r="K145" i="9"/>
  <c r="B2811" i="25" s="1"/>
  <c r="D2811" i="25" s="1"/>
  <c r="K148" i="9"/>
  <c r="B7050" i="25" s="1"/>
  <c r="D7050" i="25" s="1"/>
  <c r="D1290" i="25"/>
  <c r="D1291" i="25"/>
  <c r="D1292" i="25"/>
  <c r="D1293" i="25"/>
  <c r="D1294" i="25"/>
  <c r="D1295" i="25"/>
  <c r="D1296" i="25"/>
  <c r="D1297" i="25"/>
  <c r="D1298" i="25"/>
  <c r="D1299" i="25"/>
  <c r="D1300" i="25"/>
  <c r="D1301" i="25"/>
  <c r="D1302" i="25"/>
  <c r="D1303" i="25"/>
  <c r="D1304" i="25"/>
  <c r="D1305" i="25"/>
  <c r="D1306" i="25"/>
  <c r="B1307" i="25"/>
  <c r="D1307" i="25" s="1"/>
  <c r="E172" i="9"/>
  <c r="B1310" i="25"/>
  <c r="D1310" i="25" s="1"/>
  <c r="B1311" i="25"/>
  <c r="D1311" i="25" s="1"/>
  <c r="B1312" i="25"/>
  <c r="D1312" i="25" s="1"/>
  <c r="B1313" i="25"/>
  <c r="D1313" i="25" s="1"/>
  <c r="H168" i="9"/>
  <c r="B1314" i="25" s="1"/>
  <c r="D1314" i="25" s="1"/>
  <c r="B1315" i="25"/>
  <c r="D1315" i="25" s="1"/>
  <c r="B1316" i="25"/>
  <c r="D1316" i="25" s="1"/>
  <c r="D1319" i="25"/>
  <c r="D1320" i="25"/>
  <c r="D1321" i="25"/>
  <c r="D1322" i="25"/>
  <c r="D1323" i="25"/>
  <c r="K163" i="9"/>
  <c r="B1324" i="25" s="1"/>
  <c r="D1324" i="25" s="1"/>
  <c r="K164" i="9"/>
  <c r="B1325" i="25" s="1"/>
  <c r="D1325" i="25" s="1"/>
  <c r="K169" i="9"/>
  <c r="B1326" i="25" s="1"/>
  <c r="D1326" i="25" s="1"/>
  <c r="K167" i="9"/>
  <c r="B1327" i="25" s="1"/>
  <c r="D1327" i="25" s="1"/>
  <c r="K165" i="9"/>
  <c r="B2818" i="25" s="1"/>
  <c r="D2818" i="25" s="1"/>
  <c r="K166" i="9"/>
  <c r="K170" i="9"/>
  <c r="K171" i="9"/>
  <c r="B1330" i="25" s="1"/>
  <c r="D1330" i="25" s="1"/>
  <c r="D1334" i="25"/>
  <c r="B1335" i="25"/>
  <c r="D1335" i="25" s="1"/>
  <c r="D1336" i="25"/>
  <c r="D1337" i="25"/>
  <c r="B1338" i="25"/>
  <c r="D1338" i="25" s="1"/>
  <c r="C184" i="9"/>
  <c r="B1341" i="25"/>
  <c r="D1341" i="25" s="1"/>
  <c r="D1342" i="25"/>
  <c r="D1343" i="25"/>
  <c r="B1344" i="25"/>
  <c r="D1344" i="25" s="1"/>
  <c r="D184" i="9"/>
  <c r="B1347" i="25"/>
  <c r="D1347" i="25" s="1"/>
  <c r="D1348" i="25"/>
  <c r="D1349" i="25"/>
  <c r="B1350" i="25"/>
  <c r="D1350" i="25" s="1"/>
  <c r="E184" i="9"/>
  <c r="B1351" i="25" s="1"/>
  <c r="D1351" i="25" s="1"/>
  <c r="E194" i="9"/>
  <c r="E196" i="9" s="1"/>
  <c r="B1354" i="25"/>
  <c r="D1354" i="25" s="1"/>
  <c r="D1355" i="25"/>
  <c r="D1356" i="25"/>
  <c r="B1357" i="25"/>
  <c r="D1357" i="25" s="1"/>
  <c r="F184" i="9"/>
  <c r="B1360" i="25"/>
  <c r="D1360" i="25" s="1"/>
  <c r="D1361" i="25"/>
  <c r="D1362" i="25"/>
  <c r="B1363" i="25"/>
  <c r="D1363" i="25" s="1"/>
  <c r="G184" i="9"/>
  <c r="B1364" i="25" s="1"/>
  <c r="D1364" i="25" s="1"/>
  <c r="B1366" i="25"/>
  <c r="D1366" i="25" s="1"/>
  <c r="D1367" i="25"/>
  <c r="D1368" i="25"/>
  <c r="B1369" i="25"/>
  <c r="D1369" i="25" s="1"/>
  <c r="H184" i="9"/>
  <c r="B1370" i="25" s="1"/>
  <c r="D1370" i="25" s="1"/>
  <c r="B1371" i="25"/>
  <c r="D1371" i="25" s="1"/>
  <c r="B1372" i="25"/>
  <c r="D1372" i="25" s="1"/>
  <c r="B1373" i="25"/>
  <c r="D1373" i="25" s="1"/>
  <c r="D1374" i="25"/>
  <c r="H204" i="9"/>
  <c r="H208" i="9" s="1"/>
  <c r="B1375" i="25" s="1"/>
  <c r="D1375" i="25" s="1"/>
  <c r="H194" i="9"/>
  <c r="K182" i="9"/>
  <c r="B1377" i="25" s="1"/>
  <c r="D1377" i="25" s="1"/>
  <c r="D1378" i="25"/>
  <c r="D1379" i="25"/>
  <c r="K183" i="9"/>
  <c r="B1380" i="25" s="1"/>
  <c r="D1380" i="25" s="1"/>
  <c r="K180" i="9"/>
  <c r="K188" i="9"/>
  <c r="B3007" i="25" s="1"/>
  <c r="D3007" i="25" s="1"/>
  <c r="K189" i="9"/>
  <c r="B3008" i="25" s="1"/>
  <c r="D3008" i="25" s="1"/>
  <c r="K190" i="9"/>
  <c r="K191" i="9"/>
  <c r="B3010" i="25" s="1"/>
  <c r="D3010" i="25" s="1"/>
  <c r="K192" i="9"/>
  <c r="K193" i="9"/>
  <c r="B3012" i="25" s="1"/>
  <c r="D3012" i="25" s="1"/>
  <c r="K195" i="9"/>
  <c r="B2839" i="25" s="1"/>
  <c r="D2839" i="25" s="1"/>
  <c r="K199" i="9"/>
  <c r="B1383" i="25" s="1"/>
  <c r="D1383" i="25" s="1"/>
  <c r="K200" i="9"/>
  <c r="B1384" i="25" s="1"/>
  <c r="D1384" i="25" s="1"/>
  <c r="K203" i="9"/>
  <c r="B1385" i="25" s="1"/>
  <c r="D1385" i="25" s="1"/>
  <c r="D1386" i="25"/>
  <c r="K201" i="9"/>
  <c r="B2841" i="25" s="1"/>
  <c r="D2841" i="25" s="1"/>
  <c r="K202" i="9"/>
  <c r="K205" i="9"/>
  <c r="B7068" i="25" s="1"/>
  <c r="D7068" i="25" s="1"/>
  <c r="K206" i="9"/>
  <c r="K207" i="9"/>
  <c r="B7070" i="25" s="1"/>
  <c r="D7070" i="25" s="1"/>
  <c r="D1390" i="25"/>
  <c r="D1391" i="25"/>
  <c r="D1392" i="25"/>
  <c r="D1393" i="25"/>
  <c r="D1394" i="25"/>
  <c r="D1395" i="25"/>
  <c r="B1396" i="25"/>
  <c r="D1396" i="25" s="1"/>
  <c r="D1397" i="25"/>
  <c r="D1398" i="25"/>
  <c r="D1399" i="25"/>
  <c r="D1400" i="25"/>
  <c r="D1401" i="25"/>
  <c r="B1402" i="25"/>
  <c r="D1402" i="25" s="1"/>
  <c r="D1403" i="25"/>
  <c r="D1404" i="25"/>
  <c r="D1405" i="25"/>
  <c r="B1406" i="25"/>
  <c r="D1406" i="25" s="1"/>
  <c r="B1407" i="25"/>
  <c r="D1407" i="25" s="1"/>
  <c r="B1408" i="25"/>
  <c r="D1408" i="25" s="1"/>
  <c r="B1409" i="25"/>
  <c r="D1409" i="25" s="1"/>
  <c r="D229" i="9"/>
  <c r="B1411" i="25"/>
  <c r="D1411" i="25" s="1"/>
  <c r="B1412" i="25"/>
  <c r="D1412" i="25" s="1"/>
  <c r="B1413" i="25"/>
  <c r="D1413" i="25" s="1"/>
  <c r="B1414" i="25"/>
  <c r="D1414" i="25" s="1"/>
  <c r="B1415" i="25"/>
  <c r="D1415" i="25" s="1"/>
  <c r="B1416" i="25"/>
  <c r="D1416" i="25" s="1"/>
  <c r="D238" i="9"/>
  <c r="B1418" i="25"/>
  <c r="D1418" i="25" s="1"/>
  <c r="B1419" i="25"/>
  <c r="D1419" i="25" s="1"/>
  <c r="B1420" i="25"/>
  <c r="D1420" i="25" s="1"/>
  <c r="D243" i="9"/>
  <c r="B1421" i="25" s="1"/>
  <c r="D1421" i="25" s="1"/>
  <c r="B1422" i="25"/>
  <c r="D1422" i="25" s="1"/>
  <c r="B1423" i="25"/>
  <c r="D1423" i="25" s="1"/>
  <c r="D257" i="9"/>
  <c r="B1424" i="25" s="1"/>
  <c r="D1424" i="25" s="1"/>
  <c r="B1425" i="25"/>
  <c r="D1425" i="25" s="1"/>
  <c r="B1426" i="25"/>
  <c r="D1426" i="25" s="1"/>
  <c r="D261" i="9"/>
  <c r="B1427" i="25" s="1"/>
  <c r="D1427" i="25" s="1"/>
  <c r="B1428" i="25"/>
  <c r="D1428" i="25" s="1"/>
  <c r="B1429" i="25"/>
  <c r="D1429" i="25" s="1"/>
  <c r="B1430" i="25"/>
  <c r="D1430" i="25" s="1"/>
  <c r="B1431" i="25"/>
  <c r="D1431" i="25" s="1"/>
  <c r="B1432" i="25"/>
  <c r="D1432" i="25" s="1"/>
  <c r="B1433" i="25"/>
  <c r="D1433" i="25" s="1"/>
  <c r="B1434" i="25"/>
  <c r="D1434" i="25" s="1"/>
  <c r="D1435" i="25"/>
  <c r="D270" i="9"/>
  <c r="B1436" i="25" s="1"/>
  <c r="D1436" i="25" s="1"/>
  <c r="B1437" i="25"/>
  <c r="D1437" i="25" s="1"/>
  <c r="B1438" i="25"/>
  <c r="D1438" i="25" s="1"/>
  <c r="B1439" i="25"/>
  <c r="D1439" i="25" s="1"/>
  <c r="B1440" i="25"/>
  <c r="D1440" i="25" s="1"/>
  <c r="D1441" i="25"/>
  <c r="B1442" i="25"/>
  <c r="D1442" i="25" s="1"/>
  <c r="D1443" i="25"/>
  <c r="D277" i="9"/>
  <c r="B1444" i="25" s="1"/>
  <c r="D1444" i="25" s="1"/>
  <c r="B1445" i="25"/>
  <c r="D1445" i="25" s="1"/>
  <c r="B1447" i="25"/>
  <c r="D1447" i="25" s="1"/>
  <c r="B1449" i="25"/>
  <c r="D1449" i="25" s="1"/>
  <c r="B1450" i="25"/>
  <c r="D1450" i="25" s="1"/>
  <c r="B1451" i="25"/>
  <c r="D1451" i="25" s="1"/>
  <c r="H293" i="9"/>
  <c r="B1452" i="25" s="1"/>
  <c r="D1452" i="25" s="1"/>
  <c r="D1453" i="25"/>
  <c r="D1455" i="25"/>
  <c r="D1456" i="25"/>
  <c r="D1457" i="25"/>
  <c r="D1458" i="25"/>
  <c r="D1459" i="25"/>
  <c r="K225" i="9"/>
  <c r="B1460" i="25" s="1"/>
  <c r="D1460" i="25" s="1"/>
  <c r="D1461" i="25"/>
  <c r="D1462" i="25"/>
  <c r="D1463" i="25"/>
  <c r="D1464" i="25"/>
  <c r="D1465" i="25"/>
  <c r="K227" i="9"/>
  <c r="B1466" i="25" s="1"/>
  <c r="D1466" i="25" s="1"/>
  <c r="D1467" i="25"/>
  <c r="D1468" i="25"/>
  <c r="D1469" i="25"/>
  <c r="K221" i="9"/>
  <c r="B1470" i="25" s="1"/>
  <c r="D1470" i="25" s="1"/>
  <c r="K222" i="9"/>
  <c r="B1471" i="25" s="1"/>
  <c r="D1471" i="25" s="1"/>
  <c r="K223" i="9"/>
  <c r="B1472" i="25" s="1"/>
  <c r="D1472" i="25" s="1"/>
  <c r="K224" i="9"/>
  <c r="B1473" i="25" s="1"/>
  <c r="D1473" i="25" s="1"/>
  <c r="K215" i="9"/>
  <c r="B3390" i="25" s="1"/>
  <c r="D3390" i="25" s="1"/>
  <c r="K216" i="9"/>
  <c r="K217" i="9"/>
  <c r="B3391" i="25" s="1"/>
  <c r="D3391" i="25" s="1"/>
  <c r="K218" i="9"/>
  <c r="K219" i="9"/>
  <c r="B3065" i="25" s="1"/>
  <c r="D3065" i="25" s="1"/>
  <c r="K220" i="9"/>
  <c r="K226" i="9"/>
  <c r="B7080" i="25" s="1"/>
  <c r="D7080" i="25" s="1"/>
  <c r="K228" i="9"/>
  <c r="K232" i="9"/>
  <c r="K233" i="9"/>
  <c r="B1476" i="25" s="1"/>
  <c r="D1476" i="25" s="1"/>
  <c r="K234" i="9"/>
  <c r="B1477" i="25" s="1"/>
  <c r="D1477" i="25" s="1"/>
  <c r="K235" i="9"/>
  <c r="B1478" i="25" s="1"/>
  <c r="D1478" i="25" s="1"/>
  <c r="K236" i="9"/>
  <c r="B1479" i="25" s="1"/>
  <c r="D1479" i="25" s="1"/>
  <c r="K237" i="9"/>
  <c r="B1480" i="25" s="1"/>
  <c r="D1480" i="25" s="1"/>
  <c r="K240" i="9"/>
  <c r="B1482" i="25" s="1"/>
  <c r="D1482" i="25" s="1"/>
  <c r="K241" i="9"/>
  <c r="B1483" i="25" s="1"/>
  <c r="D1483" i="25" s="1"/>
  <c r="K242" i="9"/>
  <c r="B1484" i="25" s="1"/>
  <c r="D1484" i="25" s="1"/>
  <c r="K245" i="9"/>
  <c r="B1486" i="25" s="1"/>
  <c r="D1486" i="25" s="1"/>
  <c r="K246" i="9"/>
  <c r="B1487" i="25" s="1"/>
  <c r="D1487" i="25" s="1"/>
  <c r="K247" i="9"/>
  <c r="K248" i="9"/>
  <c r="B7082" i="25" s="1"/>
  <c r="D7082" i="25" s="1"/>
  <c r="K249" i="9"/>
  <c r="K250" i="9"/>
  <c r="B7086" i="25" s="1"/>
  <c r="D7086" i="25" s="1"/>
  <c r="K251" i="9"/>
  <c r="K252" i="9"/>
  <c r="B7090" i="25" s="1"/>
  <c r="D7090" i="25" s="1"/>
  <c r="K253" i="9"/>
  <c r="K254" i="9"/>
  <c r="B7094" i="25" s="1"/>
  <c r="D7094" i="25" s="1"/>
  <c r="K255" i="9"/>
  <c r="K256" i="9"/>
  <c r="B7098" i="25" s="1"/>
  <c r="D7098" i="25" s="1"/>
  <c r="K259" i="9"/>
  <c r="B1489" i="25" s="1"/>
  <c r="D1489" i="25" s="1"/>
  <c r="K260" i="9"/>
  <c r="B1490" i="25" s="1"/>
  <c r="D1490" i="25" s="1"/>
  <c r="K263" i="9"/>
  <c r="K264" i="9"/>
  <c r="B1493" i="25" s="1"/>
  <c r="D1493" i="25" s="1"/>
  <c r="K265" i="9"/>
  <c r="B1494" i="25" s="1"/>
  <c r="D1494" i="25" s="1"/>
  <c r="K266" i="9"/>
  <c r="B1495" i="25" s="1"/>
  <c r="D1495" i="25" s="1"/>
  <c r="K267" i="9"/>
  <c r="B1496" i="25" s="1"/>
  <c r="D1496" i="25" s="1"/>
  <c r="K268" i="9"/>
  <c r="B1497" i="25" s="1"/>
  <c r="D1497" i="25" s="1"/>
  <c r="K269" i="9"/>
  <c r="B1498" i="25" s="1"/>
  <c r="D1498" i="25" s="1"/>
  <c r="D1499" i="25"/>
  <c r="K272" i="9"/>
  <c r="B1501" i="25" s="1"/>
  <c r="D1501" i="25" s="1"/>
  <c r="K273" i="9"/>
  <c r="B1502" i="25" s="1"/>
  <c r="D1502" i="25" s="1"/>
  <c r="K274" i="9"/>
  <c r="B1503" i="25" s="1"/>
  <c r="D1503" i="25" s="1"/>
  <c r="K275" i="9"/>
  <c r="B1504" i="25" s="1"/>
  <c r="D1504" i="25" s="1"/>
  <c r="D1505" i="25"/>
  <c r="K276" i="9"/>
  <c r="B1506" i="25" s="1"/>
  <c r="D1506" i="25" s="1"/>
  <c r="D1507" i="25"/>
  <c r="K278" i="9"/>
  <c r="B1509" i="25" s="1"/>
  <c r="D1509" i="25" s="1"/>
  <c r="K280" i="9"/>
  <c r="B1511" i="25" s="1"/>
  <c r="D1511" i="25" s="1"/>
  <c r="K288" i="9"/>
  <c r="K289" i="9"/>
  <c r="B1513" i="25" s="1"/>
  <c r="D1513" i="25" s="1"/>
  <c r="K292" i="9"/>
  <c r="B1514" i="25" s="1"/>
  <c r="D1514" i="25" s="1"/>
  <c r="K290" i="9"/>
  <c r="B2845" i="25" s="1"/>
  <c r="D2845" i="25" s="1"/>
  <c r="K291" i="9"/>
  <c r="B2846" i="25" s="1"/>
  <c r="D2846" i="25" s="1"/>
  <c r="D1516" i="25"/>
  <c r="K283" i="9"/>
  <c r="K284" i="9"/>
  <c r="B1519" i="25"/>
  <c r="D1519" i="25" s="1"/>
  <c r="D1520" i="25"/>
  <c r="D1521" i="25"/>
  <c r="B1522" i="25"/>
  <c r="D1522" i="25" s="1"/>
  <c r="C303" i="9"/>
  <c r="B1525" i="25"/>
  <c r="D1525" i="25" s="1"/>
  <c r="D1526" i="25"/>
  <c r="D1527" i="25"/>
  <c r="B1528" i="25"/>
  <c r="D1528" i="25" s="1"/>
  <c r="D303" i="9"/>
  <c r="B1529" i="25" s="1"/>
  <c r="D1529" i="25" s="1"/>
  <c r="B1531" i="25"/>
  <c r="D1531" i="25" s="1"/>
  <c r="D1532" i="25"/>
  <c r="D1533" i="25"/>
  <c r="B1534" i="25"/>
  <c r="D1534" i="25" s="1"/>
  <c r="E303" i="9"/>
  <c r="B1535" i="25" s="1"/>
  <c r="D1535" i="25" s="1"/>
  <c r="E310" i="9"/>
  <c r="B1537" i="25"/>
  <c r="D1537" i="25" s="1"/>
  <c r="D1538" i="25"/>
  <c r="D1539" i="25"/>
  <c r="B1540" i="25"/>
  <c r="D1540" i="25" s="1"/>
  <c r="F303" i="9"/>
  <c r="B1541" i="25" s="1"/>
  <c r="D1541" i="25" s="1"/>
  <c r="B1543" i="25"/>
  <c r="D1543" i="25" s="1"/>
  <c r="D1544" i="25"/>
  <c r="D1545" i="25"/>
  <c r="B1546" i="25"/>
  <c r="D1546" i="25" s="1"/>
  <c r="G303" i="9"/>
  <c r="B1547" i="25" s="1"/>
  <c r="D1547" i="25" s="1"/>
  <c r="B1549" i="25"/>
  <c r="D1549" i="25" s="1"/>
  <c r="D1550" i="25"/>
  <c r="D1551" i="25"/>
  <c r="B1552" i="25"/>
  <c r="D1552" i="25" s="1"/>
  <c r="H303" i="9"/>
  <c r="B1553" i="25" s="1"/>
  <c r="D1553" i="25" s="1"/>
  <c r="H310" i="9"/>
  <c r="K301" i="9"/>
  <c r="D1556" i="25"/>
  <c r="D1557" i="25"/>
  <c r="K302" i="9"/>
  <c r="B1558" i="25"/>
  <c r="D1558" i="25" s="1"/>
  <c r="K306" i="9"/>
  <c r="K307" i="9"/>
  <c r="K308" i="9"/>
  <c r="K309" i="9"/>
  <c r="B3717" i="25" s="1"/>
  <c r="D3717" i="25" s="1"/>
  <c r="D1562" i="25"/>
  <c r="D1563" i="25"/>
  <c r="D1564" i="25"/>
  <c r="D1565" i="25"/>
  <c r="D1566" i="25"/>
  <c r="D1567" i="25"/>
  <c r="D1568" i="25"/>
  <c r="D1569" i="25"/>
  <c r="D1570" i="25"/>
  <c r="D1571" i="25"/>
  <c r="D1572" i="25"/>
  <c r="D1573" i="25"/>
  <c r="D1574" i="25"/>
  <c r="D1575" i="25"/>
  <c r="D1576" i="25"/>
  <c r="D1577" i="25"/>
  <c r="D1578" i="25"/>
  <c r="D1579" i="25"/>
  <c r="D1580" i="25"/>
  <c r="D1581" i="25"/>
  <c r="D1582" i="25"/>
  <c r="D1583" i="25"/>
  <c r="D1584" i="25"/>
  <c r="D1585" i="25"/>
  <c r="D1586" i="25"/>
  <c r="D1587" i="25"/>
  <c r="D1588" i="25"/>
  <c r="D1589" i="25"/>
  <c r="D1590" i="25"/>
  <c r="D1591" i="25"/>
  <c r="D1592" i="25"/>
  <c r="D1593" i="25"/>
  <c r="D1594" i="25"/>
  <c r="D1595" i="25"/>
  <c r="D1596" i="25"/>
  <c r="D1597" i="25"/>
  <c r="D1598" i="25"/>
  <c r="D1599" i="25"/>
  <c r="D1600" i="25"/>
  <c r="D1601" i="25"/>
  <c r="D1602" i="25"/>
  <c r="D1603" i="25"/>
  <c r="D1604" i="25"/>
  <c r="D1605" i="25"/>
  <c r="D1606" i="25"/>
  <c r="D1607" i="25"/>
  <c r="D1608" i="25"/>
  <c r="D1609" i="25"/>
  <c r="D1610" i="25"/>
  <c r="D1611" i="25"/>
  <c r="D1612" i="25"/>
  <c r="D1613" i="25"/>
  <c r="D1614" i="25"/>
  <c r="D1615" i="25"/>
  <c r="D1616" i="25"/>
  <c r="B1617" i="25"/>
  <c r="D1617" i="25" s="1"/>
  <c r="D1618" i="25"/>
  <c r="D1619" i="25"/>
  <c r="D1620" i="25"/>
  <c r="D1621" i="25"/>
  <c r="D1622" i="25"/>
  <c r="D1623" i="25"/>
  <c r="D1624" i="25"/>
  <c r="D1625" i="25"/>
  <c r="D1626" i="25"/>
  <c r="D1627" i="25"/>
  <c r="D1628" i="25"/>
  <c r="D1629" i="25"/>
  <c r="B1631" i="25"/>
  <c r="D1631" i="25" s="1"/>
  <c r="D1632" i="25"/>
  <c r="D1633" i="25"/>
  <c r="D1634" i="25"/>
  <c r="D1635" i="25"/>
  <c r="D1636" i="25"/>
  <c r="D1637" i="25"/>
  <c r="D1638" i="25"/>
  <c r="D1639" i="25"/>
  <c r="D1640" i="25"/>
  <c r="D1641" i="25"/>
  <c r="D1642" i="25"/>
  <c r="D1643" i="25"/>
  <c r="B1645" i="25"/>
  <c r="D1645" i="25" s="1"/>
  <c r="D1646" i="25"/>
  <c r="D1647" i="25"/>
  <c r="D1648" i="25"/>
  <c r="D1649" i="25"/>
  <c r="D1650" i="25"/>
  <c r="D1651" i="25"/>
  <c r="D1652" i="25"/>
  <c r="D1653" i="25"/>
  <c r="D1654" i="25"/>
  <c r="D1655" i="25"/>
  <c r="D1656" i="25"/>
  <c r="D1657" i="25"/>
  <c r="B1659" i="25"/>
  <c r="D1659" i="25" s="1"/>
  <c r="D1660" i="25"/>
  <c r="D1661" i="25"/>
  <c r="D1662" i="25"/>
  <c r="D1663" i="25"/>
  <c r="D1664" i="25"/>
  <c r="D1665" i="25"/>
  <c r="D1666" i="25"/>
  <c r="D1667" i="25"/>
  <c r="D1668" i="25"/>
  <c r="D1669" i="25"/>
  <c r="D1670" i="25"/>
  <c r="D1671" i="25"/>
  <c r="B1673" i="25"/>
  <c r="D1673" i="25" s="1"/>
  <c r="D1674" i="25"/>
  <c r="D1675" i="25"/>
  <c r="D1676" i="25"/>
  <c r="D1677" i="25"/>
  <c r="D1678" i="25"/>
  <c r="D1679" i="25"/>
  <c r="D1680" i="25"/>
  <c r="D1681" i="25"/>
  <c r="D1682" i="25"/>
  <c r="D1683" i="25"/>
  <c r="D1684" i="25"/>
  <c r="D1685" i="25"/>
  <c r="B1687" i="25"/>
  <c r="D1687" i="25" s="1"/>
  <c r="D1688" i="25"/>
  <c r="D1689" i="25"/>
  <c r="D1690" i="25"/>
  <c r="D1691" i="25"/>
  <c r="D1692" i="25"/>
  <c r="D1693" i="25"/>
  <c r="D1694" i="25"/>
  <c r="D1695" i="25"/>
  <c r="D1696" i="25"/>
  <c r="D1697" i="25"/>
  <c r="D1698" i="25"/>
  <c r="D1699" i="25"/>
  <c r="D1701" i="25"/>
  <c r="D1702" i="25"/>
  <c r="D1703" i="25"/>
  <c r="D1704" i="25"/>
  <c r="D1705" i="25"/>
  <c r="D1706" i="25"/>
  <c r="D1707" i="25"/>
  <c r="D1708" i="25"/>
  <c r="D1709" i="25"/>
  <c r="D1710" i="25"/>
  <c r="D1711" i="25"/>
  <c r="D1712" i="25"/>
  <c r="D1713" i="25"/>
  <c r="D1714" i="25"/>
  <c r="D1715" i="25"/>
  <c r="D1716" i="25"/>
  <c r="D1717" i="25"/>
  <c r="D1718" i="25"/>
  <c r="D1719" i="25"/>
  <c r="D1720" i="25"/>
  <c r="D1721" i="25"/>
  <c r="D1722" i="25"/>
  <c r="D1723" i="25"/>
  <c r="D1724" i="25"/>
  <c r="D1725" i="25"/>
  <c r="D1726" i="25"/>
  <c r="D1727" i="25"/>
  <c r="D1728" i="25"/>
  <c r="D1729" i="25"/>
  <c r="D1730" i="25"/>
  <c r="D1731" i="25"/>
  <c r="D1732" i="25"/>
  <c r="D1733" i="25"/>
  <c r="D1734" i="25"/>
  <c r="D1735" i="25"/>
  <c r="D1736" i="25"/>
  <c r="D1737" i="25"/>
  <c r="D1738" i="25"/>
  <c r="D1739" i="25"/>
  <c r="D1740" i="25"/>
  <c r="D1741" i="25"/>
  <c r="D1742" i="25"/>
  <c r="D1743" i="25"/>
  <c r="D1750" i="25"/>
  <c r="D1755" i="25"/>
  <c r="D1757" i="25"/>
  <c r="D1758" i="25"/>
  <c r="D1766" i="25"/>
  <c r="D1771" i="25"/>
  <c r="D1773" i="25"/>
  <c r="D1774" i="25"/>
  <c r="B1776" i="25"/>
  <c r="D1776" i="25" s="1"/>
  <c r="B1777" i="25"/>
  <c r="D1777" i="25" s="1"/>
  <c r="B1778" i="25"/>
  <c r="D1778" i="25" s="1"/>
  <c r="B1779" i="25"/>
  <c r="D1779" i="25" s="1"/>
  <c r="B1780" i="25"/>
  <c r="D1780" i="25" s="1"/>
  <c r="B1781" i="25"/>
  <c r="D1781" i="25" s="1"/>
  <c r="D1782" i="25"/>
  <c r="B1783" i="25"/>
  <c r="D1783" i="25" s="1"/>
  <c r="B1784" i="25"/>
  <c r="D1784" i="25" s="1"/>
  <c r="B1785" i="25"/>
  <c r="D1785" i="25" s="1"/>
  <c r="B1786" i="25"/>
  <c r="D1786" i="25" s="1"/>
  <c r="D1787" i="25"/>
  <c r="B1788" i="25"/>
  <c r="D1788" i="25" s="1"/>
  <c r="D1789" i="25"/>
  <c r="D1790" i="25"/>
  <c r="C19" i="10"/>
  <c r="B1791" i="25" s="1"/>
  <c r="D1791" i="25" s="1"/>
  <c r="F4" i="10"/>
  <c r="B1792" i="25" s="1"/>
  <c r="D1792" i="25" s="1"/>
  <c r="F5" i="10"/>
  <c r="B1793" i="25" s="1"/>
  <c r="D1793" i="25" s="1"/>
  <c r="F6" i="10"/>
  <c r="B1794" i="25" s="1"/>
  <c r="D1794" i="25" s="1"/>
  <c r="F7" i="10"/>
  <c r="B1795" i="25" s="1"/>
  <c r="D1795" i="25" s="1"/>
  <c r="F8" i="10"/>
  <c r="B1796" i="25" s="1"/>
  <c r="D1796" i="25" s="1"/>
  <c r="F10" i="10"/>
  <c r="B1797" i="25" s="1"/>
  <c r="D1797" i="25" s="1"/>
  <c r="D1798" i="25"/>
  <c r="F9" i="10"/>
  <c r="B1799" i="25" s="1"/>
  <c r="D1799" i="25" s="1"/>
  <c r="F11" i="10"/>
  <c r="B1800" i="25" s="1"/>
  <c r="D1800" i="25" s="1"/>
  <c r="F12" i="10"/>
  <c r="B1801" i="25" s="1"/>
  <c r="D1801" i="25" s="1"/>
  <c r="F14" i="10"/>
  <c r="B1802" i="25" s="1"/>
  <c r="D1802" i="25" s="1"/>
  <c r="D1803" i="25"/>
  <c r="F15" i="10"/>
  <c r="B1804" i="25" s="1"/>
  <c r="D1804" i="25" s="1"/>
  <c r="D1805" i="25"/>
  <c r="D1806" i="25"/>
  <c r="B1808" i="25"/>
  <c r="D1808" i="25" s="1"/>
  <c r="B1809" i="25"/>
  <c r="D1809" i="25" s="1"/>
  <c r="B1810" i="25"/>
  <c r="D1810" i="25" s="1"/>
  <c r="B1811" i="25"/>
  <c r="D1811" i="25" s="1"/>
  <c r="B1812" i="25"/>
  <c r="D1812" i="25" s="1"/>
  <c r="B1813" i="25"/>
  <c r="D1813" i="25" s="1"/>
  <c r="D1814" i="25"/>
  <c r="B1815" i="25"/>
  <c r="D1815" i="25" s="1"/>
  <c r="B1816" i="25"/>
  <c r="D1816" i="25" s="1"/>
  <c r="B1817" i="25"/>
  <c r="D1817" i="25" s="1"/>
  <c r="B1818" i="25"/>
  <c r="D1818" i="25" s="1"/>
  <c r="D1819" i="25"/>
  <c r="B1820" i="25"/>
  <c r="D1820" i="25" s="1"/>
  <c r="D1821" i="25"/>
  <c r="D1822" i="25"/>
  <c r="E19" i="10"/>
  <c r="B1823" i="25" s="1"/>
  <c r="D1823" i="25" s="1"/>
  <c r="D1824" i="25"/>
  <c r="B1825" i="25"/>
  <c r="D1825" i="25" s="1"/>
  <c r="B1826" i="25"/>
  <c r="D1826" i="25" s="1"/>
  <c r="B1827" i="25"/>
  <c r="D1827" i="25" s="1"/>
  <c r="B1828" i="25"/>
  <c r="D1828" i="25" s="1"/>
  <c r="B1829" i="25"/>
  <c r="D1829" i="25" s="1"/>
  <c r="B1830" i="25"/>
  <c r="D1830" i="25" s="1"/>
  <c r="B1831" i="25"/>
  <c r="D1831" i="25" s="1"/>
  <c r="B1832" i="25"/>
  <c r="D1832" i="25" s="1"/>
  <c r="C15" i="11"/>
  <c r="B1833" i="25" s="1"/>
  <c r="D1833" i="25" s="1"/>
  <c r="B1834" i="25"/>
  <c r="D1834" i="25" s="1"/>
  <c r="B1835" i="25"/>
  <c r="D1835" i="25" s="1"/>
  <c r="B1836" i="25"/>
  <c r="D1836" i="25" s="1"/>
  <c r="C21" i="11"/>
  <c r="B1837" i="25" s="1"/>
  <c r="D1837" i="25" s="1"/>
  <c r="B1838" i="25"/>
  <c r="D1838" i="25" s="1"/>
  <c r="B1839" i="25"/>
  <c r="D1839" i="25" s="1"/>
  <c r="B1840" i="25"/>
  <c r="D1840" i="25" s="1"/>
  <c r="B1841" i="25"/>
  <c r="D1841" i="25" s="1"/>
  <c r="B1842" i="25"/>
  <c r="D1842" i="25" s="1"/>
  <c r="B1843" i="25"/>
  <c r="D1843" i="25" s="1"/>
  <c r="B1844" i="25"/>
  <c r="D1844" i="25" s="1"/>
  <c r="B1845" i="25"/>
  <c r="D1845" i="25" s="1"/>
  <c r="B1846" i="25"/>
  <c r="D1846" i="25" s="1"/>
  <c r="D15" i="11"/>
  <c r="B1847" i="25" s="1"/>
  <c r="D1847" i="25" s="1"/>
  <c r="B1848" i="25"/>
  <c r="D1848" i="25" s="1"/>
  <c r="B1849" i="25"/>
  <c r="D1849" i="25" s="1"/>
  <c r="B1850" i="25"/>
  <c r="D1850" i="25" s="1"/>
  <c r="D21" i="11"/>
  <c r="B1851" i="25" s="1"/>
  <c r="D1851" i="25" s="1"/>
  <c r="B1852" i="25"/>
  <c r="D1852" i="25" s="1"/>
  <c r="B1853" i="25"/>
  <c r="D1853" i="25" s="1"/>
  <c r="B1854" i="25"/>
  <c r="D1854" i="25" s="1"/>
  <c r="B1855" i="25"/>
  <c r="D1855" i="25" s="1"/>
  <c r="B1856" i="25"/>
  <c r="D1856" i="25" s="1"/>
  <c r="B1857" i="25"/>
  <c r="D1857" i="25" s="1"/>
  <c r="B1858" i="25"/>
  <c r="D1858" i="25" s="1"/>
  <c r="B1859" i="25"/>
  <c r="D1859" i="25" s="1"/>
  <c r="B1860" i="25"/>
  <c r="D1860" i="25" s="1"/>
  <c r="E15" i="11"/>
  <c r="B1861" i="25" s="1"/>
  <c r="D1861" i="25" s="1"/>
  <c r="B1862" i="25"/>
  <c r="D1862" i="25" s="1"/>
  <c r="B1863" i="25"/>
  <c r="D1863" i="25" s="1"/>
  <c r="B1864" i="25"/>
  <c r="D1864" i="25" s="1"/>
  <c r="E21" i="11"/>
  <c r="B1865" i="25" s="1"/>
  <c r="D1865" i="25" s="1"/>
  <c r="B1866" i="25"/>
  <c r="D1866" i="25" s="1"/>
  <c r="F6" i="11"/>
  <c r="F7" i="11"/>
  <c r="B1868" i="25" s="1"/>
  <c r="D1868" i="25" s="1"/>
  <c r="F12" i="11"/>
  <c r="B1869" i="25" s="1"/>
  <c r="D1869" i="25" s="1"/>
  <c r="F11" i="11"/>
  <c r="B1870" i="25" s="1"/>
  <c r="D1870" i="25" s="1"/>
  <c r="F8" i="11"/>
  <c r="B1871" i="25" s="1"/>
  <c r="D1871" i="25" s="1"/>
  <c r="F9" i="11"/>
  <c r="B1872" i="25" s="1"/>
  <c r="D1872" i="25" s="1"/>
  <c r="F10" i="11"/>
  <c r="B1873" i="25" s="1"/>
  <c r="D1873" i="25" s="1"/>
  <c r="F14" i="11"/>
  <c r="B1874" i="25" s="1"/>
  <c r="D1874" i="25" s="1"/>
  <c r="F13" i="11"/>
  <c r="B3688" i="25" s="1"/>
  <c r="D3688" i="25" s="1"/>
  <c r="F17" i="11"/>
  <c r="B1876" i="25" s="1"/>
  <c r="D1876" i="25" s="1"/>
  <c r="F18" i="11"/>
  <c r="B1877" i="25" s="1"/>
  <c r="D1877" i="25" s="1"/>
  <c r="F20" i="11"/>
  <c r="B1878" i="25" s="1"/>
  <c r="D1878" i="25" s="1"/>
  <c r="F19" i="11"/>
  <c r="B3689" i="25" s="1"/>
  <c r="D3689" i="25" s="1"/>
  <c r="F23" i="11"/>
  <c r="B1880" i="25" s="1"/>
  <c r="D1880" i="25" s="1"/>
  <c r="D1881" i="25"/>
  <c r="D1882" i="25"/>
  <c r="D1883" i="25"/>
  <c r="D1884" i="25"/>
  <c r="D1885" i="25"/>
  <c r="D1886" i="25"/>
  <c r="D1887" i="25"/>
  <c r="D1888" i="25"/>
  <c r="D1889" i="25"/>
  <c r="D1890" i="25"/>
  <c r="D1891" i="25"/>
  <c r="D1892" i="25"/>
  <c r="D1893" i="25"/>
  <c r="D1894" i="25"/>
  <c r="D1895" i="25"/>
  <c r="D1896" i="25"/>
  <c r="D1897" i="25"/>
  <c r="D1898" i="25"/>
  <c r="D1899" i="25"/>
  <c r="D1900" i="25"/>
  <c r="D1901" i="25"/>
  <c r="D1902" i="25"/>
  <c r="D1903" i="25"/>
  <c r="D1904" i="25"/>
  <c r="D1905" i="25"/>
  <c r="D1906" i="25"/>
  <c r="D1907" i="25"/>
  <c r="D1908" i="25"/>
  <c r="D1909" i="25"/>
  <c r="D1910" i="25"/>
  <c r="D1911" i="25"/>
  <c r="D1912" i="25"/>
  <c r="D1913" i="25"/>
  <c r="D1914" i="25"/>
  <c r="D1915" i="25"/>
  <c r="D1916" i="25"/>
  <c r="D1917" i="25"/>
  <c r="D1918" i="25"/>
  <c r="D1919" i="25"/>
  <c r="D1920" i="25"/>
  <c r="D1921" i="25"/>
  <c r="D1922" i="25"/>
  <c r="D1923" i="25"/>
  <c r="D1924" i="25"/>
  <c r="D1925" i="25"/>
  <c r="D1926" i="25"/>
  <c r="D1927" i="25"/>
  <c r="D1928" i="25"/>
  <c r="D1929" i="25"/>
  <c r="D1930" i="25"/>
  <c r="D1931" i="25"/>
  <c r="D1932" i="25"/>
  <c r="D1933" i="25"/>
  <c r="D1934" i="25"/>
  <c r="D1935" i="25"/>
  <c r="D1936" i="25"/>
  <c r="D1937" i="25"/>
  <c r="D1938" i="25"/>
  <c r="E49" i="11"/>
  <c r="B1939" i="25" s="1"/>
  <c r="D1939" i="25" s="1"/>
  <c r="F49" i="11"/>
  <c r="B1940" i="25" s="1"/>
  <c r="D1940" i="25" s="1"/>
  <c r="D1941" i="25"/>
  <c r="D1942" i="25"/>
  <c r="D1943" i="25"/>
  <c r="D1944" i="25"/>
  <c r="D1945" i="25"/>
  <c r="D1946" i="25"/>
  <c r="D1947" i="25"/>
  <c r="B1948" i="25"/>
  <c r="D1948" i="25" s="1"/>
  <c r="D1949" i="25"/>
  <c r="B1950" i="25"/>
  <c r="D1950" i="25" s="1"/>
  <c r="D1951" i="25"/>
  <c r="D1952" i="25"/>
  <c r="G12" i="12"/>
  <c r="B1953" i="25" s="1"/>
  <c r="D1953" i="25" s="1"/>
  <c r="D1954" i="25"/>
  <c r="B1955" i="25"/>
  <c r="D1955" i="25" s="1"/>
  <c r="D1956" i="25"/>
  <c r="G23" i="12"/>
  <c r="B1957" i="25" s="1"/>
  <c r="D1957" i="25" s="1"/>
  <c r="D1959" i="25"/>
  <c r="D1960" i="25"/>
  <c r="D1961" i="25"/>
  <c r="D1962" i="25"/>
  <c r="D1963" i="25"/>
  <c r="D1964" i="25"/>
  <c r="D1965" i="25"/>
  <c r="D1966" i="25"/>
  <c r="D1967" i="25"/>
  <c r="D1968" i="25"/>
  <c r="D1969" i="25"/>
  <c r="D1970" i="25"/>
  <c r="B1971" i="25"/>
  <c r="D1971" i="25" s="1"/>
  <c r="B1972" i="25"/>
  <c r="D1972" i="25" s="1"/>
  <c r="B1973" i="25"/>
  <c r="D1973" i="25" s="1"/>
  <c r="B1974" i="25"/>
  <c r="D1974" i="25" s="1"/>
  <c r="D1975" i="25"/>
  <c r="D1976" i="25"/>
  <c r="H12" i="12"/>
  <c r="D1978" i="25"/>
  <c r="B1979" i="25"/>
  <c r="D1979" i="25" s="1"/>
  <c r="B1980" i="25"/>
  <c r="D1980" i="25" s="1"/>
  <c r="D1981" i="25"/>
  <c r="H23" i="12"/>
  <c r="B1982" i="25" s="1"/>
  <c r="D1982" i="25" s="1"/>
  <c r="B1984" i="25"/>
  <c r="D1984" i="25" s="1"/>
  <c r="B1985" i="25"/>
  <c r="D1985" i="25" s="1"/>
  <c r="B1986" i="25"/>
  <c r="D1986" i="25" s="1"/>
  <c r="B1987" i="25"/>
  <c r="D1987" i="25" s="1"/>
  <c r="B1988" i="25"/>
  <c r="D1988" i="25" s="1"/>
  <c r="D1989" i="25"/>
  <c r="I12" i="12"/>
  <c r="B1990" i="25" s="1"/>
  <c r="D1990" i="25" s="1"/>
  <c r="D1991" i="25"/>
  <c r="B1992" i="25"/>
  <c r="D1992" i="25" s="1"/>
  <c r="B1993" i="25"/>
  <c r="D1993" i="25" s="1"/>
  <c r="D1994" i="25"/>
  <c r="I23" i="12"/>
  <c r="B1995" i="25" s="1"/>
  <c r="D1995" i="25" s="1"/>
  <c r="D1997" i="25"/>
  <c r="D1998" i="25"/>
  <c r="D1999" i="25"/>
  <c r="D2000" i="25"/>
  <c r="D2001" i="25"/>
  <c r="D2002" i="25"/>
  <c r="D2003" i="25"/>
  <c r="D2004" i="25"/>
  <c r="D2005" i="25"/>
  <c r="D2006" i="25"/>
  <c r="D2007" i="25"/>
  <c r="B2008" i="25"/>
  <c r="D2008" i="25" s="1"/>
  <c r="B2009" i="25"/>
  <c r="D2009" i="25" s="1"/>
  <c r="B2010" i="25"/>
  <c r="D2010" i="25" s="1"/>
  <c r="B2011" i="25"/>
  <c r="D2011" i="25" s="1"/>
  <c r="B2012" i="25"/>
  <c r="D2012" i="25" s="1"/>
  <c r="B2014" i="25"/>
  <c r="D2014" i="25" s="1"/>
  <c r="B2015" i="25"/>
  <c r="D2015" i="25" s="1"/>
  <c r="B2016" i="25"/>
  <c r="D2016" i="25" s="1"/>
  <c r="B2017" i="25"/>
  <c r="D2017" i="25" s="1"/>
  <c r="B2018" i="25"/>
  <c r="D2018" i="25" s="1"/>
  <c r="D16" i="13"/>
  <c r="B2019" i="25" s="1"/>
  <c r="D2019" i="25" s="1"/>
  <c r="B2020" i="25"/>
  <c r="D2020" i="25" s="1"/>
  <c r="B2021" i="25"/>
  <c r="D2021" i="25" s="1"/>
  <c r="B2022" i="25"/>
  <c r="D2022" i="25" s="1"/>
  <c r="B2023" i="25"/>
  <c r="D2023" i="25" s="1"/>
  <c r="B2024" i="25"/>
  <c r="D2024" i="25" s="1"/>
  <c r="E16" i="13"/>
  <c r="B2025" i="25" s="1"/>
  <c r="D2025" i="25" s="1"/>
  <c r="F8" i="13"/>
  <c r="B2027" i="25" s="1"/>
  <c r="D2027" i="25" s="1"/>
  <c r="F10" i="13"/>
  <c r="B2028" i="25" s="1"/>
  <c r="D2028" i="25" s="1"/>
  <c r="F12" i="13"/>
  <c r="B2029" i="25" s="1"/>
  <c r="D2029" i="25" s="1"/>
  <c r="F13" i="13"/>
  <c r="B2030" i="25" s="1"/>
  <c r="D2030" i="25" s="1"/>
  <c r="D2032" i="25"/>
  <c r="B2033" i="25"/>
  <c r="D2033" i="25" s="1"/>
  <c r="B2034" i="25"/>
  <c r="D2034" i="25" s="1"/>
  <c r="B2035" i="25"/>
  <c r="D2035" i="25" s="1"/>
  <c r="B2036" i="25"/>
  <c r="D2036" i="25" s="1"/>
  <c r="H16" i="13"/>
  <c r="B2037" i="25" s="1"/>
  <c r="D2037" i="25" s="1"/>
  <c r="D2038" i="25"/>
  <c r="B2039" i="25"/>
  <c r="D2039" i="25" s="1"/>
  <c r="B2040" i="25"/>
  <c r="D2040" i="25" s="1"/>
  <c r="B2041" i="25"/>
  <c r="D2041" i="25" s="1"/>
  <c r="B2042" i="25"/>
  <c r="D2042" i="25" s="1"/>
  <c r="I16" i="13"/>
  <c r="B2043" i="25" s="1"/>
  <c r="D2043" i="25" s="1"/>
  <c r="D2044" i="25"/>
  <c r="B2045" i="25"/>
  <c r="D2045" i="25" s="1"/>
  <c r="B2046" i="25"/>
  <c r="D2046" i="25" s="1"/>
  <c r="B2047" i="25"/>
  <c r="D2047" i="25" s="1"/>
  <c r="B2048" i="25"/>
  <c r="D2048" i="25" s="1"/>
  <c r="J16" i="13"/>
  <c r="B2049" i="25" s="1"/>
  <c r="D2049" i="25" s="1"/>
  <c r="D2050" i="25"/>
  <c r="K8" i="13"/>
  <c r="B2051" i="25" s="1"/>
  <c r="D2051" i="25" s="1"/>
  <c r="K10" i="13"/>
  <c r="B2052" i="25" s="1"/>
  <c r="D2052" i="25" s="1"/>
  <c r="K12" i="13"/>
  <c r="B2053" i="25" s="1"/>
  <c r="D2053" i="25" s="1"/>
  <c r="K13" i="13"/>
  <c r="B2054" i="25" s="1"/>
  <c r="D2054" i="25" s="1"/>
  <c r="D2062" i="25"/>
  <c r="D2063" i="25"/>
  <c r="D2064" i="25"/>
  <c r="D2065" i="25"/>
  <c r="D2066" i="25"/>
  <c r="D2067" i="25"/>
  <c r="D2068" i="25"/>
  <c r="D2069" i="25"/>
  <c r="D2070" i="25"/>
  <c r="D2071" i="25"/>
  <c r="D2072" i="25"/>
  <c r="D2073" i="25"/>
  <c r="D2074" i="25"/>
  <c r="D2075" i="25"/>
  <c r="D2076" i="25"/>
  <c r="D2077" i="25"/>
  <c r="D2078" i="25"/>
  <c r="D2079" i="25"/>
  <c r="D2080" i="25"/>
  <c r="D2082" i="25"/>
  <c r="D2083" i="25"/>
  <c r="D2084" i="25"/>
  <c r="D2085" i="25"/>
  <c r="D2086" i="25"/>
  <c r="D2087" i="25"/>
  <c r="D2090" i="25"/>
  <c r="B2091" i="25"/>
  <c r="D2091" i="25" s="1"/>
  <c r="B2092" i="25"/>
  <c r="D2092" i="25" s="1"/>
  <c r="D2095" i="25"/>
  <c r="D2096" i="25"/>
  <c r="D2097" i="25"/>
  <c r="D2098" i="25"/>
  <c r="D2099" i="25"/>
  <c r="D2100" i="25"/>
  <c r="D2101" i="25"/>
  <c r="D2103" i="25"/>
  <c r="D2104" i="25"/>
  <c r="I47" i="7"/>
  <c r="B2105" i="25" s="1"/>
  <c r="D2105" i="25" s="1"/>
  <c r="I48" i="7"/>
  <c r="B2106" i="25" s="1"/>
  <c r="D2106" i="25" s="1"/>
  <c r="B2107" i="25"/>
  <c r="D2107" i="25" s="1"/>
  <c r="D2108" i="25"/>
  <c r="D2109" i="25"/>
  <c r="D2110" i="25"/>
  <c r="D2111" i="25"/>
  <c r="D2112" i="25"/>
  <c r="D2113" i="25"/>
  <c r="D2114" i="25"/>
  <c r="D2115" i="25"/>
  <c r="D2116" i="25"/>
  <c r="D2117" i="25"/>
  <c r="D2118" i="25"/>
  <c r="D2119" i="25"/>
  <c r="D2120" i="25"/>
  <c r="D2121" i="25"/>
  <c r="D2122" i="25"/>
  <c r="D2123" i="25"/>
  <c r="D2124" i="25"/>
  <c r="D2125" i="25"/>
  <c r="D2126" i="25"/>
  <c r="D2127" i="25"/>
  <c r="D2128" i="25"/>
  <c r="D2129" i="25"/>
  <c r="D2130" i="25"/>
  <c r="D2131" i="25"/>
  <c r="D2132" i="25"/>
  <c r="D2133" i="25"/>
  <c r="D2134" i="25"/>
  <c r="D2135" i="25"/>
  <c r="D2136" i="25"/>
  <c r="D2137" i="25"/>
  <c r="D2138" i="25"/>
  <c r="D2139" i="25"/>
  <c r="D2140" i="25"/>
  <c r="D2141" i="25"/>
  <c r="D2142" i="25"/>
  <c r="D2143" i="25"/>
  <c r="D2144" i="25"/>
  <c r="D2145" i="25"/>
  <c r="D2146" i="25"/>
  <c r="D2147" i="25"/>
  <c r="D2148" i="25"/>
  <c r="D2149" i="25"/>
  <c r="D2150" i="25"/>
  <c r="D2151" i="25"/>
  <c r="D2152" i="25"/>
  <c r="D2153" i="25"/>
  <c r="D2154" i="25"/>
  <c r="D2155" i="25"/>
  <c r="D2156" i="25"/>
  <c r="D2157" i="25"/>
  <c r="D2158" i="25"/>
  <c r="D2159" i="25"/>
  <c r="D2160" i="25"/>
  <c r="D2161" i="25"/>
  <c r="D2162" i="25"/>
  <c r="D2163" i="25"/>
  <c r="D2164" i="25"/>
  <c r="D2165" i="25"/>
  <c r="D2166" i="25"/>
  <c r="D2167" i="25"/>
  <c r="D2168" i="25"/>
  <c r="D2169" i="25"/>
  <c r="D2170" i="25"/>
  <c r="D2171" i="25"/>
  <c r="D2172" i="25"/>
  <c r="D2173" i="25"/>
  <c r="D2174" i="25"/>
  <c r="D2175" i="25"/>
  <c r="D2176" i="25"/>
  <c r="D2177" i="25"/>
  <c r="D2178" i="25"/>
  <c r="D2179" i="25"/>
  <c r="D2180" i="25"/>
  <c r="D2181" i="25"/>
  <c r="D2182" i="25"/>
  <c r="D2183" i="25"/>
  <c r="D2184" i="25"/>
  <c r="D2185" i="25"/>
  <c r="D2186" i="25"/>
  <c r="D2187" i="25"/>
  <c r="D2188" i="25"/>
  <c r="D2189" i="25"/>
  <c r="D2190" i="25"/>
  <c r="D2191" i="25"/>
  <c r="D2192" i="25"/>
  <c r="D2193" i="25"/>
  <c r="D2194" i="25"/>
  <c r="D2195" i="25"/>
  <c r="D2196" i="25"/>
  <c r="D2197" i="25"/>
  <c r="D2198" i="25"/>
  <c r="D2199" i="25"/>
  <c r="D2200" i="25"/>
  <c r="D2201" i="25"/>
  <c r="D2202" i="25"/>
  <c r="D2203" i="25"/>
  <c r="D2204" i="25"/>
  <c r="D2205" i="25"/>
  <c r="D2206" i="25"/>
  <c r="D2207" i="25"/>
  <c r="D2208" i="25"/>
  <c r="D2209" i="25"/>
  <c r="D2210" i="25"/>
  <c r="D2211" i="25"/>
  <c r="D2212" i="25"/>
  <c r="D2213" i="25"/>
  <c r="D2214" i="25"/>
  <c r="D2215" i="25"/>
  <c r="D2216" i="25"/>
  <c r="D2217" i="25"/>
  <c r="D2218" i="25"/>
  <c r="D2219" i="25"/>
  <c r="D2220" i="25"/>
  <c r="D2221" i="25"/>
  <c r="D2222" i="25"/>
  <c r="D2223" i="25"/>
  <c r="D2224" i="25"/>
  <c r="D2225" i="25"/>
  <c r="D2226" i="25"/>
  <c r="D2227" i="25"/>
  <c r="D2228" i="25"/>
  <c r="D2229" i="25"/>
  <c r="D2230" i="25"/>
  <c r="D2231" i="25"/>
  <c r="D2232" i="25"/>
  <c r="D2233" i="25"/>
  <c r="D2234" i="25"/>
  <c r="D2235" i="25"/>
  <c r="D2236" i="25"/>
  <c r="D2237" i="25"/>
  <c r="D2238" i="25"/>
  <c r="D2239" i="25"/>
  <c r="D2240" i="25"/>
  <c r="D2241" i="25"/>
  <c r="D2242" i="25"/>
  <c r="D2243" i="25"/>
  <c r="D2244" i="25"/>
  <c r="D2245" i="25"/>
  <c r="D2246" i="25"/>
  <c r="D2247" i="25"/>
  <c r="D2248" i="25"/>
  <c r="D2249" i="25"/>
  <c r="D2250" i="25"/>
  <c r="D2251" i="25"/>
  <c r="D2252" i="25"/>
  <c r="D2253" i="25"/>
  <c r="D2254" i="25"/>
  <c r="D2255" i="25"/>
  <c r="D2256" i="25"/>
  <c r="D2257" i="25"/>
  <c r="D2258" i="25"/>
  <c r="D2259" i="25"/>
  <c r="D2260" i="25"/>
  <c r="D2261" i="25"/>
  <c r="D2262" i="25"/>
  <c r="D2263" i="25"/>
  <c r="D2264" i="25"/>
  <c r="D2265" i="25"/>
  <c r="D2266" i="25"/>
  <c r="D2267" i="25"/>
  <c r="D2268" i="25"/>
  <c r="D2269" i="25"/>
  <c r="D2270" i="25"/>
  <c r="D2271" i="25"/>
  <c r="D2272" i="25"/>
  <c r="D2273" i="25"/>
  <c r="D2274" i="25"/>
  <c r="D2275" i="25"/>
  <c r="D2276" i="25"/>
  <c r="D2277" i="25"/>
  <c r="D2278" i="25"/>
  <c r="D2279" i="25"/>
  <c r="D2280" i="25"/>
  <c r="D2281" i="25"/>
  <c r="D2282" i="25"/>
  <c r="D2283" i="25"/>
  <c r="D2284" i="25"/>
  <c r="D2285" i="25"/>
  <c r="D2286" i="25"/>
  <c r="D2287" i="25"/>
  <c r="D2288" i="25"/>
  <c r="D2289" i="25"/>
  <c r="D2290" i="25"/>
  <c r="D2291" i="25"/>
  <c r="D2292" i="25"/>
  <c r="D2293" i="25"/>
  <c r="D2294" i="25"/>
  <c r="D2295" i="25"/>
  <c r="D2296" i="25"/>
  <c r="D2297" i="25"/>
  <c r="D2298" i="25"/>
  <c r="D2299" i="25"/>
  <c r="D2300" i="25"/>
  <c r="D2301" i="25"/>
  <c r="D2302" i="25"/>
  <c r="D2303" i="25"/>
  <c r="D2304" i="25"/>
  <c r="D2305" i="25"/>
  <c r="D2306" i="25"/>
  <c r="D2307" i="25"/>
  <c r="D2308" i="25"/>
  <c r="D2309" i="25"/>
  <c r="D2310" i="25"/>
  <c r="D2311" i="25"/>
  <c r="D2312" i="25"/>
  <c r="D2313" i="25"/>
  <c r="D2314" i="25"/>
  <c r="D2315" i="25"/>
  <c r="D2316" i="25"/>
  <c r="D2317" i="25"/>
  <c r="D2318" i="25"/>
  <c r="D2319" i="25"/>
  <c r="D2320" i="25"/>
  <c r="D2321" i="25"/>
  <c r="D2322" i="25"/>
  <c r="D2323" i="25"/>
  <c r="D2324" i="25"/>
  <c r="D2325" i="25"/>
  <c r="D2326" i="25"/>
  <c r="D2327" i="25"/>
  <c r="D2328" i="25"/>
  <c r="D2329" i="25"/>
  <c r="D2330" i="25"/>
  <c r="D2331" i="25"/>
  <c r="D2332" i="25"/>
  <c r="D2333" i="25"/>
  <c r="D2334" i="25"/>
  <c r="D2335" i="25"/>
  <c r="D2336" i="25"/>
  <c r="D2337" i="25"/>
  <c r="D2338" i="25"/>
  <c r="D2339" i="25"/>
  <c r="D2340" i="25"/>
  <c r="D2341" i="25"/>
  <c r="D2342" i="25"/>
  <c r="D2343" i="25"/>
  <c r="D2344" i="25"/>
  <c r="D2345" i="25"/>
  <c r="D2346" i="25"/>
  <c r="D2347" i="25"/>
  <c r="D2348" i="25"/>
  <c r="D2349" i="25"/>
  <c r="D2350" i="25"/>
  <c r="D2351" i="25"/>
  <c r="D2352" i="25"/>
  <c r="D2353" i="25"/>
  <c r="D2354" i="25"/>
  <c r="D2355" i="25"/>
  <c r="D2356" i="25"/>
  <c r="D2357" i="25"/>
  <c r="D2358" i="25"/>
  <c r="D2359" i="25"/>
  <c r="D2360" i="25"/>
  <c r="D2361" i="25"/>
  <c r="D2362" i="25"/>
  <c r="D2363" i="25"/>
  <c r="D2364" i="25"/>
  <c r="D2365" i="25"/>
  <c r="D2366" i="25"/>
  <c r="D2367" i="25"/>
  <c r="D2368" i="25"/>
  <c r="D2369" i="25"/>
  <c r="D2370" i="25"/>
  <c r="D2371" i="25"/>
  <c r="D2372" i="25"/>
  <c r="D2373" i="25"/>
  <c r="D2374" i="25"/>
  <c r="D2375" i="25"/>
  <c r="D2376" i="25"/>
  <c r="D2377" i="25"/>
  <c r="D2378" i="25"/>
  <c r="D2379" i="25"/>
  <c r="D2380" i="25"/>
  <c r="D2381" i="25"/>
  <c r="D2382" i="25"/>
  <c r="D2383" i="25"/>
  <c r="D2384" i="25"/>
  <c r="D2385" i="25"/>
  <c r="D2386" i="25"/>
  <c r="D2387" i="25"/>
  <c r="D2388" i="25"/>
  <c r="D2389" i="25"/>
  <c r="D2390" i="25"/>
  <c r="D2391" i="25"/>
  <c r="D2392" i="25"/>
  <c r="D2393" i="25"/>
  <c r="D2394" i="25"/>
  <c r="D2395" i="25"/>
  <c r="D2396" i="25"/>
  <c r="D2397" i="25"/>
  <c r="D2398" i="25"/>
  <c r="D2399" i="25"/>
  <c r="D2400" i="25"/>
  <c r="D2401" i="25"/>
  <c r="D2402" i="25"/>
  <c r="D2403" i="25"/>
  <c r="D2404" i="25"/>
  <c r="D2405" i="25"/>
  <c r="D2406" i="25"/>
  <c r="D2407" i="25"/>
  <c r="D2408" i="25"/>
  <c r="D2409" i="25"/>
  <c r="D2410" i="25"/>
  <c r="D2411" i="25"/>
  <c r="D2412" i="25"/>
  <c r="D2413" i="25"/>
  <c r="D2414" i="25"/>
  <c r="D2415" i="25"/>
  <c r="D2416" i="25"/>
  <c r="D2417" i="25"/>
  <c r="D2418" i="25"/>
  <c r="D2419" i="25"/>
  <c r="D2420" i="25"/>
  <c r="D2421" i="25"/>
  <c r="D2422" i="25"/>
  <c r="D2423" i="25"/>
  <c r="D2424" i="25"/>
  <c r="D2425" i="25"/>
  <c r="D2426" i="25"/>
  <c r="D2427" i="25"/>
  <c r="D2428" i="25"/>
  <c r="D2429" i="25"/>
  <c r="D2430" i="25"/>
  <c r="D2431" i="25"/>
  <c r="D2432" i="25"/>
  <c r="D2433" i="25"/>
  <c r="D2434" i="25"/>
  <c r="B2435" i="25"/>
  <c r="D2435" i="25" s="1"/>
  <c r="D2436" i="25"/>
  <c r="B2437" i="25"/>
  <c r="D2437" i="25" s="1"/>
  <c r="D2438" i="25"/>
  <c r="D2439" i="25"/>
  <c r="D2440" i="25"/>
  <c r="D2441" i="25"/>
  <c r="D2442" i="25"/>
  <c r="D2443" i="25"/>
  <c r="D2444" i="25"/>
  <c r="D2445" i="25"/>
  <c r="D2446" i="25"/>
  <c r="D2447" i="25"/>
  <c r="D2448" i="25"/>
  <c r="D2449" i="25"/>
  <c r="D2450" i="25"/>
  <c r="D2451" i="25"/>
  <c r="D2452" i="25"/>
  <c r="D2453" i="25"/>
  <c r="D2454" i="25"/>
  <c r="D2455" i="25"/>
  <c r="D2456" i="25"/>
  <c r="D2457" i="25"/>
  <c r="D2458" i="25"/>
  <c r="D2459" i="25"/>
  <c r="D2460" i="25"/>
  <c r="D2461" i="25"/>
  <c r="D2462" i="25"/>
  <c r="D2463" i="25"/>
  <c r="D2464" i="25"/>
  <c r="D2465" i="25"/>
  <c r="D2466" i="25"/>
  <c r="D2467" i="25"/>
  <c r="D2468" i="25"/>
  <c r="D2469" i="25"/>
  <c r="D2470" i="25"/>
  <c r="D2471" i="25"/>
  <c r="D2472" i="25"/>
  <c r="D2473" i="25"/>
  <c r="D2474" i="25"/>
  <c r="B2475" i="25"/>
  <c r="D2475" i="25" s="1"/>
  <c r="D2476" i="25"/>
  <c r="B2477" i="25"/>
  <c r="D2477" i="25" s="1"/>
  <c r="D2478" i="25"/>
  <c r="D2479" i="25"/>
  <c r="D2480" i="25"/>
  <c r="D2481" i="25"/>
  <c r="D2482" i="25"/>
  <c r="D2483" i="25"/>
  <c r="D2484" i="25"/>
  <c r="D2485" i="25"/>
  <c r="D2486" i="25"/>
  <c r="D2487" i="25"/>
  <c r="D2488" i="25"/>
  <c r="D2489" i="25"/>
  <c r="D2490" i="25"/>
  <c r="D2491" i="25"/>
  <c r="D2492" i="25"/>
  <c r="D2493" i="25"/>
  <c r="D2494" i="25"/>
  <c r="D2495" i="25"/>
  <c r="D2496" i="25"/>
  <c r="D2497" i="25"/>
  <c r="D2498" i="25"/>
  <c r="D2499" i="25"/>
  <c r="D2500" i="25"/>
  <c r="D2501" i="25"/>
  <c r="D2502" i="25"/>
  <c r="D2503" i="25"/>
  <c r="B2504" i="25"/>
  <c r="D2504" i="25" s="1"/>
  <c r="D2505" i="25"/>
  <c r="D2506" i="25"/>
  <c r="D2507" i="25"/>
  <c r="D2508" i="25"/>
  <c r="D2509" i="25"/>
  <c r="D2510" i="25"/>
  <c r="D2511" i="25"/>
  <c r="D2512" i="25"/>
  <c r="D2513" i="25"/>
  <c r="D2514" i="25"/>
  <c r="D2515" i="25"/>
  <c r="D2516" i="25"/>
  <c r="D2517" i="25"/>
  <c r="D2518" i="25"/>
  <c r="D2519" i="25"/>
  <c r="D2520" i="25"/>
  <c r="D2521" i="25"/>
  <c r="D2522" i="25"/>
  <c r="D2523" i="25"/>
  <c r="D2524" i="25"/>
  <c r="D2525" i="25"/>
  <c r="D2526" i="25"/>
  <c r="D2527" i="25"/>
  <c r="D2528" i="25"/>
  <c r="D2529" i="25"/>
  <c r="D2530" i="25"/>
  <c r="D2531" i="25"/>
  <c r="D2532" i="25"/>
  <c r="D2533" i="25"/>
  <c r="D2534" i="25"/>
  <c r="B2535" i="25"/>
  <c r="D2535" i="25" s="1"/>
  <c r="D2536" i="25"/>
  <c r="D2537" i="25"/>
  <c r="D2538" i="25"/>
  <c r="D2539" i="25"/>
  <c r="D2540" i="25"/>
  <c r="D2541" i="25"/>
  <c r="D2542" i="25"/>
  <c r="D2543" i="25"/>
  <c r="D2544" i="25"/>
  <c r="D2545" i="25"/>
  <c r="D2546" i="25"/>
  <c r="D2547" i="25"/>
  <c r="D2548" i="25"/>
  <c r="D2549" i="25"/>
  <c r="D2550" i="25"/>
  <c r="D2552" i="25"/>
  <c r="B2563" i="25"/>
  <c r="D2563" i="25" s="1"/>
  <c r="D2565" i="25"/>
  <c r="B2575" i="25"/>
  <c r="D2575" i="25" s="1"/>
  <c r="D2576" i="25"/>
  <c r="D2577" i="25"/>
  <c r="D2578" i="25"/>
  <c r="D2579" i="25"/>
  <c r="D2580" i="25"/>
  <c r="D2581" i="25"/>
  <c r="D2582" i="25"/>
  <c r="D2583" i="25"/>
  <c r="D2584" i="25"/>
  <c r="D2585" i="25"/>
  <c r="D2586" i="25"/>
  <c r="D2587" i="25"/>
  <c r="D2588" i="25"/>
  <c r="D2589" i="25"/>
  <c r="D2590" i="25"/>
  <c r="D2592" i="25"/>
  <c r="B2602" i="25"/>
  <c r="D2602" i="25" s="1"/>
  <c r="D2610" i="25"/>
  <c r="B2614" i="25"/>
  <c r="D2614" i="25" s="1"/>
  <c r="D2615" i="25"/>
  <c r="D2616" i="25"/>
  <c r="D2617" i="25"/>
  <c r="D2618" i="25"/>
  <c r="D2619" i="25"/>
  <c r="D2620" i="25"/>
  <c r="D2621" i="25"/>
  <c r="D2622" i="25"/>
  <c r="D2623" i="25"/>
  <c r="D2624" i="25"/>
  <c r="D2625" i="25"/>
  <c r="D2626" i="25"/>
  <c r="D2627" i="25"/>
  <c r="D2628" i="25"/>
  <c r="D2629" i="25"/>
  <c r="B2637" i="25"/>
  <c r="D2637" i="25" s="1"/>
  <c r="D2638" i="25"/>
  <c r="D2639" i="25"/>
  <c r="D2640" i="25"/>
  <c r="D2641" i="25"/>
  <c r="D2642" i="25"/>
  <c r="D2643" i="25"/>
  <c r="D2644" i="25"/>
  <c r="D2645" i="25"/>
  <c r="D2646" i="25"/>
  <c r="D2647" i="25"/>
  <c r="D2648" i="25"/>
  <c r="D2649" i="25"/>
  <c r="D2650" i="25"/>
  <c r="D2651" i="25"/>
  <c r="D2652" i="25"/>
  <c r="D2653" i="25"/>
  <c r="D2654" i="25"/>
  <c r="B2663" i="25"/>
  <c r="D2663" i="25" s="1"/>
  <c r="D2664" i="25"/>
  <c r="D2665" i="25"/>
  <c r="D2666" i="25"/>
  <c r="D2667" i="25"/>
  <c r="D2668" i="25"/>
  <c r="D2669" i="25"/>
  <c r="D2670" i="25"/>
  <c r="D2671" i="25"/>
  <c r="D2672" i="25"/>
  <c r="D2673" i="25"/>
  <c r="D2674" i="25"/>
  <c r="D2675" i="25"/>
  <c r="D2676" i="25"/>
  <c r="D2677" i="25"/>
  <c r="D2678" i="25"/>
  <c r="D2679" i="25"/>
  <c r="D2680" i="25"/>
  <c r="D2681" i="25"/>
  <c r="D2682" i="25"/>
  <c r="D2683" i="25"/>
  <c r="D2684" i="25"/>
  <c r="D2685" i="25"/>
  <c r="D2686" i="25"/>
  <c r="D2687" i="25"/>
  <c r="D2688" i="25"/>
  <c r="D2689" i="25"/>
  <c r="D2690" i="25"/>
  <c r="D2691" i="25"/>
  <c r="D2692" i="25"/>
  <c r="D2693" i="25"/>
  <c r="D2694" i="25"/>
  <c r="D2695" i="25"/>
  <c r="D2696" i="25"/>
  <c r="D2697" i="25"/>
  <c r="D2698" i="25"/>
  <c r="D2699" i="25"/>
  <c r="D2700" i="25"/>
  <c r="D2701" i="25"/>
  <c r="D2702" i="25"/>
  <c r="D2703" i="25"/>
  <c r="D2704" i="25"/>
  <c r="D2705" i="25"/>
  <c r="D2706" i="25"/>
  <c r="D2707" i="25"/>
  <c r="D2708" i="25"/>
  <c r="D2709" i="25"/>
  <c r="D2710" i="25"/>
  <c r="D2711" i="25"/>
  <c r="D2712" i="25"/>
  <c r="D2713" i="25"/>
  <c r="D2714" i="25"/>
  <c r="D2715" i="25"/>
  <c r="D2716" i="25"/>
  <c r="D2717" i="25"/>
  <c r="B2718" i="25"/>
  <c r="D2718" i="25" s="1"/>
  <c r="B2719" i="25"/>
  <c r="D2719" i="25" s="1"/>
  <c r="B2720" i="25"/>
  <c r="D2720" i="25" s="1"/>
  <c r="B2721" i="25"/>
  <c r="D2721" i="25" s="1"/>
  <c r="B2722" i="25"/>
  <c r="D2722" i="25" s="1"/>
  <c r="B2723" i="25"/>
  <c r="D2723" i="25" s="1"/>
  <c r="B2724" i="25"/>
  <c r="D2724" i="25" s="1"/>
  <c r="B2725" i="25"/>
  <c r="D2725" i="25" s="1"/>
  <c r="B2726" i="25"/>
  <c r="D2726" i="25" s="1"/>
  <c r="B2727" i="25"/>
  <c r="D2727" i="25" s="1"/>
  <c r="B2728" i="25"/>
  <c r="D2728" i="25" s="1"/>
  <c r="B2729" i="25"/>
  <c r="D2729" i="25" s="1"/>
  <c r="B2730" i="25"/>
  <c r="D2730" i="25" s="1"/>
  <c r="B2731" i="25"/>
  <c r="D2731" i="25" s="1"/>
  <c r="B2732" i="25"/>
  <c r="D2732" i="25" s="1"/>
  <c r="F4" i="11"/>
  <c r="B2733" i="25" s="1"/>
  <c r="D2733" i="25" s="1"/>
  <c r="F25" i="11"/>
  <c r="B2734" i="25" s="1"/>
  <c r="D2734" i="25" s="1"/>
  <c r="D2735" i="25"/>
  <c r="D2736" i="25"/>
  <c r="D2737" i="25"/>
  <c r="D2738" i="25"/>
  <c r="D2739" i="25"/>
  <c r="D2740" i="25"/>
  <c r="D2741" i="25"/>
  <c r="D2742" i="25"/>
  <c r="D2743" i="25"/>
  <c r="D2745" i="25"/>
  <c r="D2746" i="25"/>
  <c r="D2747" i="25"/>
  <c r="D2748" i="25"/>
  <c r="D2749" i="25"/>
  <c r="D2750" i="25"/>
  <c r="D2751" i="25"/>
  <c r="D2752" i="25"/>
  <c r="D2753" i="25"/>
  <c r="D2754" i="25"/>
  <c r="D2755" i="25"/>
  <c r="D2756" i="25"/>
  <c r="B2757" i="25"/>
  <c r="D2757" i="25" s="1"/>
  <c r="B2758" i="25"/>
  <c r="D2758" i="25" s="1"/>
  <c r="D2759" i="25"/>
  <c r="B2760" i="25"/>
  <c r="D2760" i="25" s="1"/>
  <c r="D2761" i="25"/>
  <c r="B2762" i="25"/>
  <c r="D2762" i="25" s="1"/>
  <c r="B2763" i="25"/>
  <c r="D2763" i="25" s="1"/>
  <c r="D2764" i="25"/>
  <c r="D2765" i="25"/>
  <c r="B2766" i="25"/>
  <c r="D2766" i="25" s="1"/>
  <c r="D2767" i="25"/>
  <c r="D2768" i="25"/>
  <c r="B2769" i="25"/>
  <c r="D2769" i="25" s="1"/>
  <c r="D2770" i="25"/>
  <c r="D2771" i="25"/>
  <c r="B2772" i="25"/>
  <c r="D2772" i="25" s="1"/>
  <c r="D2773" i="25"/>
  <c r="D2774" i="25"/>
  <c r="D2775" i="25"/>
  <c r="D2776" i="25"/>
  <c r="D2777" i="25"/>
  <c r="D2778" i="25"/>
  <c r="D2779" i="25"/>
  <c r="D2780" i="25"/>
  <c r="D2781" i="25"/>
  <c r="D2782" i="25"/>
  <c r="D2783" i="25"/>
  <c r="D2784" i="25"/>
  <c r="D2785" i="25"/>
  <c r="D2786" i="25"/>
  <c r="D2787" i="25"/>
  <c r="D2788" i="25"/>
  <c r="B2791" i="25"/>
  <c r="D2791" i="25" s="1"/>
  <c r="B2792" i="25"/>
  <c r="D2792" i="25" s="1"/>
  <c r="D2793" i="25"/>
  <c r="B2794" i="25"/>
  <c r="D2794" i="25" s="1"/>
  <c r="B2797" i="25"/>
  <c r="D2797" i="25" s="1"/>
  <c r="B2798" i="25"/>
  <c r="D2798" i="25" s="1"/>
  <c r="B2799" i="25"/>
  <c r="D2799" i="25" s="1"/>
  <c r="B2800" i="25"/>
  <c r="D2800" i="25" s="1"/>
  <c r="B2801" i="25"/>
  <c r="D2801" i="25" s="1"/>
  <c r="B2802" i="25"/>
  <c r="D2802" i="25" s="1"/>
  <c r="D2803" i="25"/>
  <c r="D2804" i="25"/>
  <c r="B2805" i="25"/>
  <c r="D2805" i="25" s="1"/>
  <c r="B2806" i="25"/>
  <c r="D2806" i="25" s="1"/>
  <c r="B2807" i="25"/>
  <c r="D2807" i="25" s="1"/>
  <c r="B2808" i="25"/>
  <c r="D2808" i="25" s="1"/>
  <c r="D2809" i="25"/>
  <c r="B2812" i="25"/>
  <c r="D2812" i="25" s="1"/>
  <c r="B2813" i="25"/>
  <c r="D2813" i="25" s="1"/>
  <c r="D2814" i="25"/>
  <c r="D2815" i="25"/>
  <c r="D2816" i="25"/>
  <c r="B2817" i="25"/>
  <c r="D2817" i="25" s="1"/>
  <c r="B2819" i="25"/>
  <c r="D2819" i="25" s="1"/>
  <c r="B2820" i="25"/>
  <c r="D2820" i="25" s="1"/>
  <c r="B2821" i="25"/>
  <c r="D2821" i="25" s="1"/>
  <c r="B2822" i="25"/>
  <c r="D2822" i="25" s="1"/>
  <c r="B2824" i="25"/>
  <c r="D2824" i="25" s="1"/>
  <c r="B2825" i="25"/>
  <c r="D2825" i="25" s="1"/>
  <c r="B2826" i="25"/>
  <c r="D2826" i="25" s="1"/>
  <c r="B2827" i="25"/>
  <c r="D2827" i="25" s="1"/>
  <c r="B2829" i="25"/>
  <c r="D2829" i="25" s="1"/>
  <c r="B2831" i="25"/>
  <c r="D2831" i="25" s="1"/>
  <c r="B2832" i="25"/>
  <c r="D2832" i="25" s="1"/>
  <c r="D2833" i="25"/>
  <c r="D2834" i="25"/>
  <c r="D2835" i="25"/>
  <c r="D2838" i="25"/>
  <c r="B2840" i="25"/>
  <c r="D2840" i="25" s="1"/>
  <c r="B2843" i="25"/>
  <c r="D2843" i="25" s="1"/>
  <c r="B2844" i="25"/>
  <c r="D2844" i="25" s="1"/>
  <c r="D2847" i="25"/>
  <c r="B2848" i="25"/>
  <c r="D2848" i="25" s="1"/>
  <c r="D2849" i="25"/>
  <c r="D2850" i="25"/>
  <c r="D2851" i="25"/>
  <c r="D2852" i="25"/>
  <c r="D2853" i="25"/>
  <c r="B2854" i="25"/>
  <c r="D2854" i="25" s="1"/>
  <c r="B2855" i="25"/>
  <c r="D2855" i="25" s="1"/>
  <c r="B2856" i="25"/>
  <c r="D2856" i="25" s="1"/>
  <c r="D2857" i="25"/>
  <c r="B2858" i="25"/>
  <c r="D2858" i="25" s="1"/>
  <c r="D2859" i="25"/>
  <c r="B2860" i="25"/>
  <c r="D2860" i="25" s="1"/>
  <c r="D2861" i="25"/>
  <c r="B2862" i="25"/>
  <c r="D2862" i="25" s="1"/>
  <c r="D2863" i="25"/>
  <c r="B2864" i="25"/>
  <c r="D2864" i="25" s="1"/>
  <c r="D2865" i="25"/>
  <c r="D2866" i="25"/>
  <c r="D2867" i="25"/>
  <c r="D2868" i="25"/>
  <c r="D2869" i="25"/>
  <c r="D2870" i="25"/>
  <c r="D2871" i="25"/>
  <c r="D2872" i="25"/>
  <c r="D2873" i="25"/>
  <c r="D2874" i="25"/>
  <c r="D2875" i="25"/>
  <c r="D2876" i="25"/>
  <c r="D2877" i="25"/>
  <c r="D2878" i="25"/>
  <c r="D2879" i="25"/>
  <c r="B2880" i="25"/>
  <c r="D2880" i="25" s="1"/>
  <c r="D2881" i="25"/>
  <c r="D2882" i="25"/>
  <c r="D2883" i="25"/>
  <c r="D2884" i="25"/>
  <c r="B2885" i="25"/>
  <c r="D2885" i="25" s="1"/>
  <c r="D2886" i="25"/>
  <c r="B2887" i="25"/>
  <c r="D2887" i="25" s="1"/>
  <c r="I13" i="6"/>
  <c r="B2888" i="25" s="1"/>
  <c r="D2888" i="25" s="1"/>
  <c r="D2889" i="25"/>
  <c r="D2890" i="25"/>
  <c r="B2891" i="25"/>
  <c r="D2891" i="25" s="1"/>
  <c r="B2892" i="25"/>
  <c r="D2892" i="25" s="1"/>
  <c r="D2893" i="25"/>
  <c r="B2894" i="25"/>
  <c r="D2894" i="25" s="1"/>
  <c r="L13" i="6"/>
  <c r="B2895" i="25" s="1"/>
  <c r="D2895" i="25" s="1"/>
  <c r="D2896" i="25"/>
  <c r="D2897" i="25"/>
  <c r="D2898" i="25"/>
  <c r="D2899" i="25"/>
  <c r="D2900" i="25"/>
  <c r="D2901" i="25"/>
  <c r="D2902" i="25"/>
  <c r="D2903" i="25"/>
  <c r="D2904" i="25"/>
  <c r="D2905" i="25"/>
  <c r="D2906" i="25"/>
  <c r="D2907" i="25"/>
  <c r="B2908" i="25"/>
  <c r="D2908" i="25" s="1"/>
  <c r="D2909" i="25"/>
  <c r="I34" i="6"/>
  <c r="B2910" i="25" s="1"/>
  <c r="D2910" i="25" s="1"/>
  <c r="B2911" i="25"/>
  <c r="D2911" i="25" s="1"/>
  <c r="B2912" i="25"/>
  <c r="D2912" i="25" s="1"/>
  <c r="B2914" i="25"/>
  <c r="D2914" i="25" s="1"/>
  <c r="D2915" i="25"/>
  <c r="L34" i="6"/>
  <c r="B2916" i="25" s="1"/>
  <c r="D2916" i="25" s="1"/>
  <c r="D2918" i="25"/>
  <c r="D2919" i="25"/>
  <c r="D2920" i="25"/>
  <c r="D2921" i="25"/>
  <c r="D2922" i="25"/>
  <c r="D2923" i="25"/>
  <c r="D2924" i="25"/>
  <c r="D2925" i="25"/>
  <c r="D2926" i="25"/>
  <c r="D2927" i="25"/>
  <c r="D2928" i="25"/>
  <c r="D2929" i="25"/>
  <c r="D2930" i="25"/>
  <c r="D2931" i="25"/>
  <c r="D2932" i="25"/>
  <c r="D2933" i="25"/>
  <c r="D2934" i="25"/>
  <c r="D2935" i="25"/>
  <c r="D2936" i="25"/>
  <c r="D2937" i="25"/>
  <c r="D2938" i="25"/>
  <c r="D2939" i="25"/>
  <c r="D2940" i="25"/>
  <c r="D2941" i="25"/>
  <c r="D2942" i="25"/>
  <c r="D2943" i="25"/>
  <c r="D2944" i="25"/>
  <c r="D2945" i="25"/>
  <c r="D2946" i="25"/>
  <c r="B2947" i="25"/>
  <c r="D2947" i="25" s="1"/>
  <c r="D2948" i="25"/>
  <c r="B2949" i="25"/>
  <c r="D2949" i="25" s="1"/>
  <c r="B2950" i="25"/>
  <c r="D2950" i="25" s="1"/>
  <c r="B2951" i="25"/>
  <c r="D2951" i="25" s="1"/>
  <c r="B2952" i="25"/>
  <c r="D2952" i="25" s="1"/>
  <c r="B2953" i="25"/>
  <c r="D2953" i="25" s="1"/>
  <c r="B2954" i="25"/>
  <c r="D2954" i="25" s="1"/>
  <c r="B2955" i="25"/>
  <c r="D2955" i="25" s="1"/>
  <c r="B2956" i="25"/>
  <c r="D2956" i="25" s="1"/>
  <c r="B2957" i="25"/>
  <c r="D2957" i="25" s="1"/>
  <c r="B2958" i="25"/>
  <c r="D2958" i="25" s="1"/>
  <c r="B2959" i="25"/>
  <c r="D2959" i="25" s="1"/>
  <c r="B2960" i="25"/>
  <c r="D2960" i="25" s="1"/>
  <c r="D2961" i="25"/>
  <c r="D2962" i="25"/>
  <c r="D2963" i="25"/>
  <c r="D2964" i="25"/>
  <c r="D2965" i="25"/>
  <c r="D2966" i="25"/>
  <c r="D2967" i="25"/>
  <c r="D2968" i="25"/>
  <c r="D2969" i="25"/>
  <c r="D2970" i="25"/>
  <c r="D2971" i="25"/>
  <c r="D2972" i="25"/>
  <c r="B2975" i="25"/>
  <c r="D2975" i="25" s="1"/>
  <c r="B2979" i="25"/>
  <c r="D2979" i="25" s="1"/>
  <c r="B2980" i="25"/>
  <c r="D2980" i="25" s="1"/>
  <c r="B2981" i="25"/>
  <c r="D2981" i="25" s="1"/>
  <c r="D2982" i="25"/>
  <c r="D2983" i="25"/>
  <c r="D2984" i="25"/>
  <c r="D2985" i="25"/>
  <c r="B2989" i="25"/>
  <c r="D2989" i="25" s="1"/>
  <c r="B2990" i="25"/>
  <c r="D2990" i="25" s="1"/>
  <c r="B2991" i="25"/>
  <c r="D2991" i="25" s="1"/>
  <c r="B2992" i="25"/>
  <c r="D2992" i="25" s="1"/>
  <c r="B2993" i="25"/>
  <c r="D2993" i="25" s="1"/>
  <c r="B2994" i="25"/>
  <c r="D2994" i="25" s="1"/>
  <c r="B2995" i="25"/>
  <c r="D2995" i="25" s="1"/>
  <c r="B2996" i="25"/>
  <c r="D2996" i="25" s="1"/>
  <c r="B2997" i="25"/>
  <c r="D2997" i="25" s="1"/>
  <c r="B2998" i="25"/>
  <c r="D2998" i="25" s="1"/>
  <c r="B2999" i="25"/>
  <c r="D2999" i="25" s="1"/>
  <c r="B3000" i="25"/>
  <c r="D3000" i="25" s="1"/>
  <c r="D3001" i="25"/>
  <c r="D3002" i="25"/>
  <c r="D3003" i="25"/>
  <c r="D3004" i="25"/>
  <c r="D3005" i="25"/>
  <c r="D3006" i="25"/>
  <c r="B3009" i="25"/>
  <c r="D3009" i="25" s="1"/>
  <c r="B3011" i="25"/>
  <c r="D3011" i="25" s="1"/>
  <c r="D3014" i="25"/>
  <c r="D3015" i="25"/>
  <c r="D3016" i="25"/>
  <c r="D3017" i="25"/>
  <c r="D3018" i="25"/>
  <c r="D3019" i="25"/>
  <c r="D3020" i="25"/>
  <c r="D3021" i="25"/>
  <c r="D3022" i="25"/>
  <c r="D3023" i="25"/>
  <c r="D3024" i="25"/>
  <c r="D3025" i="25"/>
  <c r="D3026" i="25"/>
  <c r="D3027" i="25"/>
  <c r="D3028" i="25"/>
  <c r="D3029" i="25"/>
  <c r="D3030" i="25"/>
  <c r="D3031" i="25"/>
  <c r="D3032" i="25"/>
  <c r="D3033" i="25"/>
  <c r="D3034" i="25"/>
  <c r="D3035" i="25"/>
  <c r="D3036" i="25"/>
  <c r="D3037" i="25"/>
  <c r="D3038" i="25"/>
  <c r="D3039" i="25"/>
  <c r="D3040" i="25"/>
  <c r="D3041" i="25"/>
  <c r="D3042" i="25"/>
  <c r="D3043" i="25"/>
  <c r="D3044" i="25"/>
  <c r="D3045" i="25"/>
  <c r="D3046" i="25"/>
  <c r="D3047" i="25"/>
  <c r="D3048" i="25"/>
  <c r="D3049" i="25"/>
  <c r="D3050" i="25"/>
  <c r="D3051" i="25"/>
  <c r="D3052" i="25"/>
  <c r="D3053" i="25"/>
  <c r="D3054" i="25"/>
  <c r="B3055" i="25"/>
  <c r="D3055" i="25" s="1"/>
  <c r="B3056" i="25"/>
  <c r="D3056" i="25" s="1"/>
  <c r="B3057" i="25"/>
  <c r="D3057" i="25" s="1"/>
  <c r="B3058" i="25"/>
  <c r="D3058" i="25" s="1"/>
  <c r="B3059" i="25"/>
  <c r="D3059" i="25" s="1"/>
  <c r="B3060" i="25"/>
  <c r="D3060" i="25" s="1"/>
  <c r="D3061" i="25"/>
  <c r="D3063" i="25"/>
  <c r="B3064" i="25"/>
  <c r="D3064" i="25" s="1"/>
  <c r="D3066" i="25"/>
  <c r="D3067" i="25"/>
  <c r="D3068" i="25"/>
  <c r="D3069" i="25"/>
  <c r="D3070" i="25"/>
  <c r="B3071" i="25"/>
  <c r="D3071" i="25" s="1"/>
  <c r="B3072" i="25"/>
  <c r="D3072" i="25" s="1"/>
  <c r="D3073" i="25"/>
  <c r="D3074" i="25"/>
  <c r="D3075" i="25"/>
  <c r="D3076" i="25"/>
  <c r="D3077" i="25"/>
  <c r="B3078" i="25"/>
  <c r="D3078" i="25" s="1"/>
  <c r="B3079" i="25"/>
  <c r="D3079" i="25" s="1"/>
  <c r="B3080" i="25"/>
  <c r="D3080" i="25" s="1"/>
  <c r="D3081" i="25"/>
  <c r="B3082" i="25"/>
  <c r="D3082" i="25" s="1"/>
  <c r="B3083" i="25"/>
  <c r="D3083" i="25" s="1"/>
  <c r="B3084" i="25"/>
  <c r="D3084" i="25" s="1"/>
  <c r="B3085" i="25"/>
  <c r="D3085" i="25" s="1"/>
  <c r="D3086" i="25"/>
  <c r="D3087" i="25"/>
  <c r="D3088" i="25"/>
  <c r="D3089" i="25"/>
  <c r="D3090" i="25"/>
  <c r="D3091" i="25"/>
  <c r="D3092" i="25"/>
  <c r="D3093" i="25"/>
  <c r="D3094" i="25"/>
  <c r="D3095" i="25"/>
  <c r="D3096" i="25"/>
  <c r="D3097" i="25"/>
  <c r="D3098" i="25"/>
  <c r="D3099" i="25"/>
  <c r="D3100" i="25"/>
  <c r="D3101" i="25"/>
  <c r="D3102" i="25"/>
  <c r="D3103" i="25"/>
  <c r="D3104" i="25"/>
  <c r="D3105" i="25"/>
  <c r="D3106" i="25"/>
  <c r="D3107" i="25"/>
  <c r="D3108" i="25"/>
  <c r="D3109" i="25"/>
  <c r="D3110" i="25"/>
  <c r="D3111" i="25"/>
  <c r="D3112" i="25"/>
  <c r="D3113" i="25"/>
  <c r="D3114" i="25"/>
  <c r="D3115" i="25"/>
  <c r="D3116" i="25"/>
  <c r="D3117" i="25"/>
  <c r="D3118" i="25"/>
  <c r="D3119" i="25"/>
  <c r="D3120" i="25"/>
  <c r="D3121" i="25"/>
  <c r="D3122" i="25"/>
  <c r="D3123" i="25"/>
  <c r="D3124" i="25"/>
  <c r="D3125" i="25"/>
  <c r="D3126" i="25"/>
  <c r="D3127" i="25"/>
  <c r="D3128" i="25"/>
  <c r="D3129" i="25"/>
  <c r="D3130" i="25"/>
  <c r="D3131" i="25"/>
  <c r="D3132" i="25"/>
  <c r="D3133" i="25"/>
  <c r="D3134" i="25"/>
  <c r="D3135" i="25"/>
  <c r="D3136" i="25"/>
  <c r="D3137" i="25"/>
  <c r="D3138" i="25"/>
  <c r="D3139" i="25"/>
  <c r="D3140" i="25"/>
  <c r="D3141" i="25"/>
  <c r="D3142" i="25"/>
  <c r="D3143" i="25"/>
  <c r="D3144" i="25"/>
  <c r="D3145" i="25"/>
  <c r="D3146" i="25"/>
  <c r="D3147" i="25"/>
  <c r="D3148" i="25"/>
  <c r="D3149" i="25"/>
  <c r="D3150" i="25"/>
  <c r="D3151" i="25"/>
  <c r="D3152" i="25"/>
  <c r="D3153" i="25"/>
  <c r="D3154" i="25"/>
  <c r="D3155" i="25"/>
  <c r="D3156" i="25"/>
  <c r="D3157" i="25"/>
  <c r="D3158" i="25"/>
  <c r="D3159" i="25"/>
  <c r="D3160" i="25"/>
  <c r="B3161" i="25"/>
  <c r="D3161" i="25" s="1"/>
  <c r="D3162" i="25"/>
  <c r="D3163" i="25"/>
  <c r="D3164" i="25"/>
  <c r="D3165" i="25"/>
  <c r="D3166" i="25"/>
  <c r="D3167" i="25"/>
  <c r="D3168" i="25"/>
  <c r="D3169" i="25"/>
  <c r="H51" i="7"/>
  <c r="B3170" i="25" s="1"/>
  <c r="D3170" i="25" s="1"/>
  <c r="D3171" i="25"/>
  <c r="D3172" i="25"/>
  <c r="D3173" i="25"/>
  <c r="D3174" i="25"/>
  <c r="D3175" i="25"/>
  <c r="D3176" i="25"/>
  <c r="D3177" i="25"/>
  <c r="D3178" i="25"/>
  <c r="D3179" i="25"/>
  <c r="D3180" i="25"/>
  <c r="D3181" i="25"/>
  <c r="D3182" i="25"/>
  <c r="D3183" i="25"/>
  <c r="D3184" i="25"/>
  <c r="D3185" i="25"/>
  <c r="D3186" i="25"/>
  <c r="D3187" i="25"/>
  <c r="D3188" i="25"/>
  <c r="D3189" i="25"/>
  <c r="D3190" i="25"/>
  <c r="D3191" i="25"/>
  <c r="D3192" i="25"/>
  <c r="D3193" i="25"/>
  <c r="D3194" i="25"/>
  <c r="D3195" i="25"/>
  <c r="D3196" i="25"/>
  <c r="D3197" i="25"/>
  <c r="D3198" i="25"/>
  <c r="D3199" i="25"/>
  <c r="D3200" i="25"/>
  <c r="D3201" i="25"/>
  <c r="D3202" i="25"/>
  <c r="D3203" i="25"/>
  <c r="D3204" i="25"/>
  <c r="D3205" i="25"/>
  <c r="D3206" i="25"/>
  <c r="D3207" i="25"/>
  <c r="D3208" i="25"/>
  <c r="D3209" i="25"/>
  <c r="D3210" i="25"/>
  <c r="D3211" i="25"/>
  <c r="D3212" i="25"/>
  <c r="D3213" i="25"/>
  <c r="D3214" i="25"/>
  <c r="D3215" i="25"/>
  <c r="D3216" i="25"/>
  <c r="D3217" i="25"/>
  <c r="D3218" i="25"/>
  <c r="D3219" i="25"/>
  <c r="D3220" i="25"/>
  <c r="D3221" i="25"/>
  <c r="D3222" i="25"/>
  <c r="D3223" i="25"/>
  <c r="D3224" i="25"/>
  <c r="B3228" i="25"/>
  <c r="D3228" i="25" s="1"/>
  <c r="C44" i="7"/>
  <c r="B3230" i="25"/>
  <c r="D3230" i="25" s="1"/>
  <c r="C76" i="7"/>
  <c r="B3231" i="25" s="1"/>
  <c r="D3231" i="25" s="1"/>
  <c r="B3234" i="25"/>
  <c r="D3234" i="25" s="1"/>
  <c r="D44" i="7"/>
  <c r="B3236" i="25"/>
  <c r="D3236" i="25" s="1"/>
  <c r="D76" i="7"/>
  <c r="B3237" i="25" s="1"/>
  <c r="D3237" i="25" s="1"/>
  <c r="D3240" i="25"/>
  <c r="D3241" i="25"/>
  <c r="D3242" i="25"/>
  <c r="D3243" i="25"/>
  <c r="D3244" i="25"/>
  <c r="D3245" i="25"/>
  <c r="D3246" i="25"/>
  <c r="D3247" i="25"/>
  <c r="D3248" i="25"/>
  <c r="D3249" i="25"/>
  <c r="D3250" i="25"/>
  <c r="B3251" i="25"/>
  <c r="D3251" i="25" s="1"/>
  <c r="F44" i="7"/>
  <c r="B3252" i="25" s="1"/>
  <c r="D3252" i="25" s="1"/>
  <c r="B3253" i="25"/>
  <c r="D3253" i="25" s="1"/>
  <c r="F76" i="7"/>
  <c r="F77" i="7" s="1"/>
  <c r="B3255" i="25" s="1"/>
  <c r="D3255" i="25" s="1"/>
  <c r="B3257" i="25"/>
  <c r="D3257" i="25" s="1"/>
  <c r="G44" i="7"/>
  <c r="B3258" i="25" s="1"/>
  <c r="D3258" i="25" s="1"/>
  <c r="B3259" i="25"/>
  <c r="D3259" i="25" s="1"/>
  <c r="G76" i="7"/>
  <c r="B3260" i="25" s="1"/>
  <c r="D3260" i="25" s="1"/>
  <c r="D3263" i="25"/>
  <c r="D3264" i="25"/>
  <c r="D3265" i="25"/>
  <c r="D3266" i="25"/>
  <c r="D3267" i="25"/>
  <c r="D3268" i="25"/>
  <c r="D3269" i="25"/>
  <c r="D3270" i="25"/>
  <c r="D3271" i="25"/>
  <c r="D3272" i="25"/>
  <c r="B3273" i="25"/>
  <c r="D3273" i="25" s="1"/>
  <c r="E37" i="7"/>
  <c r="B6285" i="25" s="1"/>
  <c r="D6285" i="25" s="1"/>
  <c r="E38" i="7"/>
  <c r="E39" i="7"/>
  <c r="B6287" i="25" s="1"/>
  <c r="D6287" i="25" s="1"/>
  <c r="E40" i="7"/>
  <c r="B6288" i="25" s="1"/>
  <c r="D6288" i="25" s="1"/>
  <c r="B3275" i="25"/>
  <c r="D3275" i="25" s="1"/>
  <c r="E76" i="7"/>
  <c r="B3276" i="25" s="1"/>
  <c r="D3276" i="25" s="1"/>
  <c r="D3279" i="25"/>
  <c r="D3280" i="25"/>
  <c r="D3281" i="25"/>
  <c r="D3282" i="25"/>
  <c r="D3283" i="25"/>
  <c r="D3284" i="25"/>
  <c r="D3285" i="25"/>
  <c r="D3286" i="25"/>
  <c r="D3287" i="25"/>
  <c r="D3288" i="25"/>
  <c r="D3289" i="25"/>
  <c r="D3290" i="25"/>
  <c r="D3291" i="25"/>
  <c r="D3292" i="25"/>
  <c r="D3293" i="25"/>
  <c r="D3294" i="25"/>
  <c r="B3295" i="25"/>
  <c r="D3295" i="25" s="1"/>
  <c r="H41" i="7"/>
  <c r="H44" i="7" s="1"/>
  <c r="B3297" i="25"/>
  <c r="D3297" i="25" s="1"/>
  <c r="D3301" i="25"/>
  <c r="D3302" i="25"/>
  <c r="D3303" i="25"/>
  <c r="D3304" i="25"/>
  <c r="D3305" i="25"/>
  <c r="D3306" i="25"/>
  <c r="D3307" i="25"/>
  <c r="D3308" i="25"/>
  <c r="D3309" i="25"/>
  <c r="D3310" i="25"/>
  <c r="D3311" i="25"/>
  <c r="D3312" i="25"/>
  <c r="D3313" i="25"/>
  <c r="D3314" i="25"/>
  <c r="D3315" i="25"/>
  <c r="B3316" i="25"/>
  <c r="D3316" i="25" s="1"/>
  <c r="I44" i="7"/>
  <c r="B3317" i="25" s="1"/>
  <c r="D3317" i="25" s="1"/>
  <c r="B3321" i="25"/>
  <c r="D3321" i="25" s="1"/>
  <c r="B3322" i="25"/>
  <c r="D3322" i="25" s="1"/>
  <c r="D3324" i="25"/>
  <c r="D3325" i="25"/>
  <c r="D3326" i="25"/>
  <c r="D3327" i="25"/>
  <c r="D3328" i="25"/>
  <c r="D3329" i="25"/>
  <c r="D3330" i="25"/>
  <c r="D3331" i="25"/>
  <c r="D3332" i="25"/>
  <c r="D3333" i="25"/>
  <c r="D3334" i="25"/>
  <c r="D3335" i="25"/>
  <c r="D3336" i="25"/>
  <c r="D3337" i="25"/>
  <c r="D3338" i="25"/>
  <c r="D3339" i="25"/>
  <c r="D3340" i="25"/>
  <c r="D3341" i="25"/>
  <c r="D3342" i="25"/>
  <c r="D3343" i="25"/>
  <c r="D3344" i="25"/>
  <c r="D3345" i="25"/>
  <c r="D3346" i="25"/>
  <c r="D3347" i="25"/>
  <c r="D3348" i="25"/>
  <c r="D3349" i="25"/>
  <c r="D3350" i="25"/>
  <c r="D3351" i="25"/>
  <c r="D3352" i="25"/>
  <c r="D3353" i="25"/>
  <c r="D3354" i="25"/>
  <c r="D3355" i="25"/>
  <c r="D3356" i="25"/>
  <c r="D3357" i="25"/>
  <c r="D3358" i="25"/>
  <c r="D3359" i="25"/>
  <c r="D3360" i="25"/>
  <c r="D3361" i="25"/>
  <c r="D3362" i="25"/>
  <c r="D3363" i="25"/>
  <c r="D3364" i="25"/>
  <c r="D3365" i="25"/>
  <c r="B3366" i="25"/>
  <c r="D3366" i="25" s="1"/>
  <c r="B3367" i="25"/>
  <c r="D3367" i="25" s="1"/>
  <c r="B3368" i="25"/>
  <c r="D3368" i="25" s="1"/>
  <c r="B3369" i="25"/>
  <c r="D3369" i="25" s="1"/>
  <c r="B3370" i="25"/>
  <c r="D3370" i="25" s="1"/>
  <c r="B3371" i="25"/>
  <c r="D3371" i="25" s="1"/>
  <c r="B3372" i="25"/>
  <c r="D3372" i="25" s="1"/>
  <c r="B3373" i="25"/>
  <c r="D3373" i="25" s="1"/>
  <c r="B3374" i="25"/>
  <c r="D3374" i="25" s="1"/>
  <c r="B3375" i="25"/>
  <c r="D3375" i="25" s="1"/>
  <c r="B3376" i="25"/>
  <c r="D3376" i="25" s="1"/>
  <c r="B3377" i="25"/>
  <c r="D3377" i="25" s="1"/>
  <c r="D3378" i="25"/>
  <c r="D3379" i="25"/>
  <c r="K8" i="9"/>
  <c r="B3380" i="25" s="1"/>
  <c r="D3380" i="25" s="1"/>
  <c r="K19" i="9"/>
  <c r="B3381" i="25" s="1"/>
  <c r="D3381" i="25" s="1"/>
  <c r="D3382" i="25"/>
  <c r="D3383" i="25"/>
  <c r="D3384" i="25"/>
  <c r="D3385" i="25"/>
  <c r="D3386" i="25"/>
  <c r="B3387" i="25"/>
  <c r="D3387" i="25" s="1"/>
  <c r="B3388" i="25"/>
  <c r="D3388" i="25" s="1"/>
  <c r="B3389" i="25"/>
  <c r="D3389" i="25" s="1"/>
  <c r="B3392" i="25"/>
  <c r="D3392" i="25" s="1"/>
  <c r="D3393" i="25"/>
  <c r="D3394" i="25"/>
  <c r="D3395" i="25"/>
  <c r="D3396" i="25"/>
  <c r="D3397" i="25"/>
  <c r="D3398" i="25"/>
  <c r="D3399" i="25"/>
  <c r="D3400" i="25"/>
  <c r="D3401" i="25"/>
  <c r="D3402" i="25"/>
  <c r="D3403" i="25"/>
  <c r="D3404" i="25"/>
  <c r="D3407" i="25"/>
  <c r="D3410" i="25"/>
  <c r="B3411" i="25"/>
  <c r="D3411" i="25" s="1"/>
  <c r="D3412" i="25"/>
  <c r="D3413" i="25"/>
  <c r="B3414" i="25"/>
  <c r="D3414" i="25" s="1"/>
  <c r="D3415" i="25"/>
  <c r="D3416" i="25"/>
  <c r="B3417" i="25"/>
  <c r="D3417" i="25" s="1"/>
  <c r="D3418" i="25"/>
  <c r="B3419" i="25"/>
  <c r="D3419" i="25" s="1"/>
  <c r="D3420" i="25"/>
  <c r="D3421" i="25"/>
  <c r="B3422" i="25"/>
  <c r="D3422" i="25" s="1"/>
  <c r="D3423" i="25"/>
  <c r="D3424" i="25"/>
  <c r="B3425" i="25"/>
  <c r="D3425" i="25" s="1"/>
  <c r="D3426" i="25"/>
  <c r="B3427" i="25"/>
  <c r="D3427" i="25" s="1"/>
  <c r="D3428" i="25"/>
  <c r="D3429" i="25"/>
  <c r="D3430" i="25"/>
  <c r="D3431" i="25"/>
  <c r="D3432" i="25"/>
  <c r="D3433" i="25"/>
  <c r="D3434" i="25"/>
  <c r="B3435" i="25"/>
  <c r="D3435" i="25" s="1"/>
  <c r="D3436" i="25"/>
  <c r="D3437" i="25"/>
  <c r="D3438" i="25"/>
  <c r="D3439" i="25"/>
  <c r="D3440" i="25"/>
  <c r="D3441" i="25"/>
  <c r="D3442" i="25"/>
  <c r="D3443" i="25"/>
  <c r="D3444" i="25"/>
  <c r="D3445" i="25"/>
  <c r="B3448" i="25"/>
  <c r="D3448" i="25" s="1"/>
  <c r="F16" i="10"/>
  <c r="B3449" i="25" s="1"/>
  <c r="D3449" i="25" s="1"/>
  <c r="B3450" i="25"/>
  <c r="D3450" i="25" s="1"/>
  <c r="B3451" i="25"/>
  <c r="D3451" i="25" s="1"/>
  <c r="B3452" i="25"/>
  <c r="D3452" i="25" s="1"/>
  <c r="B3453" i="25"/>
  <c r="D3453" i="25" s="1"/>
  <c r="F15" i="13"/>
  <c r="B3454" i="25" s="1"/>
  <c r="D3454" i="25" s="1"/>
  <c r="D3455" i="25"/>
  <c r="D3456" i="25"/>
  <c r="D3457" i="25"/>
  <c r="D3458" i="25"/>
  <c r="D3460" i="25"/>
  <c r="D3461" i="25"/>
  <c r="D3462" i="25"/>
  <c r="D3463" i="25"/>
  <c r="D3464" i="25"/>
  <c r="D3465" i="25"/>
  <c r="D3466" i="25"/>
  <c r="D3467" i="25"/>
  <c r="D3468" i="25"/>
  <c r="D3469" i="25"/>
  <c r="D3470" i="25"/>
  <c r="D3471" i="25"/>
  <c r="D3472" i="25"/>
  <c r="D3473" i="25"/>
  <c r="D3474" i="25"/>
  <c r="D3475" i="25"/>
  <c r="D3476" i="25"/>
  <c r="D3477" i="25"/>
  <c r="D3478" i="25"/>
  <c r="D3479" i="25"/>
  <c r="D3480" i="25"/>
  <c r="D3481" i="25"/>
  <c r="B3482" i="25"/>
  <c r="D3482" i="25" s="1"/>
  <c r="B3483" i="25"/>
  <c r="D3483" i="25" s="1"/>
  <c r="B3484" i="25"/>
  <c r="D3484" i="25" s="1"/>
  <c r="B3485" i="25"/>
  <c r="D3485" i="25" s="1"/>
  <c r="B3486" i="25"/>
  <c r="D3486" i="25" s="1"/>
  <c r="B3487" i="25"/>
  <c r="D3487" i="25" s="1"/>
  <c r="B3488" i="25"/>
  <c r="D3488" i="25" s="1"/>
  <c r="D3489" i="25"/>
  <c r="B3490" i="25"/>
  <c r="D3490" i="25" s="1"/>
  <c r="D3491" i="25"/>
  <c r="B3492" i="25"/>
  <c r="D3492" i="25" s="1"/>
  <c r="B3493" i="25"/>
  <c r="D3493" i="25" s="1"/>
  <c r="D3494" i="25"/>
  <c r="D3495" i="25"/>
  <c r="D3496" i="25"/>
  <c r="D3497" i="25"/>
  <c r="D3498" i="25"/>
  <c r="D3499" i="25"/>
  <c r="D3500" i="25"/>
  <c r="D3501" i="25"/>
  <c r="D3502" i="25"/>
  <c r="D3503" i="25"/>
  <c r="D3504" i="25"/>
  <c r="D3505" i="25"/>
  <c r="D3506" i="25"/>
  <c r="D3507" i="25"/>
  <c r="D3508" i="25"/>
  <c r="D3509" i="25"/>
  <c r="D3510" i="25"/>
  <c r="D3511" i="25"/>
  <c r="D3512" i="25"/>
  <c r="D3513" i="25"/>
  <c r="D3514" i="25"/>
  <c r="D3515" i="25"/>
  <c r="D3516" i="25"/>
  <c r="D3517" i="25"/>
  <c r="D3518" i="25"/>
  <c r="B3519" i="25"/>
  <c r="D3519" i="25" s="1"/>
  <c r="D3520" i="25"/>
  <c r="B3530" i="25"/>
  <c r="D3530" i="25" s="1"/>
  <c r="B3531" i="25"/>
  <c r="D3531" i="25" s="1"/>
  <c r="B3532" i="25"/>
  <c r="D3532" i="25" s="1"/>
  <c r="B3533" i="25"/>
  <c r="D3533" i="25" s="1"/>
  <c r="B3534" i="25"/>
  <c r="D3534" i="25" s="1"/>
  <c r="D3535" i="25"/>
  <c r="D3536" i="25"/>
  <c r="D3537" i="25"/>
  <c r="D3538" i="25"/>
  <c r="D3539" i="25"/>
  <c r="D3540" i="25"/>
  <c r="D3541" i="25"/>
  <c r="D3542" i="25"/>
  <c r="D3543" i="25"/>
  <c r="D3544" i="25"/>
  <c r="D3545" i="25"/>
  <c r="B3546" i="25"/>
  <c r="D3546" i="25" s="1"/>
  <c r="D3547" i="25"/>
  <c r="B3548" i="25"/>
  <c r="D3548" i="25" s="1"/>
  <c r="B3549" i="25"/>
  <c r="D3549" i="25" s="1"/>
  <c r="B3550" i="25"/>
  <c r="D3550" i="25" s="1"/>
  <c r="B3551" i="25"/>
  <c r="D3551" i="25" s="1"/>
  <c r="K13" i="6"/>
  <c r="B3552" i="25" s="1"/>
  <c r="D3552" i="25" s="1"/>
  <c r="D3553" i="25"/>
  <c r="D3554" i="25"/>
  <c r="D3555" i="25"/>
  <c r="D3556" i="25"/>
  <c r="D3557" i="25"/>
  <c r="D3558" i="25"/>
  <c r="D3559" i="25"/>
  <c r="D3560" i="25"/>
  <c r="B3561" i="25"/>
  <c r="D3561" i="25" s="1"/>
  <c r="B3562" i="25"/>
  <c r="D3562" i="25" s="1"/>
  <c r="D3563" i="25"/>
  <c r="D3564" i="25"/>
  <c r="K34" i="6"/>
  <c r="B3565" i="25" s="1"/>
  <c r="D3565" i="25" s="1"/>
  <c r="B3566" i="25"/>
  <c r="D3566" i="25" s="1"/>
  <c r="B3567" i="25"/>
  <c r="D3567" i="25" s="1"/>
  <c r="B3577" i="25"/>
  <c r="D3577" i="25" s="1"/>
  <c r="B3578" i="25"/>
  <c r="D3578" i="25" s="1"/>
  <c r="B3579" i="25"/>
  <c r="D3579" i="25" s="1"/>
  <c r="B3580" i="25"/>
  <c r="D3580" i="25" s="1"/>
  <c r="B3581" i="25"/>
  <c r="D3581" i="25" s="1"/>
  <c r="B3582" i="25"/>
  <c r="D3582" i="25" s="1"/>
  <c r="B3583" i="25"/>
  <c r="K44" i="7"/>
  <c r="B3584" i="25" s="1"/>
  <c r="D3584" i="25" s="1"/>
  <c r="B3585" i="25"/>
  <c r="D3585" i="25" s="1"/>
  <c r="K52" i="7"/>
  <c r="K53" i="7"/>
  <c r="B3589" i="25"/>
  <c r="D3589" i="25" s="1"/>
  <c r="B3590" i="25"/>
  <c r="D3590" i="25" s="1"/>
  <c r="D3592" i="25"/>
  <c r="D3593" i="25"/>
  <c r="D3594" i="25"/>
  <c r="D3595" i="25"/>
  <c r="D3596" i="25"/>
  <c r="D3597" i="25"/>
  <c r="D3598" i="25"/>
  <c r="D3599" i="25"/>
  <c r="D3600" i="25"/>
  <c r="D3601" i="25"/>
  <c r="D3602" i="25"/>
  <c r="D3603" i="25"/>
  <c r="D3604" i="25"/>
  <c r="D3605" i="25"/>
  <c r="D3606" i="25"/>
  <c r="D3607" i="25"/>
  <c r="D3608" i="25"/>
  <c r="D3609" i="25"/>
  <c r="D3610" i="25"/>
  <c r="D3611" i="25"/>
  <c r="D3612" i="25"/>
  <c r="D3613" i="25"/>
  <c r="D3614" i="25"/>
  <c r="D3615" i="25"/>
  <c r="D3616" i="25"/>
  <c r="B3617" i="25"/>
  <c r="D3617" i="25" s="1"/>
  <c r="B3618" i="25"/>
  <c r="D3618" i="25" s="1"/>
  <c r="C350" i="9"/>
  <c r="B3619" i="25" s="1"/>
  <c r="D3619" i="25" s="1"/>
  <c r="B3620" i="25"/>
  <c r="D3620" i="25" s="1"/>
  <c r="C352" i="9"/>
  <c r="D3623" i="25"/>
  <c r="B3624" i="25"/>
  <c r="D3624" i="25" s="1"/>
  <c r="B3625" i="25"/>
  <c r="D3625" i="25" s="1"/>
  <c r="D350" i="9"/>
  <c r="B3626" i="25" s="1"/>
  <c r="D3626" i="25" s="1"/>
  <c r="B3627" i="25"/>
  <c r="D3627" i="25" s="1"/>
  <c r="D3630" i="25"/>
  <c r="B3631" i="25"/>
  <c r="D3631" i="25" s="1"/>
  <c r="B3632" i="25"/>
  <c r="D3632" i="25" s="1"/>
  <c r="E350" i="9"/>
  <c r="B3634" i="25"/>
  <c r="D3634" i="25" s="1"/>
  <c r="D3637" i="25"/>
  <c r="B3638" i="25"/>
  <c r="D3638" i="25" s="1"/>
  <c r="B3639" i="25"/>
  <c r="D3639" i="25" s="1"/>
  <c r="F350" i="9"/>
  <c r="B3641" i="25"/>
  <c r="D3641" i="25" s="1"/>
  <c r="D3644" i="25"/>
  <c r="B3645" i="25"/>
  <c r="D3645" i="25" s="1"/>
  <c r="B3646" i="25"/>
  <c r="D3646" i="25" s="1"/>
  <c r="G350" i="9"/>
  <c r="G352" i="9" s="1"/>
  <c r="B3648" i="25"/>
  <c r="D3648" i="25" s="1"/>
  <c r="D3651" i="25"/>
  <c r="B3652" i="25"/>
  <c r="D3652" i="25" s="1"/>
  <c r="B3653" i="25"/>
  <c r="D3653" i="25" s="1"/>
  <c r="H350" i="9"/>
  <c r="B3654" i="25" s="1"/>
  <c r="D3654" i="25" s="1"/>
  <c r="B3655" i="25"/>
  <c r="D3655" i="25" s="1"/>
  <c r="B3657" i="25"/>
  <c r="D3657" i="25" s="1"/>
  <c r="H362" i="9"/>
  <c r="B3658" i="25" s="1"/>
  <c r="D3658" i="25" s="1"/>
  <c r="D3659" i="25"/>
  <c r="H365" i="9"/>
  <c r="D3661" i="25"/>
  <c r="D3662" i="25"/>
  <c r="D3663" i="25"/>
  <c r="D3664" i="25"/>
  <c r="D3665" i="25"/>
  <c r="D3666" i="25"/>
  <c r="D3667" i="25"/>
  <c r="K348" i="9"/>
  <c r="B3668" i="25" s="1"/>
  <c r="D3668" i="25" s="1"/>
  <c r="K349" i="9"/>
  <c r="B3669" i="25" s="1"/>
  <c r="D3669" i="25" s="1"/>
  <c r="K351" i="9"/>
  <c r="B3671" i="25" s="1"/>
  <c r="D3671" i="25" s="1"/>
  <c r="D3673" i="25"/>
  <c r="K360" i="9"/>
  <c r="B3675" i="25" s="1"/>
  <c r="D3675" i="25" s="1"/>
  <c r="K361" i="9"/>
  <c r="B7239" i="25" s="1"/>
  <c r="D7239" i="25" s="1"/>
  <c r="D3677" i="25"/>
  <c r="K363" i="9"/>
  <c r="B7241" i="25" s="1"/>
  <c r="D7241" i="25" s="1"/>
  <c r="K364" i="9"/>
  <c r="D3679" i="25"/>
  <c r="D3680" i="25"/>
  <c r="B3682" i="25"/>
  <c r="D3682" i="25" s="1"/>
  <c r="B3683" i="25"/>
  <c r="D3683" i="25" s="1"/>
  <c r="B3684" i="25"/>
  <c r="D3684" i="25" s="1"/>
  <c r="B3685" i="25"/>
  <c r="D3685" i="25" s="1"/>
  <c r="B3686" i="25"/>
  <c r="D3686" i="25" s="1"/>
  <c r="B3687" i="25"/>
  <c r="D3687" i="25" s="1"/>
  <c r="D3690" i="25"/>
  <c r="D3691" i="25"/>
  <c r="D3692" i="25"/>
  <c r="D3693" i="25"/>
  <c r="D3694" i="25"/>
  <c r="D3695" i="25"/>
  <c r="D3696" i="25"/>
  <c r="D3697" i="25"/>
  <c r="B3698" i="25"/>
  <c r="D3698" i="25" s="1"/>
  <c r="B3699" i="25"/>
  <c r="D3699" i="25" s="1"/>
  <c r="D3700" i="25"/>
  <c r="D3701" i="25"/>
  <c r="B3702" i="25"/>
  <c r="D3702" i="25" s="1"/>
  <c r="D3704" i="25"/>
  <c r="D3705" i="25"/>
  <c r="D3706" i="25"/>
  <c r="D3707" i="25"/>
  <c r="D3708" i="25"/>
  <c r="D3709" i="25"/>
  <c r="D3710" i="25"/>
  <c r="D3711" i="25"/>
  <c r="D3712" i="25"/>
  <c r="D3713" i="25"/>
  <c r="D3714" i="25"/>
  <c r="D3715" i="25"/>
  <c r="D3716" i="25"/>
  <c r="D3719" i="25"/>
  <c r="D3720" i="25"/>
  <c r="B3721" i="25"/>
  <c r="D3721" i="25" s="1"/>
  <c r="B3722" i="25"/>
  <c r="D3722" i="25" s="1"/>
  <c r="B3723" i="25"/>
  <c r="D3723" i="25" s="1"/>
  <c r="B3727" i="25"/>
  <c r="D3727" i="25" s="1"/>
  <c r="F13" i="10"/>
  <c r="B3728" i="25" s="1"/>
  <c r="D3728" i="25" s="1"/>
  <c r="B3729" i="25"/>
  <c r="D3729" i="25" s="1"/>
  <c r="B3730" i="25"/>
  <c r="D3730" i="25" s="1"/>
  <c r="D3731" i="25"/>
  <c r="D3732" i="25"/>
  <c r="D3733" i="25"/>
  <c r="D3734" i="25"/>
  <c r="D3735" i="25"/>
  <c r="D3736" i="25"/>
  <c r="D3737" i="25"/>
  <c r="D3738" i="25"/>
  <c r="D3739" i="25"/>
  <c r="D3740" i="25"/>
  <c r="D3741" i="25"/>
  <c r="D3742" i="25"/>
  <c r="D3743" i="25"/>
  <c r="D3744" i="25"/>
  <c r="D3745" i="25"/>
  <c r="D3746" i="25"/>
  <c r="D3747" i="25"/>
  <c r="D3748" i="25"/>
  <c r="D3749" i="25"/>
  <c r="D3750" i="25"/>
  <c r="D3751" i="25"/>
  <c r="D3752" i="25"/>
  <c r="D3753" i="25"/>
  <c r="D3754" i="25"/>
  <c r="D3755" i="25"/>
  <c r="D3756" i="25"/>
  <c r="D3757" i="25"/>
  <c r="D3758" i="25"/>
  <c r="D3759" i="25"/>
  <c r="D3760" i="25"/>
  <c r="D3761" i="25"/>
  <c r="D3762" i="25"/>
  <c r="D3763" i="25"/>
  <c r="D3764" i="25"/>
  <c r="D3765" i="25"/>
  <c r="D3766" i="25"/>
  <c r="D3767" i="25"/>
  <c r="D3768" i="25"/>
  <c r="D3769" i="25"/>
  <c r="D3770" i="25"/>
  <c r="D3771" i="25"/>
  <c r="D3772" i="25"/>
  <c r="D3773" i="25"/>
  <c r="D3774" i="25"/>
  <c r="D3775" i="25"/>
  <c r="D3776" i="25"/>
  <c r="D3777" i="25"/>
  <c r="D3778" i="25"/>
  <c r="D3779" i="25"/>
  <c r="D3780" i="25"/>
  <c r="D3781" i="25"/>
  <c r="D3782" i="25"/>
  <c r="D3783" i="25"/>
  <c r="D3784" i="25"/>
  <c r="D3785" i="25"/>
  <c r="D3786" i="25"/>
  <c r="D3787" i="25"/>
  <c r="D3788" i="25"/>
  <c r="D3789" i="25"/>
  <c r="D3790" i="25"/>
  <c r="D3791" i="25"/>
  <c r="D3792" i="25"/>
  <c r="D3793" i="25"/>
  <c r="D3794" i="25"/>
  <c r="D3795" i="25"/>
  <c r="D3796" i="25"/>
  <c r="D3797" i="25"/>
  <c r="D3798" i="25"/>
  <c r="D3799" i="25"/>
  <c r="D3800" i="25"/>
  <c r="D3801" i="25"/>
  <c r="D3802" i="25"/>
  <c r="D3803" i="25"/>
  <c r="D3804" i="25"/>
  <c r="D3805" i="25"/>
  <c r="D3806" i="25"/>
  <c r="D3807" i="25"/>
  <c r="D3808" i="25"/>
  <c r="D3809" i="25"/>
  <c r="D3810" i="25"/>
  <c r="D3811" i="25"/>
  <c r="D3812" i="25"/>
  <c r="D3813" i="25"/>
  <c r="D3814" i="25"/>
  <c r="D3815" i="25"/>
  <c r="D3816" i="25"/>
  <c r="D3817" i="25"/>
  <c r="D3818" i="25"/>
  <c r="D3819" i="25"/>
  <c r="D3820" i="25"/>
  <c r="D3821" i="25"/>
  <c r="D3822" i="25"/>
  <c r="D3823" i="25"/>
  <c r="D3824" i="25"/>
  <c r="D3825" i="25"/>
  <c r="D3826" i="25"/>
  <c r="D3827" i="25"/>
  <c r="D3828" i="25"/>
  <c r="D3829" i="25"/>
  <c r="D3830" i="25"/>
  <c r="D3831" i="25"/>
  <c r="D3832" i="25"/>
  <c r="D3833" i="25"/>
  <c r="D3834" i="25"/>
  <c r="D3835" i="25"/>
  <c r="D3836" i="25"/>
  <c r="D3837" i="25"/>
  <c r="D3838" i="25"/>
  <c r="D3839" i="25"/>
  <c r="D3840" i="25"/>
  <c r="D3841" i="25"/>
  <c r="D3842" i="25"/>
  <c r="D3843" i="25"/>
  <c r="D3844" i="25"/>
  <c r="D3845" i="25"/>
  <c r="D3846" i="25"/>
  <c r="D3847" i="25"/>
  <c r="D3848" i="25"/>
  <c r="D3849" i="25"/>
  <c r="D3850" i="25"/>
  <c r="D3851" i="25"/>
  <c r="D3852" i="25"/>
  <c r="D3853" i="25"/>
  <c r="D3854" i="25"/>
  <c r="D3855" i="25"/>
  <c r="D3856" i="25"/>
  <c r="D3857" i="25"/>
  <c r="D3858" i="25"/>
  <c r="D3859" i="25"/>
  <c r="D3860" i="25"/>
  <c r="D3861" i="25"/>
  <c r="D3862" i="25"/>
  <c r="D3863" i="25"/>
  <c r="D3864" i="25"/>
  <c r="D3865" i="25"/>
  <c r="D3866" i="25"/>
  <c r="D3867" i="25"/>
  <c r="D3868" i="25"/>
  <c r="D3869" i="25"/>
  <c r="D3870" i="25"/>
  <c r="D3871" i="25"/>
  <c r="D3872" i="25"/>
  <c r="D3873" i="25"/>
  <c r="D3874" i="25"/>
  <c r="D3875" i="25"/>
  <c r="D3876" i="25"/>
  <c r="D3877" i="25"/>
  <c r="D3878" i="25"/>
  <c r="D3879" i="25"/>
  <c r="D3880" i="25"/>
  <c r="D3881" i="25"/>
  <c r="D3882" i="25"/>
  <c r="D3883" i="25"/>
  <c r="D3884" i="25"/>
  <c r="D3885" i="25"/>
  <c r="D3886" i="25"/>
  <c r="D3887" i="25"/>
  <c r="D3888" i="25"/>
  <c r="D3889" i="25"/>
  <c r="D3890" i="25"/>
  <c r="D3891" i="25"/>
  <c r="D3892" i="25"/>
  <c r="D3893" i="25"/>
  <c r="D3894" i="25"/>
  <c r="D3895" i="25"/>
  <c r="D3896" i="25"/>
  <c r="D3897" i="25"/>
  <c r="D3898" i="25"/>
  <c r="D3899" i="25"/>
  <c r="D3900" i="25"/>
  <c r="D3901" i="25"/>
  <c r="D3902" i="25"/>
  <c r="D3903" i="25"/>
  <c r="D3904" i="25"/>
  <c r="D3905" i="25"/>
  <c r="D3906" i="25"/>
  <c r="D3907" i="25"/>
  <c r="D3908" i="25"/>
  <c r="D3909" i="25"/>
  <c r="D3910" i="25"/>
  <c r="D3911" i="25"/>
  <c r="D3912" i="25"/>
  <c r="D3913" i="25"/>
  <c r="D3914" i="25"/>
  <c r="D3915" i="25"/>
  <c r="D3916" i="25"/>
  <c r="D3917" i="25"/>
  <c r="D3918" i="25"/>
  <c r="D3919" i="25"/>
  <c r="D3920" i="25"/>
  <c r="D3921" i="25"/>
  <c r="D3922" i="25"/>
  <c r="D3923" i="25"/>
  <c r="D3924" i="25"/>
  <c r="D3925" i="25"/>
  <c r="D3926" i="25"/>
  <c r="D3927" i="25"/>
  <c r="D3928" i="25"/>
  <c r="D3929" i="25"/>
  <c r="D3930" i="25"/>
  <c r="D3931" i="25"/>
  <c r="D3932" i="25"/>
  <c r="D3933" i="25"/>
  <c r="D3934" i="25"/>
  <c r="D3935" i="25"/>
  <c r="D3936" i="25"/>
  <c r="D3937" i="25"/>
  <c r="D3938" i="25"/>
  <c r="D3939" i="25"/>
  <c r="D3940" i="25"/>
  <c r="D3941" i="25"/>
  <c r="D3942" i="25"/>
  <c r="D3943" i="25"/>
  <c r="D3944" i="25"/>
  <c r="D3945" i="25"/>
  <c r="D3946" i="25"/>
  <c r="D3947" i="25"/>
  <c r="D3948" i="25"/>
  <c r="D3949" i="25"/>
  <c r="D3950" i="25"/>
  <c r="D3951" i="25"/>
  <c r="D3952" i="25"/>
  <c r="D3953" i="25"/>
  <c r="D3954" i="25"/>
  <c r="D3955" i="25"/>
  <c r="D3956" i="25"/>
  <c r="D3957" i="25"/>
  <c r="D3958" i="25"/>
  <c r="D3959" i="25"/>
  <c r="D3960" i="25"/>
  <c r="D3961" i="25"/>
  <c r="D3962" i="25"/>
  <c r="D3963" i="25"/>
  <c r="D3964" i="25"/>
  <c r="D3965" i="25"/>
  <c r="D3966" i="25"/>
  <c r="D3967" i="25"/>
  <c r="D3968" i="25"/>
  <c r="D3969" i="25"/>
  <c r="D3970" i="25"/>
  <c r="D3971" i="25"/>
  <c r="D3972" i="25"/>
  <c r="D3973" i="25"/>
  <c r="D3974" i="25"/>
  <c r="D3975" i="25"/>
  <c r="D3976" i="25"/>
  <c r="D3977" i="25"/>
  <c r="D3978" i="25"/>
  <c r="D3979" i="25"/>
  <c r="D3980" i="25"/>
  <c r="D3981" i="25"/>
  <c r="D3982" i="25"/>
  <c r="D3983" i="25"/>
  <c r="D3984" i="25"/>
  <c r="D3985" i="25"/>
  <c r="D3986" i="25"/>
  <c r="D3987" i="25"/>
  <c r="D3988" i="25"/>
  <c r="D3989" i="25"/>
  <c r="D3990" i="25"/>
  <c r="D3991" i="25"/>
  <c r="D3992" i="25"/>
  <c r="D3993" i="25"/>
  <c r="D3994" i="25"/>
  <c r="D3995" i="25"/>
  <c r="D3996" i="25"/>
  <c r="D3997" i="25"/>
  <c r="D3998" i="25"/>
  <c r="D3999" i="25"/>
  <c r="D4000" i="25"/>
  <c r="D4001" i="25"/>
  <c r="D4002" i="25"/>
  <c r="D4003" i="25"/>
  <c r="D4004" i="25"/>
  <c r="D4005" i="25"/>
  <c r="D4006" i="25"/>
  <c r="D4007" i="25"/>
  <c r="D4008" i="25"/>
  <c r="D4009" i="25"/>
  <c r="D4010" i="25"/>
  <c r="D4011" i="25"/>
  <c r="D4012" i="25"/>
  <c r="D4013" i="25"/>
  <c r="D4014" i="25"/>
  <c r="D4015" i="25"/>
  <c r="D4016" i="25"/>
  <c r="D4017" i="25"/>
  <c r="D4018" i="25"/>
  <c r="D4019" i="25"/>
  <c r="D4020" i="25"/>
  <c r="D4021" i="25"/>
  <c r="D4022" i="25"/>
  <c r="D4023" i="25"/>
  <c r="D4024" i="25"/>
  <c r="D4025" i="25"/>
  <c r="D4026" i="25"/>
  <c r="D4027" i="25"/>
  <c r="D4028" i="25"/>
  <c r="D4029" i="25"/>
  <c r="D4030" i="25"/>
  <c r="D4031" i="25"/>
  <c r="D4032" i="25"/>
  <c r="D4033" i="25"/>
  <c r="D4034" i="25"/>
  <c r="D4035" i="25"/>
  <c r="D4036" i="25"/>
  <c r="D4037" i="25"/>
  <c r="D4038" i="25"/>
  <c r="D4039" i="25"/>
  <c r="D4040" i="25"/>
  <c r="D4041" i="25"/>
  <c r="D4042" i="25"/>
  <c r="D4043" i="25"/>
  <c r="D4044" i="25"/>
  <c r="D4045" i="25"/>
  <c r="D4046" i="25"/>
  <c r="D4047" i="25"/>
  <c r="D4048" i="25"/>
  <c r="D4049" i="25"/>
  <c r="D4050" i="25"/>
  <c r="D4051" i="25"/>
  <c r="D4052" i="25"/>
  <c r="D4053" i="25"/>
  <c r="D4054" i="25"/>
  <c r="D4055" i="25"/>
  <c r="D4056" i="25"/>
  <c r="D4057" i="25"/>
  <c r="D4058" i="25"/>
  <c r="D4059" i="25"/>
  <c r="D4060" i="25"/>
  <c r="D4061" i="25"/>
  <c r="D4062" i="25"/>
  <c r="D4063" i="25"/>
  <c r="D4064" i="25"/>
  <c r="D4065" i="25"/>
  <c r="D4066" i="25"/>
  <c r="D4067" i="25"/>
  <c r="D4068" i="25"/>
  <c r="D4069" i="25"/>
  <c r="D4070" i="25"/>
  <c r="D4071" i="25"/>
  <c r="D4072" i="25"/>
  <c r="D4073" i="25"/>
  <c r="B4074" i="25"/>
  <c r="D4074" i="25" s="1"/>
  <c r="B4075" i="25"/>
  <c r="D4075" i="25" s="1"/>
  <c r="B4076" i="25"/>
  <c r="D4076" i="25" s="1"/>
  <c r="B4077" i="25"/>
  <c r="D4077" i="25" s="1"/>
  <c r="B4078" i="25"/>
  <c r="D4078" i="25" s="1"/>
  <c r="B4079" i="25"/>
  <c r="D4079" i="25" s="1"/>
  <c r="B4080" i="25"/>
  <c r="D4080" i="25" s="1"/>
  <c r="B4081" i="25"/>
  <c r="D4081" i="25" s="1"/>
  <c r="B4082" i="25"/>
  <c r="D4082" i="25" s="1"/>
  <c r="B4083" i="25"/>
  <c r="D4083" i="25" s="1"/>
  <c r="B4084" i="25"/>
  <c r="D4084" i="25" s="1"/>
  <c r="B4085" i="25"/>
  <c r="D4085" i="25" s="1"/>
  <c r="B4086" i="25"/>
  <c r="D4086" i="25" s="1"/>
  <c r="D4088" i="25"/>
  <c r="D4089" i="25"/>
  <c r="D4090" i="25"/>
  <c r="D4091" i="25"/>
  <c r="D4092" i="25"/>
  <c r="D4093" i="25"/>
  <c r="D4094" i="25"/>
  <c r="D4095" i="25"/>
  <c r="D4096" i="25"/>
  <c r="D4097" i="25"/>
  <c r="D4098" i="25"/>
  <c r="B4100" i="25"/>
  <c r="D4100" i="25" s="1"/>
  <c r="D4101" i="25"/>
  <c r="B4106" i="25"/>
  <c r="D4106" i="25" s="1"/>
  <c r="B4107" i="25"/>
  <c r="D4107" i="25" s="1"/>
  <c r="F17" i="10"/>
  <c r="B4108" i="25" s="1"/>
  <c r="D4108" i="25" s="1"/>
  <c r="F18" i="10"/>
  <c r="B4109" i="25" s="1"/>
  <c r="D4109" i="25" s="1"/>
  <c r="B4110" i="25"/>
  <c r="D4110" i="25" s="1"/>
  <c r="B4111" i="25"/>
  <c r="D4111" i="25" s="1"/>
  <c r="D4112" i="25"/>
  <c r="B4113" i="25"/>
  <c r="D4113" i="25" s="1"/>
  <c r="B4114" i="25"/>
  <c r="D4114" i="25" s="1"/>
  <c r="B4115" i="25"/>
  <c r="D4115" i="25" s="1"/>
  <c r="B4116" i="25"/>
  <c r="D4116" i="25" s="1"/>
  <c r="B4117" i="25"/>
  <c r="D4117" i="25" s="1"/>
  <c r="B4118" i="25"/>
  <c r="D4118" i="25" s="1"/>
  <c r="D4119" i="25"/>
  <c r="D4120" i="25"/>
  <c r="B4121" i="25"/>
  <c r="D4121" i="25" s="1"/>
  <c r="D4129" i="25"/>
  <c r="C18" i="7"/>
  <c r="B4131" i="25" s="1"/>
  <c r="D4131" i="25" s="1"/>
  <c r="D18" i="7"/>
  <c r="B4132" i="25" s="1"/>
  <c r="D4132" i="25" s="1"/>
  <c r="F18" i="7"/>
  <c r="B4133" i="25" s="1"/>
  <c r="D4133" i="25" s="1"/>
  <c r="H18" i="7"/>
  <c r="B4134" i="25" s="1"/>
  <c r="D4134" i="25" s="1"/>
  <c r="K18" i="7"/>
  <c r="B4135" i="25" s="1"/>
  <c r="D4135" i="25" s="1"/>
  <c r="D4142" i="25"/>
  <c r="D4143" i="25"/>
  <c r="D4145" i="25"/>
  <c r="D4146" i="25"/>
  <c r="D4147" i="25"/>
  <c r="D4148" i="25"/>
  <c r="D4149" i="25"/>
  <c r="D4150" i="25"/>
  <c r="D4151" i="25"/>
  <c r="D4152" i="25"/>
  <c r="D4153" i="25"/>
  <c r="D4154" i="25"/>
  <c r="D4155" i="25"/>
  <c r="D4158" i="25"/>
  <c r="D4159" i="25"/>
  <c r="D4160" i="25"/>
  <c r="D4161" i="25"/>
  <c r="D4162" i="25"/>
  <c r="D4163" i="25"/>
  <c r="D4164" i="25"/>
  <c r="B4165" i="25"/>
  <c r="D4165" i="25" s="1"/>
  <c r="B4166" i="25"/>
  <c r="D4166" i="25" s="1"/>
  <c r="D4167" i="25"/>
  <c r="D4168" i="25"/>
  <c r="D4169" i="25"/>
  <c r="D4170" i="25"/>
  <c r="I31" i="11"/>
  <c r="I32" i="11"/>
  <c r="I33" i="11"/>
  <c r="I34" i="11"/>
  <c r="I35" i="11"/>
  <c r="I36" i="11"/>
  <c r="I37" i="11"/>
  <c r="I38" i="11"/>
  <c r="I39" i="11"/>
  <c r="I40" i="11"/>
  <c r="I41" i="11"/>
  <c r="I42" i="11"/>
  <c r="I43" i="11"/>
  <c r="I44" i="11"/>
  <c r="I45" i="11"/>
  <c r="I46" i="11"/>
  <c r="I47" i="11"/>
  <c r="I48" i="11"/>
  <c r="J49" i="11"/>
  <c r="B4172" i="25" s="1"/>
  <c r="D4172" i="25" s="1"/>
  <c r="H49" i="11"/>
  <c r="B4173" i="25" s="1"/>
  <c r="D4173" i="25" s="1"/>
  <c r="D4174" i="25"/>
  <c r="E18" i="7"/>
  <c r="B4175" i="25" s="1"/>
  <c r="D4175" i="25" s="1"/>
  <c r="G18" i="7"/>
  <c r="B4176" i="25" s="1"/>
  <c r="D4176" i="25" s="1"/>
  <c r="G49" i="11"/>
  <c r="B4177" i="25" s="1"/>
  <c r="D4177" i="25" s="1"/>
  <c r="D4178" i="25"/>
  <c r="B4179" i="25"/>
  <c r="D4179" i="25" s="1"/>
  <c r="B4180" i="25"/>
  <c r="D4180" i="25" s="1"/>
  <c r="B4181" i="25"/>
  <c r="D4181" i="25" s="1"/>
  <c r="D4182" i="25"/>
  <c r="D4183" i="25"/>
  <c r="D4184" i="25"/>
  <c r="D4185" i="25"/>
  <c r="D4186" i="25"/>
  <c r="D4187" i="25"/>
  <c r="D4188" i="25"/>
  <c r="B4189" i="25"/>
  <c r="D4189" i="25" s="1"/>
  <c r="B4190" i="25"/>
  <c r="D4190" i="25" s="1"/>
  <c r="B4191" i="25"/>
  <c r="D4191" i="25" s="1"/>
  <c r="B4192" i="25"/>
  <c r="D4192" i="25" s="1"/>
  <c r="D4193" i="25"/>
  <c r="D4194" i="25"/>
  <c r="D4195" i="25"/>
  <c r="D4196" i="25"/>
  <c r="D4197" i="25"/>
  <c r="D4198" i="25"/>
  <c r="B4199" i="25"/>
  <c r="D4199" i="25" s="1"/>
  <c r="B4200" i="25"/>
  <c r="D4200" i="25" s="1"/>
  <c r="B4201" i="25"/>
  <c r="D4201" i="25" s="1"/>
  <c r="B4202" i="25"/>
  <c r="D4202" i="25" s="1"/>
  <c r="B4203" i="25"/>
  <c r="D4203" i="25" s="1"/>
  <c r="D4204" i="25"/>
  <c r="D4205" i="25"/>
  <c r="D4206" i="25"/>
  <c r="D4207" i="25"/>
  <c r="D4208" i="25"/>
  <c r="D4209" i="25"/>
  <c r="B4210" i="25"/>
  <c r="D4210" i="25" s="1"/>
  <c r="B4211" i="25"/>
  <c r="D4211" i="25" s="1"/>
  <c r="D4212" i="25"/>
  <c r="D4213" i="25"/>
  <c r="D4214" i="25"/>
  <c r="B4215" i="25"/>
  <c r="D4215" i="25" s="1"/>
  <c r="B4217" i="25"/>
  <c r="D4217" i="25" s="1"/>
  <c r="D4218" i="25"/>
  <c r="D4219" i="25"/>
  <c r="D4220" i="25"/>
  <c r="D4221" i="25"/>
  <c r="D4222" i="25"/>
  <c r="D4223" i="25"/>
  <c r="D4224" i="25"/>
  <c r="D4225" i="25"/>
  <c r="D4226" i="25"/>
  <c r="B4227" i="25"/>
  <c r="D4227" i="25" s="1"/>
  <c r="B4228" i="25"/>
  <c r="D4228" i="25" s="1"/>
  <c r="D4229" i="25"/>
  <c r="B4230" i="25"/>
  <c r="D4230" i="25" s="1"/>
  <c r="D4231" i="25"/>
  <c r="D4232" i="25"/>
  <c r="D4233" i="25"/>
  <c r="D4234" i="25"/>
  <c r="D4235" i="25"/>
  <c r="D4236" i="25"/>
  <c r="D4237" i="25"/>
  <c r="D4238" i="25"/>
  <c r="D4239" i="25"/>
  <c r="D4240" i="25"/>
  <c r="D4241" i="25"/>
  <c r="D4242" i="25"/>
  <c r="D4243" i="25"/>
  <c r="D4244" i="25"/>
  <c r="D4245" i="25"/>
  <c r="D4246" i="25"/>
  <c r="D4247" i="25"/>
  <c r="D4248" i="25"/>
  <c r="D4249" i="25"/>
  <c r="D4250" i="25"/>
  <c r="D4251" i="25"/>
  <c r="D4252" i="25"/>
  <c r="D4253" i="25"/>
  <c r="D4254" i="25"/>
  <c r="D4255" i="25"/>
  <c r="D4256" i="25"/>
  <c r="D4257" i="25"/>
  <c r="D4258" i="25"/>
  <c r="D4259" i="25"/>
  <c r="D4260" i="25"/>
  <c r="D4261" i="25"/>
  <c r="D4262" i="25"/>
  <c r="D4263" i="25"/>
  <c r="D4264" i="25"/>
  <c r="B4265" i="25"/>
  <c r="D4265" i="25" s="1"/>
  <c r="B4266" i="25"/>
  <c r="D4266" i="25" s="1"/>
  <c r="B4267" i="25"/>
  <c r="D4267" i="25" s="1"/>
  <c r="J10" i="4"/>
  <c r="B4268" i="25" s="1"/>
  <c r="D4268" i="25" s="1"/>
  <c r="D4271" i="25"/>
  <c r="D4272" i="25"/>
  <c r="D4273" i="25"/>
  <c r="D4274" i="25"/>
  <c r="D4275" i="25"/>
  <c r="D4276" i="25"/>
  <c r="D4277" i="25"/>
  <c r="D4278" i="25"/>
  <c r="D4279" i="25"/>
  <c r="D4280" i="25"/>
  <c r="D4281" i="25"/>
  <c r="D4282" i="25"/>
  <c r="D4283" i="25"/>
  <c r="D4284" i="25"/>
  <c r="D4285" i="25"/>
  <c r="D4286" i="25"/>
  <c r="D4287" i="25"/>
  <c r="D4288" i="25"/>
  <c r="D4289" i="25"/>
  <c r="D4290" i="25"/>
  <c r="D4291" i="25"/>
  <c r="D4292" i="25"/>
  <c r="D4293" i="25"/>
  <c r="D4294" i="25"/>
  <c r="D4295" i="25"/>
  <c r="D4296" i="25"/>
  <c r="D4297" i="25"/>
  <c r="B4298" i="25"/>
  <c r="D4298" i="25" s="1"/>
  <c r="B4299" i="25"/>
  <c r="D4299" i="25" s="1"/>
  <c r="B4300" i="25"/>
  <c r="D4300" i="25" s="1"/>
  <c r="B4301" i="25"/>
  <c r="D4301" i="25" s="1"/>
  <c r="B4302" i="25"/>
  <c r="D4302" i="25" s="1"/>
  <c r="B4303" i="25"/>
  <c r="D4303" i="25" s="1"/>
  <c r="B4304" i="25"/>
  <c r="D4304" i="25" s="1"/>
  <c r="B4305" i="25"/>
  <c r="D4305" i="25" s="1"/>
  <c r="B4306" i="25"/>
  <c r="D4306" i="25" s="1"/>
  <c r="B4307" i="25"/>
  <c r="D4307" i="25" s="1"/>
  <c r="B4308" i="25"/>
  <c r="D4308" i="25" s="1"/>
  <c r="B4309" i="25"/>
  <c r="D4309" i="25" s="1"/>
  <c r="B4310" i="25"/>
  <c r="D4310" i="25" s="1"/>
  <c r="B4311" i="25"/>
  <c r="D4311" i="25" s="1"/>
  <c r="B4312" i="25"/>
  <c r="D4312" i="25" s="1"/>
  <c r="B4313" i="25"/>
  <c r="D4313" i="25" s="1"/>
  <c r="B4314" i="25"/>
  <c r="D4314" i="25" s="1"/>
  <c r="B4315" i="25"/>
  <c r="D4315" i="25" s="1"/>
  <c r="B4316" i="25"/>
  <c r="D4316" i="25" s="1"/>
  <c r="B4317" i="25"/>
  <c r="D4317" i="25" s="1"/>
  <c r="B4318" i="25"/>
  <c r="D4318" i="25" s="1"/>
  <c r="D4319" i="25"/>
  <c r="D4320" i="25"/>
  <c r="B4321" i="25"/>
  <c r="D4321" i="25" s="1"/>
  <c r="B4322" i="25"/>
  <c r="D4322" i="25" s="1"/>
  <c r="D4323" i="25"/>
  <c r="D4324" i="25"/>
  <c r="D4325" i="25"/>
  <c r="D4326" i="25"/>
  <c r="B4327" i="25"/>
  <c r="D4327" i="25" s="1"/>
  <c r="B4328" i="25"/>
  <c r="D4328" i="25" s="1"/>
  <c r="B4329" i="25"/>
  <c r="D4329" i="25" s="1"/>
  <c r="B4330" i="25"/>
  <c r="D4330" i="25" s="1"/>
  <c r="B4331" i="25"/>
  <c r="D4331" i="25" s="1"/>
  <c r="B4332" i="25"/>
  <c r="D4332" i="25" s="1"/>
  <c r="B4333" i="25"/>
  <c r="D4333" i="25" s="1"/>
  <c r="B4334" i="25"/>
  <c r="D4334" i="25" s="1"/>
  <c r="B4335" i="25"/>
  <c r="D4335" i="25" s="1"/>
  <c r="B4336" i="25"/>
  <c r="D4336" i="25" s="1"/>
  <c r="B4337" i="25"/>
  <c r="D4337" i="25" s="1"/>
  <c r="B4338" i="25"/>
  <c r="D4338" i="25" s="1"/>
  <c r="B4339" i="25"/>
  <c r="D4339" i="25" s="1"/>
  <c r="B4340" i="25"/>
  <c r="D4340" i="25" s="1"/>
  <c r="B4341" i="25"/>
  <c r="D4341" i="25" s="1"/>
  <c r="B4342" i="25"/>
  <c r="D4342" i="25" s="1"/>
  <c r="B4343" i="25"/>
  <c r="D4343" i="25" s="1"/>
  <c r="B4344" i="25"/>
  <c r="D4344" i="25" s="1"/>
  <c r="B4345" i="25"/>
  <c r="D4345" i="25" s="1"/>
  <c r="B4346" i="25"/>
  <c r="D4346" i="25" s="1"/>
  <c r="D4347" i="25"/>
  <c r="D4348" i="25"/>
  <c r="D4349" i="25"/>
  <c r="D4350" i="25"/>
  <c r="B4351" i="25"/>
  <c r="D4351" i="25" s="1"/>
  <c r="B4352" i="25"/>
  <c r="D4352" i="25" s="1"/>
  <c r="B4353" i="25"/>
  <c r="D4353" i="25" s="1"/>
  <c r="B4354" i="25"/>
  <c r="D4354" i="25" s="1"/>
  <c r="B4355" i="25"/>
  <c r="D4355" i="25" s="1"/>
  <c r="B4356" i="25"/>
  <c r="D4356" i="25" s="1"/>
  <c r="B4358" i="25"/>
  <c r="D4358" i="25" s="1"/>
  <c r="B4359" i="25"/>
  <c r="D4359" i="25" s="1"/>
  <c r="B4360" i="25"/>
  <c r="D4360" i="25" s="1"/>
  <c r="B4361" i="25"/>
  <c r="D4361" i="25" s="1"/>
  <c r="B4362" i="25"/>
  <c r="D4362" i="25" s="1"/>
  <c r="B4364" i="25"/>
  <c r="D4364" i="25" s="1"/>
  <c r="B4365" i="25"/>
  <c r="D4365" i="25" s="1"/>
  <c r="B4366" i="25"/>
  <c r="D4366" i="25" s="1"/>
  <c r="D4367" i="25"/>
  <c r="B4368" i="25"/>
  <c r="D4368" i="25" s="1"/>
  <c r="B4369" i="25"/>
  <c r="D4369" i="25" s="1"/>
  <c r="B4370" i="25"/>
  <c r="D4370" i="25" s="1"/>
  <c r="D4371" i="25"/>
  <c r="D4374" i="25"/>
  <c r="B4375" i="25"/>
  <c r="D4375" i="25" s="1"/>
  <c r="B4376" i="25"/>
  <c r="D4376" i="25" s="1"/>
  <c r="B4377" i="25"/>
  <c r="D4377" i="25" s="1"/>
  <c r="B4378" i="25"/>
  <c r="D4378" i="25" s="1"/>
  <c r="B4379" i="25"/>
  <c r="D4379" i="25" s="1"/>
  <c r="B4380" i="25"/>
  <c r="D4380" i="25" s="1"/>
  <c r="B4381" i="25"/>
  <c r="D4381" i="25" s="1"/>
  <c r="B4382" i="25"/>
  <c r="D4382" i="25" s="1"/>
  <c r="D4383" i="25"/>
  <c r="D4384" i="25"/>
  <c r="D4385" i="25"/>
  <c r="D4386" i="25"/>
  <c r="D4387" i="25"/>
  <c r="D4388" i="25"/>
  <c r="D4389" i="25"/>
  <c r="D4390" i="25"/>
  <c r="B4391" i="25"/>
  <c r="D4391" i="25" s="1"/>
  <c r="B4392" i="25"/>
  <c r="D4392" i="25" s="1"/>
  <c r="B4393" i="25"/>
  <c r="D4393" i="25" s="1"/>
  <c r="B4394" i="25"/>
  <c r="D4394" i="25" s="1"/>
  <c r="D4399" i="25"/>
  <c r="D4400" i="25"/>
  <c r="D4401" i="25"/>
  <c r="D4402" i="25"/>
  <c r="D4403" i="25"/>
  <c r="D4404" i="25"/>
  <c r="D4405" i="25"/>
  <c r="D4406" i="25"/>
  <c r="B4407" i="25"/>
  <c r="D4407" i="25" s="1"/>
  <c r="B4408" i="25"/>
  <c r="D4408" i="25" s="1"/>
  <c r="B4409" i="25"/>
  <c r="D4409" i="25" s="1"/>
  <c r="B4410" i="25"/>
  <c r="D4410" i="25" s="1"/>
  <c r="B4415" i="25"/>
  <c r="D4415" i="25" s="1"/>
  <c r="B4416" i="25"/>
  <c r="D4416" i="25" s="1"/>
  <c r="B4417" i="25"/>
  <c r="D4417" i="25" s="1"/>
  <c r="B4418" i="25"/>
  <c r="D4418" i="25" s="1"/>
  <c r="B4419" i="25"/>
  <c r="D4419" i="25" s="1"/>
  <c r="B4420" i="25"/>
  <c r="D4420" i="25" s="1"/>
  <c r="B4421" i="25"/>
  <c r="D4421" i="25" s="1"/>
  <c r="D4422" i="25"/>
  <c r="D4423" i="25"/>
  <c r="D4424" i="25"/>
  <c r="D4425" i="25"/>
  <c r="D4426" i="25"/>
  <c r="D4427" i="25"/>
  <c r="D4428" i="25"/>
  <c r="D4429" i="25"/>
  <c r="D4430" i="25"/>
  <c r="D4431" i="25"/>
  <c r="D4432" i="25"/>
  <c r="D4433" i="25"/>
  <c r="D4436" i="25"/>
  <c r="B4437" i="25"/>
  <c r="D4437" i="25" s="1"/>
  <c r="D4438" i="25"/>
  <c r="D4439" i="25"/>
  <c r="D4440" i="25"/>
  <c r="D4445" i="25"/>
  <c r="B4446" i="25"/>
  <c r="D4446" i="25" s="1"/>
  <c r="B4447" i="25"/>
  <c r="D4447" i="25" s="1"/>
  <c r="B4448" i="25"/>
  <c r="D4448" i="25" s="1"/>
  <c r="D4449" i="25"/>
  <c r="D4450" i="25"/>
  <c r="D4451" i="25"/>
  <c r="D4452" i="25"/>
  <c r="D4453" i="25"/>
  <c r="D4454" i="25"/>
  <c r="D4455" i="25"/>
  <c r="D4456" i="25"/>
  <c r="D4457" i="25"/>
  <c r="D4458" i="25"/>
  <c r="D4459" i="25"/>
  <c r="D4460" i="25"/>
  <c r="D4461" i="25"/>
  <c r="D4462" i="25"/>
  <c r="D4463" i="25"/>
  <c r="D4464" i="25"/>
  <c r="D4465" i="25"/>
  <c r="D4466" i="25"/>
  <c r="D4467" i="25"/>
  <c r="D4468" i="25"/>
  <c r="D4469" i="25"/>
  <c r="D4470" i="25"/>
  <c r="D4471" i="25"/>
  <c r="D4472" i="25"/>
  <c r="D4473" i="25"/>
  <c r="D4474" i="25"/>
  <c r="D4475" i="25"/>
  <c r="D4476" i="25"/>
  <c r="D4477" i="25"/>
  <c r="D4478" i="25"/>
  <c r="D4479" i="25"/>
  <c r="D4480" i="25"/>
  <c r="D4481" i="25"/>
  <c r="D4482" i="25"/>
  <c r="D4483" i="25"/>
  <c r="D4484" i="25"/>
  <c r="D4485" i="25"/>
  <c r="D4486" i="25"/>
  <c r="D4487" i="25"/>
  <c r="D4488" i="25"/>
  <c r="D4489" i="25"/>
  <c r="D4490" i="25"/>
  <c r="D4491" i="25"/>
  <c r="D4492" i="25"/>
  <c r="D4493" i="25"/>
  <c r="D4494" i="25"/>
  <c r="D4495" i="25"/>
  <c r="D4496" i="25"/>
  <c r="D4497" i="25"/>
  <c r="D4498" i="25"/>
  <c r="D4499" i="25"/>
  <c r="D4500" i="25"/>
  <c r="D4501" i="25"/>
  <c r="D4502" i="25"/>
  <c r="D4503" i="25"/>
  <c r="D4504" i="25"/>
  <c r="D4505" i="25"/>
  <c r="D4506" i="25"/>
  <c r="D4507" i="25"/>
  <c r="D4508" i="25"/>
  <c r="D4509" i="25"/>
  <c r="D4510" i="25"/>
  <c r="D4511" i="25"/>
  <c r="D4512" i="25"/>
  <c r="D4513" i="25"/>
  <c r="D4514" i="25"/>
  <c r="D4515" i="25"/>
  <c r="D4516" i="25"/>
  <c r="D4517" i="25"/>
  <c r="D4518" i="25"/>
  <c r="D4519" i="25"/>
  <c r="D4520" i="25"/>
  <c r="D4521" i="25"/>
  <c r="D4522" i="25"/>
  <c r="D4523" i="25"/>
  <c r="D4524" i="25"/>
  <c r="D4525" i="25"/>
  <c r="D4526" i="25"/>
  <c r="D4527" i="25"/>
  <c r="D4528" i="25"/>
  <c r="D4529" i="25"/>
  <c r="D4530" i="25"/>
  <c r="D4531" i="25"/>
  <c r="D4532" i="25"/>
  <c r="D4533" i="25"/>
  <c r="D4534" i="25"/>
  <c r="D4535" i="25"/>
  <c r="D4536" i="25"/>
  <c r="D4537" i="25"/>
  <c r="D4538" i="25"/>
  <c r="D4539" i="25"/>
  <c r="D4540" i="25"/>
  <c r="D4541" i="25"/>
  <c r="D4542" i="25"/>
  <c r="D4543" i="25"/>
  <c r="D4544" i="25"/>
  <c r="D4545" i="25"/>
  <c r="D4546" i="25"/>
  <c r="D4547" i="25"/>
  <c r="D4548" i="25"/>
  <c r="D4549" i="25"/>
  <c r="D4550" i="25"/>
  <c r="D4551" i="25"/>
  <c r="D4552" i="25"/>
  <c r="D4553" i="25"/>
  <c r="D4554" i="25"/>
  <c r="D4555" i="25"/>
  <c r="D4556" i="25"/>
  <c r="D4557" i="25"/>
  <c r="D4558" i="25"/>
  <c r="D4559" i="25"/>
  <c r="D4560" i="25"/>
  <c r="D4561" i="25"/>
  <c r="D4562" i="25"/>
  <c r="D4563" i="25"/>
  <c r="D4564" i="25"/>
  <c r="D4565" i="25"/>
  <c r="D4566" i="25"/>
  <c r="D4567" i="25"/>
  <c r="D4568" i="25"/>
  <c r="D4569" i="25"/>
  <c r="D4570" i="25"/>
  <c r="D4571" i="25"/>
  <c r="D4572" i="25"/>
  <c r="D4573" i="25"/>
  <c r="D4574" i="25"/>
  <c r="D4575" i="25"/>
  <c r="D4576" i="25"/>
  <c r="D4577" i="25"/>
  <c r="D4578" i="25"/>
  <c r="D4579" i="25"/>
  <c r="D4580" i="25"/>
  <c r="D4581" i="25"/>
  <c r="D4582" i="25"/>
  <c r="D4583" i="25"/>
  <c r="D4584" i="25"/>
  <c r="D4585" i="25"/>
  <c r="D4586" i="25"/>
  <c r="D4587" i="25"/>
  <c r="D4588" i="25"/>
  <c r="D4589" i="25"/>
  <c r="D4590" i="25"/>
  <c r="D4591" i="25"/>
  <c r="D4592" i="25"/>
  <c r="D4593" i="25"/>
  <c r="D4594" i="25"/>
  <c r="D4595" i="25"/>
  <c r="D4596" i="25"/>
  <c r="D4597" i="25"/>
  <c r="D4598" i="25"/>
  <c r="D4599" i="25"/>
  <c r="D4600" i="25"/>
  <c r="D4601" i="25"/>
  <c r="D4602" i="25"/>
  <c r="D4603" i="25"/>
  <c r="D4604" i="25"/>
  <c r="D4605" i="25"/>
  <c r="D4606" i="25"/>
  <c r="D4607" i="25"/>
  <c r="D4608" i="25"/>
  <c r="D4609" i="25"/>
  <c r="D4610" i="25"/>
  <c r="D4611" i="25"/>
  <c r="D4612" i="25"/>
  <c r="D4613" i="25"/>
  <c r="D4614" i="25"/>
  <c r="D4615" i="25"/>
  <c r="D4616" i="25"/>
  <c r="D4617" i="25"/>
  <c r="D4618" i="25"/>
  <c r="D4619" i="25"/>
  <c r="D4620" i="25"/>
  <c r="D4621" i="25"/>
  <c r="D4622" i="25"/>
  <c r="D4623" i="25"/>
  <c r="D4624" i="25"/>
  <c r="D4625" i="25"/>
  <c r="D4626" i="25"/>
  <c r="D4627" i="25"/>
  <c r="D4628" i="25"/>
  <c r="D4629" i="25"/>
  <c r="D4630" i="25"/>
  <c r="D4631" i="25"/>
  <c r="D4632" i="25"/>
  <c r="D4633" i="25"/>
  <c r="D4634" i="25"/>
  <c r="D4635" i="25"/>
  <c r="D4636" i="25"/>
  <c r="D4637" i="25"/>
  <c r="D4638" i="25"/>
  <c r="D4639" i="25"/>
  <c r="D4640" i="25"/>
  <c r="D4641" i="25"/>
  <c r="D4642" i="25"/>
  <c r="D4643" i="25"/>
  <c r="D4644" i="25"/>
  <c r="D4645" i="25"/>
  <c r="D4646" i="25"/>
  <c r="D4647" i="25"/>
  <c r="D4648" i="25"/>
  <c r="D4649" i="25"/>
  <c r="D4650" i="25"/>
  <c r="D4651" i="25"/>
  <c r="D4652" i="25"/>
  <c r="D4653" i="25"/>
  <c r="D4654" i="25"/>
  <c r="D4655" i="25"/>
  <c r="D4656" i="25"/>
  <c r="D4657" i="25"/>
  <c r="D4658" i="25"/>
  <c r="D4659" i="25"/>
  <c r="D4660" i="25"/>
  <c r="D4661" i="25"/>
  <c r="D4662" i="25"/>
  <c r="D4663" i="25"/>
  <c r="D4664" i="25"/>
  <c r="D4665" i="25"/>
  <c r="D4666" i="25"/>
  <c r="D4667" i="25"/>
  <c r="D4668" i="25"/>
  <c r="D4669" i="25"/>
  <c r="D4670" i="25"/>
  <c r="D4671" i="25"/>
  <c r="D4672" i="25"/>
  <c r="D4673" i="25"/>
  <c r="D4674" i="25"/>
  <c r="D4675" i="25"/>
  <c r="D4676" i="25"/>
  <c r="D4677" i="25"/>
  <c r="D4678" i="25"/>
  <c r="D4679" i="25"/>
  <c r="D4680" i="25"/>
  <c r="D4681" i="25"/>
  <c r="D4682" i="25"/>
  <c r="D4683" i="25"/>
  <c r="D4684" i="25"/>
  <c r="D4685" i="25"/>
  <c r="D4686" i="25"/>
  <c r="D4687" i="25"/>
  <c r="D4688" i="25"/>
  <c r="D4689" i="25"/>
  <c r="D4690" i="25"/>
  <c r="D4691" i="25"/>
  <c r="D4692" i="25"/>
  <c r="D4693" i="25"/>
  <c r="D4694" i="25"/>
  <c r="D4695" i="25"/>
  <c r="D4696" i="25"/>
  <c r="D4697" i="25"/>
  <c r="D4698" i="25"/>
  <c r="D4699" i="25"/>
  <c r="D4700" i="25"/>
  <c r="D4701" i="25"/>
  <c r="D4702" i="25"/>
  <c r="D4703" i="25"/>
  <c r="D4704" i="25"/>
  <c r="D4705" i="25"/>
  <c r="D4706" i="25"/>
  <c r="D4707" i="25"/>
  <c r="D4708" i="25"/>
  <c r="D4709" i="25"/>
  <c r="D4710" i="25"/>
  <c r="D4711" i="25"/>
  <c r="D4712" i="25"/>
  <c r="D4713" i="25"/>
  <c r="D4714" i="25"/>
  <c r="D4715" i="25"/>
  <c r="D4716" i="25"/>
  <c r="D4717" i="25"/>
  <c r="D4718" i="25"/>
  <c r="D4719" i="25"/>
  <c r="D4720" i="25"/>
  <c r="D4721" i="25"/>
  <c r="D4722" i="25"/>
  <c r="D4723" i="25"/>
  <c r="D4724" i="25"/>
  <c r="D4725" i="25"/>
  <c r="D4726" i="25"/>
  <c r="D4727" i="25"/>
  <c r="D4728" i="25"/>
  <c r="D4729" i="25"/>
  <c r="D4730" i="25"/>
  <c r="D4731" i="25"/>
  <c r="D4732" i="25"/>
  <c r="D4733" i="25"/>
  <c r="D4734" i="25"/>
  <c r="D4735" i="25"/>
  <c r="D4736" i="25"/>
  <c r="D4737" i="25"/>
  <c r="D4738" i="25"/>
  <c r="D4739" i="25"/>
  <c r="D4740" i="25"/>
  <c r="D4741" i="25"/>
  <c r="D4742" i="25"/>
  <c r="D4743" i="25"/>
  <c r="D4744" i="25"/>
  <c r="D4745" i="25"/>
  <c r="D4746" i="25"/>
  <c r="D4747" i="25"/>
  <c r="D4748" i="25"/>
  <c r="D4749" i="25"/>
  <c r="D4750" i="25"/>
  <c r="D4751" i="25"/>
  <c r="D4752" i="25"/>
  <c r="D4753" i="25"/>
  <c r="D4754" i="25"/>
  <c r="D4755" i="25"/>
  <c r="D4756" i="25"/>
  <c r="D4757" i="25"/>
  <c r="D4758" i="25"/>
  <c r="D4759" i="25"/>
  <c r="D4760" i="25"/>
  <c r="B4761" i="25"/>
  <c r="D4761" i="25" s="1"/>
  <c r="D4762" i="25"/>
  <c r="D4763" i="25"/>
  <c r="D4764" i="25"/>
  <c r="D4765" i="25"/>
  <c r="D4766" i="25"/>
  <c r="D4767" i="25"/>
  <c r="D4768" i="25"/>
  <c r="D4769" i="25"/>
  <c r="D4770" i="25"/>
  <c r="B4771" i="25"/>
  <c r="D4771" i="25" s="1"/>
  <c r="D4772" i="25"/>
  <c r="D4773" i="25"/>
  <c r="D4774" i="25"/>
  <c r="D4775" i="25"/>
  <c r="D4776" i="25"/>
  <c r="D4777" i="25"/>
  <c r="D4778" i="25"/>
  <c r="D4779" i="25"/>
  <c r="D4780" i="25"/>
  <c r="D4781" i="25"/>
  <c r="D4782" i="25"/>
  <c r="D4783" i="25"/>
  <c r="D4784" i="25"/>
  <c r="D4785" i="25"/>
  <c r="D4786" i="25"/>
  <c r="D4787" i="25"/>
  <c r="D4788" i="25"/>
  <c r="D4789" i="25"/>
  <c r="D4790" i="25"/>
  <c r="D4791" i="25"/>
  <c r="B4792" i="25"/>
  <c r="D4792" i="25" s="1"/>
  <c r="B4793" i="25"/>
  <c r="D4793" i="25" s="1"/>
  <c r="B4794" i="25"/>
  <c r="D4794" i="25" s="1"/>
  <c r="B4795" i="25"/>
  <c r="D4795" i="25" s="1"/>
  <c r="B4796" i="25"/>
  <c r="D4796" i="25" s="1"/>
  <c r="B4797" i="25"/>
  <c r="D4797" i="25" s="1"/>
  <c r="D4798" i="25"/>
  <c r="B4799" i="25"/>
  <c r="D4799" i="25" s="1"/>
  <c r="D4800" i="25"/>
  <c r="B4801" i="25"/>
  <c r="D4801" i="25" s="1"/>
  <c r="B4802" i="25"/>
  <c r="D4802" i="25" s="1"/>
  <c r="D4803" i="25"/>
  <c r="B4804" i="25"/>
  <c r="D4804" i="25" s="1"/>
  <c r="B4805" i="25"/>
  <c r="D4805" i="25" s="1"/>
  <c r="B4806" i="25"/>
  <c r="D4806" i="25" s="1"/>
  <c r="D4807" i="25"/>
  <c r="B4808" i="25"/>
  <c r="D4808" i="25" s="1"/>
  <c r="D4809" i="25"/>
  <c r="B4810" i="25"/>
  <c r="D4810" i="25" s="1"/>
  <c r="B4811" i="25"/>
  <c r="D4811" i="25" s="1"/>
  <c r="D4812" i="25"/>
  <c r="B4813" i="25"/>
  <c r="D4813" i="25" s="1"/>
  <c r="B4814" i="25"/>
  <c r="D4814" i="25" s="1"/>
  <c r="D4815" i="25"/>
  <c r="B4816" i="25"/>
  <c r="D4816" i="25" s="1"/>
  <c r="D4817" i="25"/>
  <c r="D4818" i="25"/>
  <c r="D4819" i="25"/>
  <c r="D4820" i="25"/>
  <c r="D4821" i="25"/>
  <c r="D4822" i="25"/>
  <c r="D4823" i="25"/>
  <c r="D4824" i="25"/>
  <c r="D4825" i="25"/>
  <c r="D4826" i="25"/>
  <c r="D4827" i="25"/>
  <c r="D4828" i="25"/>
  <c r="D4829" i="25"/>
  <c r="D4830" i="25"/>
  <c r="D4831" i="25"/>
  <c r="D4832" i="25"/>
  <c r="D4833" i="25"/>
  <c r="D4834" i="25"/>
  <c r="D4835" i="25"/>
  <c r="D4836" i="25"/>
  <c r="D4837" i="25"/>
  <c r="D4838" i="25"/>
  <c r="D4839" i="25"/>
  <c r="D4840" i="25"/>
  <c r="D4841" i="25"/>
  <c r="D4842" i="25"/>
  <c r="D4843" i="25"/>
  <c r="D4844" i="25"/>
  <c r="D4845" i="25"/>
  <c r="D4846" i="25"/>
  <c r="D4847" i="25"/>
  <c r="D4848" i="25"/>
  <c r="D4849" i="25"/>
  <c r="D4850" i="25"/>
  <c r="D4851" i="25"/>
  <c r="B4852" i="25"/>
  <c r="D4852" i="25" s="1"/>
  <c r="B4853" i="25"/>
  <c r="D4853" i="25" s="1"/>
  <c r="D4854" i="25"/>
  <c r="B4855" i="25"/>
  <c r="D4855" i="25" s="1"/>
  <c r="D4856" i="25"/>
  <c r="D4857" i="25"/>
  <c r="D4858" i="25"/>
  <c r="D4859" i="25"/>
  <c r="D4860" i="25"/>
  <c r="D4861" i="25"/>
  <c r="D4862" i="25"/>
  <c r="D4863" i="25"/>
  <c r="B4864" i="25"/>
  <c r="D4864" i="25" s="1"/>
  <c r="B4865" i="25"/>
  <c r="D4865" i="25" s="1"/>
  <c r="D4866" i="25"/>
  <c r="D4867" i="25"/>
  <c r="B4868" i="25"/>
  <c r="D4868" i="25" s="1"/>
  <c r="D4869" i="25"/>
  <c r="D4870" i="25"/>
  <c r="D4871" i="25"/>
  <c r="D4872" i="25"/>
  <c r="D4873" i="25"/>
  <c r="B4874" i="25"/>
  <c r="D4874" i="25" s="1"/>
  <c r="B4875" i="25"/>
  <c r="D4875" i="25" s="1"/>
  <c r="B4876" i="25"/>
  <c r="D4876" i="25" s="1"/>
  <c r="B4877" i="25"/>
  <c r="D4877" i="25" s="1"/>
  <c r="B4878" i="25"/>
  <c r="D4878" i="25" s="1"/>
  <c r="D4879" i="25"/>
  <c r="D4880" i="25"/>
  <c r="B4881" i="25"/>
  <c r="D4881" i="25" s="1"/>
  <c r="B4882" i="25"/>
  <c r="D4882" i="25" s="1"/>
  <c r="B4883" i="25"/>
  <c r="D4883" i="25" s="1"/>
  <c r="B4884" i="25"/>
  <c r="D4884" i="25" s="1"/>
  <c r="B4885" i="25"/>
  <c r="D4885" i="25" s="1"/>
  <c r="B4886" i="25"/>
  <c r="D4886" i="25" s="1"/>
  <c r="D4887" i="25"/>
  <c r="D4888" i="25"/>
  <c r="B4889" i="25"/>
  <c r="D4889" i="25" s="1"/>
  <c r="D4890" i="25"/>
  <c r="D4891" i="25"/>
  <c r="D4892" i="25"/>
  <c r="D4893" i="25"/>
  <c r="D4894" i="25"/>
  <c r="D4895" i="25"/>
  <c r="D4896" i="25"/>
  <c r="D4897" i="25"/>
  <c r="D4898" i="25"/>
  <c r="D4899" i="25"/>
  <c r="D4900" i="25"/>
  <c r="D4901" i="25"/>
  <c r="D4902" i="25"/>
  <c r="D4903" i="25"/>
  <c r="D4904" i="25"/>
  <c r="D4905" i="25"/>
  <c r="D4906" i="25"/>
  <c r="D4907" i="25"/>
  <c r="D4908" i="25"/>
  <c r="D4909" i="25"/>
  <c r="D4910" i="25"/>
  <c r="D4911" i="25"/>
  <c r="D4912" i="25"/>
  <c r="D4913" i="25"/>
  <c r="D4914" i="25"/>
  <c r="B4915" i="25"/>
  <c r="D4915" i="25" s="1"/>
  <c r="B4916" i="25"/>
  <c r="D4916" i="25" s="1"/>
  <c r="B4917" i="25"/>
  <c r="D4917" i="25" s="1"/>
  <c r="B4918" i="25"/>
  <c r="D4918" i="25" s="1"/>
  <c r="B4919" i="25"/>
  <c r="D4919" i="25" s="1"/>
  <c r="B4920" i="25"/>
  <c r="D4920" i="25" s="1"/>
  <c r="D4921" i="25"/>
  <c r="B4922" i="25"/>
  <c r="D4922" i="25" s="1"/>
  <c r="D4923" i="25"/>
  <c r="D4924" i="25"/>
  <c r="D4925" i="25"/>
  <c r="D4926" i="25"/>
  <c r="D4927" i="25"/>
  <c r="D4928" i="25"/>
  <c r="D4929" i="25"/>
  <c r="D4930" i="25"/>
  <c r="D4931" i="25"/>
  <c r="D4932" i="25"/>
  <c r="D4933" i="25"/>
  <c r="D4934" i="25"/>
  <c r="D4935" i="25"/>
  <c r="D4936" i="25"/>
  <c r="D4937" i="25"/>
  <c r="D4938" i="25"/>
  <c r="D4939" i="25"/>
  <c r="D4940" i="25"/>
  <c r="D4941" i="25"/>
  <c r="D4942" i="25"/>
  <c r="D4943" i="25"/>
  <c r="B4944" i="25"/>
  <c r="D4944" i="25" s="1"/>
  <c r="B4945" i="25"/>
  <c r="D4945" i="25" s="1"/>
  <c r="B4946" i="25"/>
  <c r="D4946" i="25" s="1"/>
  <c r="B4947" i="25"/>
  <c r="D4947" i="25" s="1"/>
  <c r="B4948" i="25"/>
  <c r="D4948" i="25" s="1"/>
  <c r="B4949" i="25"/>
  <c r="D4949" i="25" s="1"/>
  <c r="D4952" i="25"/>
  <c r="D4953" i="25"/>
  <c r="D4954" i="25"/>
  <c r="D4955" i="25"/>
  <c r="D4956" i="25"/>
  <c r="D4957" i="25"/>
  <c r="D4958" i="25"/>
  <c r="D4959" i="25"/>
  <c r="D4960" i="25"/>
  <c r="D4961" i="25"/>
  <c r="D4962" i="25"/>
  <c r="D4963" i="25"/>
  <c r="D4964" i="25"/>
  <c r="D4965" i="25"/>
  <c r="D4966" i="25"/>
  <c r="D4967" i="25"/>
  <c r="D4968" i="25"/>
  <c r="D4969" i="25"/>
  <c r="D4970" i="25"/>
  <c r="D4971" i="25"/>
  <c r="D4972" i="25"/>
  <c r="D4973" i="25"/>
  <c r="D4974" i="25"/>
  <c r="D4975" i="25"/>
  <c r="D4976" i="25"/>
  <c r="D4977" i="25"/>
  <c r="D4978" i="25"/>
  <c r="D4979" i="25"/>
  <c r="D4980" i="25"/>
  <c r="D4981" i="25"/>
  <c r="D4982" i="25"/>
  <c r="D4983" i="25"/>
  <c r="D4984" i="25"/>
  <c r="D4985" i="25"/>
  <c r="D4986" i="25"/>
  <c r="D4987" i="25"/>
  <c r="D4988" i="25"/>
  <c r="D4989" i="25"/>
  <c r="D4990" i="25"/>
  <c r="D4991" i="25"/>
  <c r="D4992" i="25"/>
  <c r="D4993" i="25"/>
  <c r="D4994" i="25"/>
  <c r="B4995" i="25"/>
  <c r="D4995" i="25" s="1"/>
  <c r="H31" i="4"/>
  <c r="B4996" i="25" s="1"/>
  <c r="D4996" i="25" s="1"/>
  <c r="D4998" i="25"/>
  <c r="D4999" i="25"/>
  <c r="D5001" i="25"/>
  <c r="D5002" i="25"/>
  <c r="D5003" i="25"/>
  <c r="D5004" i="25"/>
  <c r="D5005" i="25"/>
  <c r="D5006" i="25"/>
  <c r="D5007" i="25"/>
  <c r="D5008" i="25"/>
  <c r="D5009" i="25"/>
  <c r="D5010" i="25"/>
  <c r="B5012" i="25"/>
  <c r="D5012" i="25" s="1"/>
  <c r="B5013" i="25"/>
  <c r="D5013" i="25" s="1"/>
  <c r="B5014" i="25"/>
  <c r="D5014" i="25" s="1"/>
  <c r="D5015" i="25"/>
  <c r="D5016" i="25"/>
  <c r="D5017" i="25"/>
  <c r="D5018" i="25"/>
  <c r="D5019" i="25"/>
  <c r="D5020" i="25"/>
  <c r="D5021" i="25"/>
  <c r="B5022" i="25"/>
  <c r="D5022" i="25" s="1"/>
  <c r="B5023" i="25"/>
  <c r="D5023" i="25" s="1"/>
  <c r="B5024" i="25"/>
  <c r="D5024" i="25" s="1"/>
  <c r="D5025" i="25"/>
  <c r="B5026" i="25"/>
  <c r="D5026" i="25" s="1"/>
  <c r="B5027" i="25"/>
  <c r="D5027" i="25" s="1"/>
  <c r="D5028" i="25"/>
  <c r="D5029" i="25"/>
  <c r="D5030" i="25"/>
  <c r="D5031" i="25"/>
  <c r="D5032" i="25"/>
  <c r="D5033" i="25"/>
  <c r="D5034" i="25"/>
  <c r="D5035" i="25"/>
  <c r="D5036" i="25"/>
  <c r="D5037" i="25"/>
  <c r="D5038" i="25"/>
  <c r="D5039" i="25"/>
  <c r="D5040" i="25"/>
  <c r="D5041" i="25"/>
  <c r="D5042" i="25"/>
  <c r="D5043" i="25"/>
  <c r="D5044" i="25"/>
  <c r="D5045" i="25"/>
  <c r="D5046" i="25"/>
  <c r="D5047" i="25"/>
  <c r="D5048" i="25"/>
  <c r="D5049" i="25"/>
  <c r="D5050" i="25"/>
  <c r="D5051" i="25"/>
  <c r="D5052" i="25"/>
  <c r="D5053" i="25"/>
  <c r="D5054" i="25"/>
  <c r="D5055" i="25"/>
  <c r="B5056" i="25"/>
  <c r="D5056" i="25" s="1"/>
  <c r="B5057" i="25"/>
  <c r="D5057" i="25" s="1"/>
  <c r="B5058" i="25"/>
  <c r="D5058" i="25" s="1"/>
  <c r="B5059" i="25"/>
  <c r="D5059" i="25" s="1"/>
  <c r="B5060" i="25"/>
  <c r="D5060" i="25" s="1"/>
  <c r="B5061" i="25"/>
  <c r="D5061" i="25" s="1"/>
  <c r="D5062" i="25"/>
  <c r="B5063" i="25"/>
  <c r="D5063" i="25" s="1"/>
  <c r="B5064" i="25"/>
  <c r="D5064" i="25" s="1"/>
  <c r="B5065" i="25"/>
  <c r="D5065" i="25" s="1"/>
  <c r="B5067" i="25"/>
  <c r="D5067" i="25" s="1"/>
  <c r="B5068" i="25"/>
  <c r="D5068" i="25" s="1"/>
  <c r="B5069" i="25"/>
  <c r="D5069" i="25" s="1"/>
  <c r="B5070" i="25"/>
  <c r="D5070" i="25" s="1"/>
  <c r="B5072" i="25"/>
  <c r="D5072" i="25" s="1"/>
  <c r="B5073" i="25"/>
  <c r="D5073" i="25" s="1"/>
  <c r="B5074" i="25"/>
  <c r="D5074" i="25" s="1"/>
  <c r="B5075" i="25"/>
  <c r="D5075" i="25" s="1"/>
  <c r="B5076" i="25"/>
  <c r="D5076" i="25" s="1"/>
  <c r="B5077" i="25"/>
  <c r="D5077" i="25" s="1"/>
  <c r="B5078" i="25"/>
  <c r="D5078" i="25" s="1"/>
  <c r="B5079" i="25"/>
  <c r="D5079" i="25" s="1"/>
  <c r="B5080" i="25"/>
  <c r="D5080" i="25" s="1"/>
  <c r="B5081" i="25"/>
  <c r="D5081" i="25" s="1"/>
  <c r="B5082" i="25"/>
  <c r="D5082" i="25" s="1"/>
  <c r="B5083" i="25"/>
  <c r="D5083" i="25" s="1"/>
  <c r="B5084" i="25"/>
  <c r="D5084" i="25" s="1"/>
  <c r="B5085" i="25"/>
  <c r="D5085" i="25" s="1"/>
  <c r="B5086" i="25"/>
  <c r="D5086" i="25" s="1"/>
  <c r="B5088" i="25"/>
  <c r="D5088" i="25" s="1"/>
  <c r="B5089" i="25"/>
  <c r="D5089" i="25" s="1"/>
  <c r="B5091" i="25"/>
  <c r="D5091" i="25" s="1"/>
  <c r="B5092" i="25"/>
  <c r="D5092" i="25" s="1"/>
  <c r="B5093" i="25"/>
  <c r="D5093" i="25" s="1"/>
  <c r="B5094" i="25"/>
  <c r="D5094" i="25" s="1"/>
  <c r="B5095" i="25"/>
  <c r="D5095" i="25" s="1"/>
  <c r="B5097" i="25"/>
  <c r="D5097" i="25" s="1"/>
  <c r="B5098" i="25"/>
  <c r="D5098" i="25" s="1"/>
  <c r="B5099" i="25"/>
  <c r="D5099" i="25" s="1"/>
  <c r="B5100" i="25"/>
  <c r="D5100" i="25" s="1"/>
  <c r="B5101" i="25"/>
  <c r="D5101" i="25" s="1"/>
  <c r="B5103" i="25"/>
  <c r="D5103" i="25" s="1"/>
  <c r="B5104" i="25"/>
  <c r="D5104" i="25" s="1"/>
  <c r="B5105" i="25"/>
  <c r="D5105" i="25" s="1"/>
  <c r="B5106" i="25"/>
  <c r="D5106" i="25" s="1"/>
  <c r="B5107" i="25"/>
  <c r="D5107" i="25" s="1"/>
  <c r="B5108" i="25"/>
  <c r="D5108" i="25" s="1"/>
  <c r="B5109" i="25"/>
  <c r="D5109" i="25" s="1"/>
  <c r="B5110" i="25"/>
  <c r="D5110" i="25" s="1"/>
  <c r="B5111" i="25"/>
  <c r="D5111" i="25" s="1"/>
  <c r="B5113" i="25"/>
  <c r="D5113" i="25" s="1"/>
  <c r="B5114" i="25"/>
  <c r="D5114" i="25" s="1"/>
  <c r="B5115" i="25"/>
  <c r="D5115" i="25" s="1"/>
  <c r="B5116" i="25"/>
  <c r="D5116" i="25" s="1"/>
  <c r="B5117" i="25"/>
  <c r="D5117" i="25" s="1"/>
  <c r="B5118" i="25"/>
  <c r="D5118" i="25" s="1"/>
  <c r="B5119" i="25"/>
  <c r="D5119" i="25" s="1"/>
  <c r="B5122" i="25"/>
  <c r="D5122" i="25" s="1"/>
  <c r="B5123" i="25"/>
  <c r="D5123" i="25" s="1"/>
  <c r="B5124" i="25"/>
  <c r="D5124" i="25" s="1"/>
  <c r="B5126" i="25"/>
  <c r="D5126" i="25" s="1"/>
  <c r="B5127" i="25"/>
  <c r="D5127" i="25" s="1"/>
  <c r="D5128" i="25"/>
  <c r="D5129" i="25"/>
  <c r="D5130" i="25"/>
  <c r="D5131" i="25"/>
  <c r="B5133" i="25"/>
  <c r="D5133" i="25" s="1"/>
  <c r="B5134" i="25"/>
  <c r="D5134" i="25" s="1"/>
  <c r="B5135" i="25"/>
  <c r="D5135" i="25" s="1"/>
  <c r="D5136" i="25"/>
  <c r="B5137" i="25"/>
  <c r="D5137" i="25" s="1"/>
  <c r="D5138" i="25"/>
  <c r="B5139" i="25"/>
  <c r="D5139" i="25" s="1"/>
  <c r="D5140" i="25"/>
  <c r="D5141" i="25"/>
  <c r="B5142" i="25"/>
  <c r="D5142" i="25" s="1"/>
  <c r="D5143" i="25"/>
  <c r="D5144" i="25"/>
  <c r="D5145" i="25"/>
  <c r="D5146" i="25"/>
  <c r="B5148" i="25"/>
  <c r="D5148" i="25" s="1"/>
  <c r="D5149" i="25"/>
  <c r="D5150" i="25"/>
  <c r="D5151" i="25"/>
  <c r="B5152" i="25"/>
  <c r="D5152" i="25" s="1"/>
  <c r="B5153" i="25"/>
  <c r="D5153" i="25" s="1"/>
  <c r="D5154" i="25"/>
  <c r="D5155" i="25"/>
  <c r="D5156" i="25"/>
  <c r="D5157" i="25"/>
  <c r="D5158" i="25"/>
  <c r="D5159" i="25"/>
  <c r="D5160" i="25"/>
  <c r="D5162" i="25"/>
  <c r="B5163" i="25"/>
  <c r="D5163" i="25" s="1"/>
  <c r="B5164" i="25"/>
  <c r="D5164" i="25" s="1"/>
  <c r="D5166" i="25"/>
  <c r="B5167" i="25"/>
  <c r="D5167" i="25" s="1"/>
  <c r="B5168" i="25"/>
  <c r="D5168" i="25" s="1"/>
  <c r="D5169" i="25"/>
  <c r="D5170" i="25"/>
  <c r="B5171" i="25"/>
  <c r="D5171" i="25" s="1"/>
  <c r="D5172" i="25"/>
  <c r="D5173" i="25"/>
  <c r="D5174" i="25"/>
  <c r="B5175" i="25"/>
  <c r="D5175" i="25" s="1"/>
  <c r="D5176" i="25"/>
  <c r="B5177" i="25"/>
  <c r="D5177" i="25" s="1"/>
  <c r="D5179" i="25"/>
  <c r="D5180" i="25"/>
  <c r="B5181" i="25"/>
  <c r="D5181" i="25" s="1"/>
  <c r="D5182" i="25"/>
  <c r="D5183" i="25"/>
  <c r="D5184" i="25"/>
  <c r="D5185" i="25"/>
  <c r="D5186" i="25"/>
  <c r="B5187" i="25"/>
  <c r="D5187" i="25" s="1"/>
  <c r="D5188" i="25"/>
  <c r="D5189" i="25"/>
  <c r="D5190" i="25"/>
  <c r="D5191" i="25"/>
  <c r="D5192" i="25"/>
  <c r="D5193" i="25"/>
  <c r="B5194" i="25"/>
  <c r="D5194" i="25" s="1"/>
  <c r="D5195" i="25"/>
  <c r="D5196" i="25"/>
  <c r="D5197" i="25"/>
  <c r="D5198" i="25"/>
  <c r="D5199" i="25"/>
  <c r="D5200" i="25"/>
  <c r="D5201" i="25"/>
  <c r="D5202" i="25"/>
  <c r="D5203" i="25"/>
  <c r="D5204" i="25"/>
  <c r="D5205" i="25"/>
  <c r="D5206" i="25"/>
  <c r="D5207" i="25"/>
  <c r="D5208" i="25"/>
  <c r="D5209" i="25"/>
  <c r="D5210" i="25"/>
  <c r="D5211" i="25"/>
  <c r="D5212" i="25"/>
  <c r="D5213" i="25"/>
  <c r="D5215" i="25"/>
  <c r="D5216" i="25"/>
  <c r="D5217" i="25"/>
  <c r="D5218" i="25"/>
  <c r="D5219" i="25"/>
  <c r="D5220" i="25"/>
  <c r="D5221" i="25"/>
  <c r="D5222" i="25"/>
  <c r="B5224" i="25"/>
  <c r="D5224" i="25" s="1"/>
  <c r="D5226" i="25"/>
  <c r="D5227" i="25"/>
  <c r="D5228" i="25"/>
  <c r="D5229" i="25"/>
  <c r="B5230" i="25"/>
  <c r="D5230" i="25" s="1"/>
  <c r="B5231" i="25"/>
  <c r="D5231" i="25" s="1"/>
  <c r="B5233" i="25"/>
  <c r="D5233" i="25" s="1"/>
  <c r="D5234" i="25"/>
  <c r="D5235" i="25"/>
  <c r="D5236" i="25"/>
  <c r="D5237" i="25"/>
  <c r="D5238" i="25"/>
  <c r="B5239" i="25"/>
  <c r="D5239" i="25" s="1"/>
  <c r="B5240" i="25"/>
  <c r="D5240" i="25" s="1"/>
  <c r="B5241" i="25"/>
  <c r="D5241" i="25" s="1"/>
  <c r="B5242" i="25"/>
  <c r="D5242" i="25" s="1"/>
  <c r="B5243" i="25"/>
  <c r="D5243" i="25" s="1"/>
  <c r="D5244" i="25"/>
  <c r="D5245" i="25"/>
  <c r="B5247" i="25"/>
  <c r="D5247" i="25" s="1"/>
  <c r="B5248" i="25"/>
  <c r="D5248" i="25" s="1"/>
  <c r="D5249" i="25"/>
  <c r="D5250" i="25"/>
  <c r="D5251" i="25"/>
  <c r="D5252" i="25"/>
  <c r="D5253" i="25"/>
  <c r="D5254" i="25"/>
  <c r="B5255" i="25"/>
  <c r="D5255" i="25" s="1"/>
  <c r="B5256" i="25"/>
  <c r="D5256" i="25" s="1"/>
  <c r="D5257" i="25"/>
  <c r="D5258" i="25"/>
  <c r="D5259" i="25"/>
  <c r="D5261" i="25"/>
  <c r="D5262" i="25"/>
  <c r="D5263" i="25"/>
  <c r="D5264" i="25"/>
  <c r="D5265" i="25"/>
  <c r="D5266" i="25"/>
  <c r="D5267" i="25"/>
  <c r="D5268" i="25"/>
  <c r="D5269" i="25"/>
  <c r="D5270" i="25"/>
  <c r="D5271" i="25"/>
  <c r="D5272" i="25"/>
  <c r="D5273" i="25"/>
  <c r="B5274" i="25"/>
  <c r="D5274" i="25" s="1"/>
  <c r="B5275" i="25"/>
  <c r="D5275" i="25" s="1"/>
  <c r="D5276" i="25"/>
  <c r="D5277" i="25"/>
  <c r="B5278" i="25"/>
  <c r="D5278" i="25" s="1"/>
  <c r="B5279" i="25"/>
  <c r="D5279" i="25" s="1"/>
  <c r="B5280" i="25"/>
  <c r="D5280" i="25" s="1"/>
  <c r="D5281" i="25"/>
  <c r="D5282" i="25"/>
  <c r="D5283" i="25"/>
  <c r="D5284" i="25"/>
  <c r="D5285" i="25"/>
  <c r="D5287" i="25"/>
  <c r="D5288" i="25"/>
  <c r="D5289" i="25"/>
  <c r="D5290" i="25"/>
  <c r="D5291" i="25"/>
  <c r="D5292" i="25"/>
  <c r="D5293" i="25"/>
  <c r="D5294" i="25"/>
  <c r="D5295" i="25"/>
  <c r="D5296" i="25"/>
  <c r="D5297" i="25"/>
  <c r="D5298" i="25"/>
  <c r="D5299" i="25"/>
  <c r="D5300" i="25"/>
  <c r="B5301" i="25"/>
  <c r="D5301" i="25" s="1"/>
  <c r="D5302" i="25"/>
  <c r="D5303" i="25"/>
  <c r="D5305" i="25"/>
  <c r="D5306" i="25"/>
  <c r="D5307" i="25"/>
  <c r="D5308" i="25"/>
  <c r="D5309" i="25"/>
  <c r="B5310" i="25"/>
  <c r="D5310" i="25" s="1"/>
  <c r="D5311" i="25"/>
  <c r="B5312" i="25"/>
  <c r="D5312" i="25" s="1"/>
  <c r="D5313" i="25"/>
  <c r="D5314" i="25"/>
  <c r="B5315" i="25"/>
  <c r="D5315" i="25" s="1"/>
  <c r="D5316" i="25"/>
  <c r="B5317" i="25"/>
  <c r="D5317" i="25" s="1"/>
  <c r="D5318" i="25"/>
  <c r="D5319" i="25"/>
  <c r="D5321" i="25"/>
  <c r="D5322" i="25"/>
  <c r="D5323" i="25"/>
  <c r="D5324" i="25"/>
  <c r="D5325" i="25"/>
  <c r="B5328" i="25"/>
  <c r="D5328" i="25" s="1"/>
  <c r="D5329" i="25"/>
  <c r="B5330" i="25"/>
  <c r="D5330" i="25" s="1"/>
  <c r="B5331" i="25"/>
  <c r="D5331" i="25" s="1"/>
  <c r="B5332" i="25"/>
  <c r="D5332" i="25" s="1"/>
  <c r="B5333" i="25"/>
  <c r="D5333" i="25" s="1"/>
  <c r="B5335" i="25"/>
  <c r="D5335" i="25" s="1"/>
  <c r="B5336" i="25"/>
  <c r="D5336" i="25" s="1"/>
  <c r="B5337" i="25"/>
  <c r="D5337" i="25" s="1"/>
  <c r="B5338" i="25"/>
  <c r="D5338" i="25" s="1"/>
  <c r="B5340" i="25"/>
  <c r="D5340" i="25" s="1"/>
  <c r="B5341" i="25"/>
  <c r="D5341" i="25" s="1"/>
  <c r="B5343" i="25"/>
  <c r="D5343" i="25" s="1"/>
  <c r="B5344" i="25"/>
  <c r="D5344" i="25" s="1"/>
  <c r="B5345" i="25"/>
  <c r="D5345" i="25" s="1"/>
  <c r="B5346" i="25"/>
  <c r="D5346" i="25" s="1"/>
  <c r="B5347" i="25"/>
  <c r="D5347" i="25" s="1"/>
  <c r="B5349" i="25"/>
  <c r="D5349" i="25" s="1"/>
  <c r="B5350" i="25"/>
  <c r="D5350" i="25" s="1"/>
  <c r="B5351" i="25"/>
  <c r="D5351" i="25" s="1"/>
  <c r="B5352" i="25"/>
  <c r="D5352" i="25" s="1"/>
  <c r="B5353" i="25"/>
  <c r="D5353" i="25" s="1"/>
  <c r="B5354" i="25"/>
  <c r="D5354" i="25" s="1"/>
  <c r="B5357" i="25"/>
  <c r="D5357" i="25" s="1"/>
  <c r="B5358" i="25"/>
  <c r="D5358" i="25" s="1"/>
  <c r="B5359" i="25"/>
  <c r="D5359" i="25" s="1"/>
  <c r="B5361" i="25"/>
  <c r="D5361" i="25" s="1"/>
  <c r="B5362" i="25"/>
  <c r="D5362" i="25" s="1"/>
  <c r="D5363" i="25"/>
  <c r="D5364" i="25"/>
  <c r="D5365" i="25"/>
  <c r="D5366" i="25"/>
  <c r="B5368" i="25"/>
  <c r="D5368" i="25" s="1"/>
  <c r="B5370" i="25"/>
  <c r="D5370" i="25" s="1"/>
  <c r="D5371" i="25"/>
  <c r="D5372" i="25"/>
  <c r="D5373" i="25"/>
  <c r="B5374" i="25"/>
  <c r="D5374" i="25" s="1"/>
  <c r="B5375" i="25"/>
  <c r="D5375" i="25" s="1"/>
  <c r="D5376" i="25"/>
  <c r="D5377" i="25"/>
  <c r="D5378" i="25"/>
  <c r="D5379" i="25"/>
  <c r="D5380" i="25"/>
  <c r="D5381" i="25"/>
  <c r="D5382" i="25"/>
  <c r="B5384" i="25"/>
  <c r="D5384" i="25" s="1"/>
  <c r="D5385" i="25"/>
  <c r="D5386" i="25"/>
  <c r="B5387" i="25"/>
  <c r="D5387" i="25" s="1"/>
  <c r="D5388" i="25"/>
  <c r="D5389" i="25"/>
  <c r="D5390" i="25"/>
  <c r="B5391" i="25"/>
  <c r="D5391" i="25" s="1"/>
  <c r="D5392" i="25"/>
  <c r="B5393" i="25"/>
  <c r="D5393" i="25" s="1"/>
  <c r="B5395" i="25"/>
  <c r="D5395" i="25" s="1"/>
  <c r="D5396" i="25"/>
  <c r="D5397" i="25"/>
  <c r="D5398" i="25"/>
  <c r="D5399" i="25"/>
  <c r="D5400" i="25"/>
  <c r="B5401" i="25"/>
  <c r="D5401" i="25" s="1"/>
  <c r="D5402" i="25"/>
  <c r="D5403" i="25"/>
  <c r="D5404" i="25"/>
  <c r="D5405" i="25"/>
  <c r="D5406" i="25"/>
  <c r="D5407" i="25"/>
  <c r="D5408" i="25"/>
  <c r="D5409" i="25"/>
  <c r="D5410" i="25"/>
  <c r="D5411" i="25"/>
  <c r="D5413" i="25"/>
  <c r="D5414" i="25"/>
  <c r="D5415" i="25"/>
  <c r="D5416" i="25"/>
  <c r="D5417" i="25"/>
  <c r="D5418" i="25"/>
  <c r="D5419" i="25"/>
  <c r="D5420" i="25"/>
  <c r="B5422" i="25"/>
  <c r="D5422" i="25" s="1"/>
  <c r="B5424" i="25"/>
  <c r="D5424" i="25" s="1"/>
  <c r="B5426" i="25"/>
  <c r="D5426" i="25" s="1"/>
  <c r="D5427" i="25"/>
  <c r="D5428" i="25"/>
  <c r="D5429" i="25"/>
  <c r="D5430" i="25"/>
  <c r="B5431" i="25"/>
  <c r="D5431" i="25" s="1"/>
  <c r="B5432" i="25"/>
  <c r="D5432" i="25" s="1"/>
  <c r="D5433" i="25"/>
  <c r="D5434" i="25"/>
  <c r="D5435" i="25"/>
  <c r="D5436" i="25"/>
  <c r="D5437" i="25"/>
  <c r="D5438" i="25"/>
  <c r="B5439" i="25"/>
  <c r="D5439" i="25" s="1"/>
  <c r="B5440" i="25"/>
  <c r="D5440" i="25" s="1"/>
  <c r="D5441" i="25"/>
  <c r="D5442" i="25"/>
  <c r="D5443" i="25"/>
  <c r="D5445" i="25"/>
  <c r="D5446" i="25"/>
  <c r="D5447" i="25"/>
  <c r="D5448" i="25"/>
  <c r="D5449" i="25"/>
  <c r="D5450" i="25"/>
  <c r="D5451" i="25"/>
  <c r="D5452" i="25"/>
  <c r="D5453" i="25"/>
  <c r="D5454" i="25"/>
  <c r="D5455" i="25"/>
  <c r="D5456" i="25"/>
  <c r="D5457" i="25"/>
  <c r="B5458" i="25"/>
  <c r="D5458" i="25" s="1"/>
  <c r="B5459" i="25"/>
  <c r="D5459" i="25" s="1"/>
  <c r="D5460" i="25"/>
  <c r="D5461" i="25"/>
  <c r="B5462" i="25"/>
  <c r="D5462" i="25" s="1"/>
  <c r="B5463" i="25"/>
  <c r="D5463" i="25" s="1"/>
  <c r="B5464" i="25"/>
  <c r="D5464" i="25" s="1"/>
  <c r="D5465" i="25"/>
  <c r="D5466" i="25"/>
  <c r="D5467" i="25"/>
  <c r="D5468" i="25"/>
  <c r="D5469" i="25"/>
  <c r="D5471" i="25"/>
  <c r="D5472" i="25"/>
  <c r="D5473" i="25"/>
  <c r="D5474" i="25"/>
  <c r="D5475" i="25"/>
  <c r="D5476" i="25"/>
  <c r="D5477" i="25"/>
  <c r="D5478" i="25"/>
  <c r="D5479" i="25"/>
  <c r="D5480" i="25"/>
  <c r="D5481" i="25"/>
  <c r="D5482" i="25"/>
  <c r="D5483" i="25"/>
  <c r="D5484" i="25"/>
  <c r="B5485" i="25"/>
  <c r="D5485" i="25" s="1"/>
  <c r="D5486" i="25"/>
  <c r="D5487" i="25"/>
  <c r="D5489" i="25"/>
  <c r="D5490" i="25"/>
  <c r="D5491" i="25"/>
  <c r="D5492" i="25"/>
  <c r="D5493" i="25"/>
  <c r="B5494" i="25"/>
  <c r="D5494" i="25" s="1"/>
  <c r="D5495" i="25"/>
  <c r="B5496" i="25"/>
  <c r="D5496" i="25" s="1"/>
  <c r="D5497" i="25"/>
  <c r="B5498" i="25"/>
  <c r="D5498" i="25" s="1"/>
  <c r="D5499" i="25"/>
  <c r="D5500" i="25"/>
  <c r="D5502" i="25"/>
  <c r="D5503" i="25"/>
  <c r="D5504" i="25"/>
  <c r="D5505" i="25"/>
  <c r="D5506" i="25"/>
  <c r="B5509" i="25"/>
  <c r="D5509" i="25" s="1"/>
  <c r="D5510" i="25"/>
  <c r="B5511" i="25"/>
  <c r="D5511" i="25" s="1"/>
  <c r="B5512" i="25"/>
  <c r="D5512" i="25" s="1"/>
  <c r="B5514" i="25"/>
  <c r="D5514" i="25" s="1"/>
  <c r="B5515" i="25"/>
  <c r="D5515" i="25" s="1"/>
  <c r="B5516" i="25"/>
  <c r="D5516" i="25" s="1"/>
  <c r="B5517" i="25"/>
  <c r="D5517" i="25" s="1"/>
  <c r="B5519" i="25"/>
  <c r="D5519" i="25" s="1"/>
  <c r="B5520" i="25"/>
  <c r="D5520" i="25" s="1"/>
  <c r="B5522" i="25"/>
  <c r="D5522" i="25" s="1"/>
  <c r="B5523" i="25"/>
  <c r="D5523" i="25" s="1"/>
  <c r="B5524" i="25"/>
  <c r="D5524" i="25" s="1"/>
  <c r="B5525" i="25"/>
  <c r="D5525" i="25" s="1"/>
  <c r="B5528" i="25"/>
  <c r="D5528" i="25" s="1"/>
  <c r="B5529" i="25"/>
  <c r="D5529" i="25" s="1"/>
  <c r="D5530" i="25"/>
  <c r="D5531" i="25"/>
  <c r="D5532" i="25"/>
  <c r="D5533" i="25"/>
  <c r="D5535" i="25"/>
  <c r="D5536" i="25"/>
  <c r="D5538" i="25"/>
  <c r="D5539" i="25"/>
  <c r="D5540" i="25"/>
  <c r="D5541" i="25"/>
  <c r="D5542" i="25"/>
  <c r="D5543" i="25"/>
  <c r="D5545" i="25"/>
  <c r="D5546" i="25"/>
  <c r="D5547" i="25"/>
  <c r="D5548" i="25"/>
  <c r="D5549" i="25"/>
  <c r="D5550" i="25"/>
  <c r="D5551" i="25"/>
  <c r="B5553" i="25"/>
  <c r="D5553" i="25" s="1"/>
  <c r="D5554" i="25"/>
  <c r="B5555" i="25"/>
  <c r="D5555" i="25" s="1"/>
  <c r="B5556" i="25"/>
  <c r="D5556" i="25" s="1"/>
  <c r="B5558" i="25"/>
  <c r="D5558" i="25" s="1"/>
  <c r="B5559" i="25"/>
  <c r="D5559" i="25" s="1"/>
  <c r="B5560" i="25"/>
  <c r="D5560" i="25" s="1"/>
  <c r="B5561" i="25"/>
  <c r="D5561" i="25" s="1"/>
  <c r="B5563" i="25"/>
  <c r="D5563" i="25" s="1"/>
  <c r="B5564" i="25"/>
  <c r="D5564" i="25" s="1"/>
  <c r="B5565" i="25"/>
  <c r="D5565" i="25" s="1"/>
  <c r="B5566" i="25"/>
  <c r="D5566" i="25" s="1"/>
  <c r="B5567" i="25"/>
  <c r="D5567" i="25" s="1"/>
  <c r="B5568" i="25"/>
  <c r="D5568" i="25" s="1"/>
  <c r="B5569" i="25"/>
  <c r="D5569" i="25" s="1"/>
  <c r="B5570" i="25"/>
  <c r="D5570" i="25" s="1"/>
  <c r="B5571" i="25"/>
  <c r="D5571" i="25" s="1"/>
  <c r="B5572" i="25"/>
  <c r="D5572" i="25" s="1"/>
  <c r="B5573" i="25"/>
  <c r="D5573" i="25" s="1"/>
  <c r="B5574" i="25"/>
  <c r="D5574" i="25" s="1"/>
  <c r="B5575" i="25"/>
  <c r="D5575" i="25" s="1"/>
  <c r="B5576" i="25"/>
  <c r="D5576" i="25" s="1"/>
  <c r="B5577" i="25"/>
  <c r="D5577" i="25" s="1"/>
  <c r="B5578" i="25"/>
  <c r="D5578" i="25" s="1"/>
  <c r="B5580" i="25"/>
  <c r="D5580" i="25" s="1"/>
  <c r="B5581" i="25"/>
  <c r="D5581" i="25" s="1"/>
  <c r="B5583" i="25"/>
  <c r="D5583" i="25" s="1"/>
  <c r="B5584" i="25"/>
  <c r="D5584" i="25" s="1"/>
  <c r="B5585" i="25"/>
  <c r="D5585" i="25" s="1"/>
  <c r="B5586" i="25"/>
  <c r="D5586" i="25" s="1"/>
  <c r="B5589" i="25"/>
  <c r="D5589" i="25" s="1"/>
  <c r="B5590" i="25"/>
  <c r="D5590" i="25" s="1"/>
  <c r="B5591" i="25"/>
  <c r="D5591" i="25" s="1"/>
  <c r="B5593" i="25"/>
  <c r="D5593" i="25" s="1"/>
  <c r="B5594" i="25"/>
  <c r="D5594" i="25" s="1"/>
  <c r="D5595" i="25"/>
  <c r="D5596" i="25"/>
  <c r="D5597" i="25"/>
  <c r="D5598" i="25"/>
  <c r="B5600" i="25"/>
  <c r="D5600" i="25" s="1"/>
  <c r="B5601" i="25"/>
  <c r="D5601" i="25" s="1"/>
  <c r="B5602" i="25"/>
  <c r="D5602" i="25" s="1"/>
  <c r="D5603" i="25"/>
  <c r="B5604" i="25"/>
  <c r="D5604" i="25" s="1"/>
  <c r="D5605" i="25"/>
  <c r="B5606" i="25"/>
  <c r="D5606" i="25" s="1"/>
  <c r="D5607" i="25"/>
  <c r="D5608" i="25"/>
  <c r="B5609" i="25"/>
  <c r="D5609" i="25" s="1"/>
  <c r="D5610" i="25"/>
  <c r="D5611" i="25"/>
  <c r="D5612" i="25"/>
  <c r="D5613" i="25"/>
  <c r="B5615" i="25"/>
  <c r="D5615" i="25" s="1"/>
  <c r="D5616" i="25"/>
  <c r="B5617" i="25"/>
  <c r="D5617" i="25" s="1"/>
  <c r="B5619" i="25"/>
  <c r="D5619" i="25" s="1"/>
  <c r="D5620" i="25"/>
  <c r="D5621" i="25"/>
  <c r="D5622" i="25"/>
  <c r="D5623" i="25"/>
  <c r="D5624" i="25"/>
  <c r="B5625" i="25"/>
  <c r="D5625" i="25" s="1"/>
  <c r="D5626" i="25"/>
  <c r="B5627" i="25"/>
  <c r="D5627" i="25" s="1"/>
  <c r="D5628" i="25"/>
  <c r="D5629" i="25"/>
  <c r="D5630" i="25"/>
  <c r="D5631" i="25"/>
  <c r="D5632" i="25"/>
  <c r="D5633" i="25"/>
  <c r="D5634" i="25"/>
  <c r="D5635" i="25"/>
  <c r="D5636" i="25"/>
  <c r="D5637" i="25"/>
  <c r="D5638" i="25"/>
  <c r="D5639" i="25"/>
  <c r="D5640" i="25"/>
  <c r="D5641" i="25"/>
  <c r="D5642" i="25"/>
  <c r="D5643" i="25"/>
  <c r="D5645" i="25"/>
  <c r="D5646" i="25"/>
  <c r="D5647" i="25"/>
  <c r="D5648" i="25"/>
  <c r="D5649" i="25"/>
  <c r="D5650" i="25"/>
  <c r="D5651" i="25"/>
  <c r="D5652" i="25"/>
  <c r="B5654" i="25"/>
  <c r="D5654" i="25" s="1"/>
  <c r="D5656" i="25"/>
  <c r="D5657" i="25"/>
  <c r="B5659" i="25"/>
  <c r="D5659" i="25" s="1"/>
  <c r="D5660" i="25"/>
  <c r="D5661" i="25"/>
  <c r="D5662" i="25"/>
  <c r="D5663" i="25"/>
  <c r="B5664" i="25"/>
  <c r="D5664" i="25" s="1"/>
  <c r="B5665" i="25"/>
  <c r="D5665" i="25" s="1"/>
  <c r="D5666" i="25"/>
  <c r="D5667" i="25"/>
  <c r="D5668" i="25"/>
  <c r="D5669" i="25"/>
  <c r="D5670" i="25"/>
  <c r="D5671" i="25"/>
  <c r="B5672" i="25"/>
  <c r="D5672" i="25" s="1"/>
  <c r="B5673" i="25"/>
  <c r="D5673" i="25" s="1"/>
  <c r="D5674" i="25"/>
  <c r="D5675" i="25"/>
  <c r="D5676" i="25"/>
  <c r="D5678" i="25"/>
  <c r="D5679" i="25"/>
  <c r="D5680" i="25"/>
  <c r="D5681" i="25"/>
  <c r="D5682" i="25"/>
  <c r="D5683" i="25"/>
  <c r="D5684" i="25"/>
  <c r="D5685" i="25"/>
  <c r="D5686" i="25"/>
  <c r="D5687" i="25"/>
  <c r="D5688" i="25"/>
  <c r="D5689" i="25"/>
  <c r="D5690" i="25"/>
  <c r="B5691" i="25"/>
  <c r="D5691" i="25" s="1"/>
  <c r="B5692" i="25"/>
  <c r="D5692" i="25" s="1"/>
  <c r="D5693" i="25"/>
  <c r="D5694" i="25"/>
  <c r="B5695" i="25"/>
  <c r="D5695" i="25" s="1"/>
  <c r="B5696" i="25"/>
  <c r="D5696" i="25" s="1"/>
  <c r="B5697" i="25"/>
  <c r="D5697" i="25" s="1"/>
  <c r="D5698" i="25"/>
  <c r="D5699" i="25"/>
  <c r="D5700" i="25"/>
  <c r="D5701" i="25"/>
  <c r="D5702" i="25"/>
  <c r="D5704" i="25"/>
  <c r="B5705" i="25"/>
  <c r="D5705" i="25" s="1"/>
  <c r="D5706" i="25"/>
  <c r="D5707" i="25"/>
  <c r="B5708" i="25"/>
  <c r="D5708" i="25" s="1"/>
  <c r="D5709" i="25"/>
  <c r="B5710" i="25"/>
  <c r="D5710" i="25" s="1"/>
  <c r="D5711" i="25"/>
  <c r="D5712" i="25"/>
  <c r="D5714" i="25"/>
  <c r="D5715" i="25"/>
  <c r="D5716" i="25"/>
  <c r="D5717" i="25"/>
  <c r="D5718" i="25"/>
  <c r="B5721" i="25"/>
  <c r="D5721" i="25" s="1"/>
  <c r="B5722" i="25"/>
  <c r="D5722" i="25" s="1"/>
  <c r="B5723" i="25"/>
  <c r="D5723" i="25" s="1"/>
  <c r="B5724" i="25"/>
  <c r="D5724" i="25" s="1"/>
  <c r="B5726" i="25"/>
  <c r="D5726" i="25" s="1"/>
  <c r="B5727" i="25"/>
  <c r="D5727" i="25" s="1"/>
  <c r="B5728" i="25"/>
  <c r="D5728" i="25" s="1"/>
  <c r="B5729" i="25"/>
  <c r="D5729" i="25" s="1"/>
  <c r="B5731" i="25"/>
  <c r="D5731" i="25" s="1"/>
  <c r="B5732" i="25"/>
  <c r="D5732" i="25" s="1"/>
  <c r="B5734" i="25"/>
  <c r="D5734" i="25" s="1"/>
  <c r="B5735" i="25"/>
  <c r="D5735" i="25" s="1"/>
  <c r="B5736" i="25"/>
  <c r="D5736" i="25" s="1"/>
  <c r="B5738" i="25"/>
  <c r="D5738" i="25" s="1"/>
  <c r="B5739" i="25"/>
  <c r="D5739" i="25" s="1"/>
  <c r="B5740" i="25"/>
  <c r="D5740" i="25" s="1"/>
  <c r="B5742" i="25"/>
  <c r="D5742" i="25" s="1"/>
  <c r="B5743" i="25"/>
  <c r="D5743" i="25" s="1"/>
  <c r="D5744" i="25"/>
  <c r="D5745" i="25"/>
  <c r="D5746" i="25"/>
  <c r="D5747" i="25"/>
  <c r="B5749" i="25"/>
  <c r="D5749" i="25" s="1"/>
  <c r="D5750" i="25"/>
  <c r="D5751" i="25"/>
  <c r="D5753" i="25"/>
  <c r="B5754" i="25"/>
  <c r="D5754" i="25" s="1"/>
  <c r="B5755" i="25"/>
  <c r="D5755" i="25" s="1"/>
  <c r="B5757" i="25"/>
  <c r="D5757" i="25" s="1"/>
  <c r="D5758" i="25"/>
  <c r="D5759" i="25"/>
  <c r="D5760" i="25"/>
  <c r="D5761" i="25"/>
  <c r="D5762" i="25"/>
  <c r="B5763" i="25"/>
  <c r="D5763" i="25" s="1"/>
  <c r="D5764" i="25"/>
  <c r="B5765" i="25"/>
  <c r="D5765" i="25" s="1"/>
  <c r="D5766" i="25"/>
  <c r="D5767" i="25"/>
  <c r="D5768" i="25"/>
  <c r="D5769" i="25"/>
  <c r="D5771" i="25"/>
  <c r="D5772" i="25"/>
  <c r="D5773" i="25"/>
  <c r="D5774" i="25"/>
  <c r="D5775" i="25"/>
  <c r="D5776" i="25"/>
  <c r="D5777" i="25"/>
  <c r="B5779" i="25"/>
  <c r="D5779" i="25" s="1"/>
  <c r="D5781" i="25"/>
  <c r="D5782" i="25"/>
  <c r="D5783" i="25"/>
  <c r="B5785" i="25"/>
  <c r="D5785" i="25" s="1"/>
  <c r="D5786" i="25"/>
  <c r="D5787" i="25"/>
  <c r="D5788" i="25"/>
  <c r="D5789" i="25"/>
  <c r="B5790" i="25"/>
  <c r="D5790" i="25" s="1"/>
  <c r="B5791" i="25"/>
  <c r="D5791" i="25" s="1"/>
  <c r="D5792" i="25"/>
  <c r="D5793" i="25"/>
  <c r="D5794" i="25"/>
  <c r="D5795" i="25"/>
  <c r="D5796" i="25"/>
  <c r="D5797" i="25"/>
  <c r="B5798" i="25"/>
  <c r="D5798" i="25" s="1"/>
  <c r="B5799" i="25"/>
  <c r="D5799" i="25" s="1"/>
  <c r="D5800" i="25"/>
  <c r="D5801" i="25"/>
  <c r="D5802" i="25"/>
  <c r="D5804" i="25"/>
  <c r="D5805" i="25"/>
  <c r="D5806" i="25"/>
  <c r="D5807" i="25"/>
  <c r="D5808" i="25"/>
  <c r="D5809" i="25"/>
  <c r="D5810" i="25"/>
  <c r="D5811" i="25"/>
  <c r="D5812" i="25"/>
  <c r="D5813" i="25"/>
  <c r="D5814" i="25"/>
  <c r="D5815" i="25"/>
  <c r="D5816" i="25"/>
  <c r="B5817" i="25"/>
  <c r="D5817" i="25" s="1"/>
  <c r="B5818" i="25"/>
  <c r="D5818" i="25" s="1"/>
  <c r="D5819" i="25"/>
  <c r="D5820" i="25"/>
  <c r="B5821" i="25"/>
  <c r="D5821" i="25" s="1"/>
  <c r="B5822" i="25"/>
  <c r="D5822" i="25" s="1"/>
  <c r="B5823" i="25"/>
  <c r="D5823" i="25" s="1"/>
  <c r="D5824" i="25"/>
  <c r="D5825" i="25"/>
  <c r="D5826" i="25"/>
  <c r="D5827" i="25"/>
  <c r="D5828" i="25"/>
  <c r="D5830" i="25"/>
  <c r="D5831" i="25"/>
  <c r="D5832" i="25"/>
  <c r="D5833" i="25"/>
  <c r="D5834" i="25"/>
  <c r="D5835" i="25"/>
  <c r="D5836" i="25"/>
  <c r="D5837" i="25"/>
  <c r="D5838" i="25"/>
  <c r="D5839" i="25"/>
  <c r="D5840" i="25"/>
  <c r="D5841" i="25"/>
  <c r="D5842" i="25"/>
  <c r="D5843" i="25"/>
  <c r="B5844" i="25"/>
  <c r="D5844" i="25" s="1"/>
  <c r="D5845" i="25"/>
  <c r="D5846" i="25"/>
  <c r="D5848" i="25"/>
  <c r="D5849" i="25"/>
  <c r="D5850" i="25"/>
  <c r="D5851" i="25"/>
  <c r="D5852" i="25"/>
  <c r="B5853" i="25"/>
  <c r="D5853" i="25" s="1"/>
  <c r="D5854" i="25"/>
  <c r="B5855" i="25"/>
  <c r="D5855" i="25" s="1"/>
  <c r="D5856" i="25"/>
  <c r="D5857" i="25"/>
  <c r="B5858" i="25"/>
  <c r="D5858" i="25" s="1"/>
  <c r="D5859" i="25"/>
  <c r="B5860" i="25"/>
  <c r="D5860" i="25" s="1"/>
  <c r="D5861" i="25"/>
  <c r="D5862" i="25"/>
  <c r="D5864" i="25"/>
  <c r="D5865" i="25"/>
  <c r="D5866" i="25"/>
  <c r="D5867" i="25"/>
  <c r="D5868" i="25"/>
  <c r="B5871" i="25"/>
  <c r="D5871" i="25" s="1"/>
  <c r="B5872" i="25"/>
  <c r="D5872" i="25" s="1"/>
  <c r="B5874" i="25"/>
  <c r="D5874" i="25" s="1"/>
  <c r="B5875" i="25"/>
  <c r="D5875" i="25" s="1"/>
  <c r="B5876" i="25"/>
  <c r="D5876" i="25" s="1"/>
  <c r="B5877" i="25"/>
  <c r="D5877" i="25" s="1"/>
  <c r="B5879" i="25"/>
  <c r="D5879" i="25" s="1"/>
  <c r="B5880" i="25"/>
  <c r="D5880" i="25" s="1"/>
  <c r="B5882" i="25"/>
  <c r="D5882" i="25" s="1"/>
  <c r="B5883" i="25"/>
  <c r="D5883" i="25" s="1"/>
  <c r="B5884" i="25"/>
  <c r="D5884" i="25" s="1"/>
  <c r="B5885" i="25"/>
  <c r="D5885" i="25" s="1"/>
  <c r="D5887" i="25"/>
  <c r="D5888" i="25"/>
  <c r="D5889" i="25"/>
  <c r="D5890" i="25"/>
  <c r="D5891" i="25"/>
  <c r="D5892" i="25"/>
  <c r="D5894" i="25"/>
  <c r="D5895" i="25"/>
  <c r="D5896" i="25"/>
  <c r="D5897" i="25"/>
  <c r="D5898" i="25"/>
  <c r="D5900" i="25"/>
  <c r="D5901" i="25"/>
  <c r="D5902" i="25"/>
  <c r="D5903" i="25"/>
  <c r="D5904" i="25"/>
  <c r="D5905" i="25"/>
  <c r="B5907" i="25"/>
  <c r="D5907" i="25" s="1"/>
  <c r="D5909" i="25"/>
  <c r="D5910" i="25"/>
  <c r="D5911" i="25"/>
  <c r="D5912" i="25"/>
  <c r="D5913" i="25"/>
  <c r="B5916" i="25"/>
  <c r="D5916" i="25" s="1"/>
  <c r="B5917" i="25"/>
  <c r="D5917" i="25" s="1"/>
  <c r="B5919" i="25"/>
  <c r="D5919" i="25" s="1"/>
  <c r="B5920" i="25"/>
  <c r="D5920" i="25" s="1"/>
  <c r="B5921" i="25"/>
  <c r="D5921" i="25" s="1"/>
  <c r="B5922" i="25"/>
  <c r="D5922" i="25" s="1"/>
  <c r="B5924" i="25"/>
  <c r="D5924" i="25" s="1"/>
  <c r="B5925" i="25"/>
  <c r="D5925" i="25" s="1"/>
  <c r="B5927" i="25"/>
  <c r="D5927" i="25" s="1"/>
  <c r="D5928" i="25"/>
  <c r="B5929" i="25"/>
  <c r="D5929" i="25" s="1"/>
  <c r="D5931" i="25"/>
  <c r="D5932" i="25"/>
  <c r="D5933" i="25"/>
  <c r="D5934" i="25"/>
  <c r="D5935" i="25"/>
  <c r="D5936" i="25"/>
  <c r="D5937" i="25"/>
  <c r="D5938" i="25"/>
  <c r="D5939" i="25"/>
  <c r="D5940" i="25"/>
  <c r="D5941" i="25"/>
  <c r="D5942" i="25"/>
  <c r="D5943" i="25"/>
  <c r="D5944" i="25"/>
  <c r="D5945" i="25"/>
  <c r="D5947" i="25"/>
  <c r="D5948" i="25"/>
  <c r="D5949" i="25"/>
  <c r="D5950" i="25"/>
  <c r="D5951" i="25"/>
  <c r="D5952" i="25"/>
  <c r="D5953" i="25"/>
  <c r="D5954" i="25"/>
  <c r="D5955" i="25"/>
  <c r="D5956" i="25"/>
  <c r="D5957" i="25"/>
  <c r="D5958" i="25"/>
  <c r="D5959" i="25"/>
  <c r="D5960" i="25"/>
  <c r="D5961" i="25"/>
  <c r="D5962" i="25"/>
  <c r="D5963" i="25"/>
  <c r="D5964" i="25"/>
  <c r="D5965" i="25"/>
  <c r="D5966" i="25"/>
  <c r="D5967" i="25"/>
  <c r="D5968" i="25"/>
  <c r="D5969" i="25"/>
  <c r="D5970" i="25"/>
  <c r="D5971" i="25"/>
  <c r="D5972" i="25"/>
  <c r="D5973" i="25"/>
  <c r="D5974" i="25"/>
  <c r="D5975" i="25"/>
  <c r="D5976" i="25"/>
  <c r="D5977" i="25"/>
  <c r="D5978" i="25"/>
  <c r="D5979" i="25"/>
  <c r="D5980" i="25"/>
  <c r="D5981" i="25"/>
  <c r="D5982" i="25"/>
  <c r="D5983" i="25"/>
  <c r="D5984" i="25"/>
  <c r="B5985" i="25"/>
  <c r="D5985" i="25" s="1"/>
  <c r="B5986" i="25"/>
  <c r="D5986" i="25" s="1"/>
  <c r="B5988" i="25"/>
  <c r="D5988" i="25" s="1"/>
  <c r="B5989" i="25"/>
  <c r="D5989" i="25" s="1"/>
  <c r="B5990" i="25"/>
  <c r="D5990" i="25" s="1"/>
  <c r="B5991" i="25"/>
  <c r="D5991" i="25" s="1"/>
  <c r="B5993" i="25"/>
  <c r="D5993" i="25" s="1"/>
  <c r="B5994" i="25"/>
  <c r="D5994" i="25" s="1"/>
  <c r="B5996" i="25"/>
  <c r="D5996" i="25" s="1"/>
  <c r="B5997" i="25"/>
  <c r="D5997" i="25" s="1"/>
  <c r="B5998" i="25"/>
  <c r="D5998" i="25" s="1"/>
  <c r="B6000" i="25"/>
  <c r="D6000" i="25" s="1"/>
  <c r="B6001" i="25"/>
  <c r="D6001" i="25" s="1"/>
  <c r="D6002" i="25"/>
  <c r="D6003" i="25"/>
  <c r="D6004" i="25"/>
  <c r="D6005" i="25"/>
  <c r="D6007" i="25"/>
  <c r="D6008" i="25"/>
  <c r="D6009" i="25"/>
  <c r="D6010" i="25"/>
  <c r="D6011" i="25"/>
  <c r="D6012" i="25"/>
  <c r="D6013" i="25"/>
  <c r="D6015" i="25"/>
  <c r="D6017" i="25"/>
  <c r="D6018" i="25"/>
  <c r="D6019" i="25"/>
  <c r="D6020" i="25"/>
  <c r="D6021" i="25"/>
  <c r="D6027" i="25"/>
  <c r="D6029" i="25"/>
  <c r="D6030" i="25"/>
  <c r="B6031" i="25"/>
  <c r="D6031" i="25" s="1"/>
  <c r="D6033" i="25"/>
  <c r="D6034" i="25"/>
  <c r="B6035" i="25"/>
  <c r="D6035" i="25" s="1"/>
  <c r="D6036" i="25"/>
  <c r="D6037" i="25"/>
  <c r="D6038" i="25"/>
  <c r="D6039" i="25"/>
  <c r="D6040" i="25"/>
  <c r="D6041" i="25"/>
  <c r="D6042" i="25"/>
  <c r="D6043" i="25"/>
  <c r="D6044" i="25"/>
  <c r="D6045" i="25"/>
  <c r="D6046" i="25"/>
  <c r="D6047" i="25"/>
  <c r="D6048" i="25"/>
  <c r="D6049" i="25"/>
  <c r="D6050" i="25"/>
  <c r="D6051" i="25"/>
  <c r="D6052" i="25"/>
  <c r="D6053" i="25"/>
  <c r="D6054" i="25"/>
  <c r="D6055" i="25"/>
  <c r="D6056" i="25"/>
  <c r="D6057" i="25"/>
  <c r="D6058" i="25"/>
  <c r="D6059" i="25"/>
  <c r="D6060" i="25"/>
  <c r="D6061" i="25"/>
  <c r="D6062" i="25"/>
  <c r="D6063" i="25"/>
  <c r="D6064" i="25"/>
  <c r="D6065" i="25"/>
  <c r="D6066" i="25"/>
  <c r="D6067" i="25"/>
  <c r="D6068" i="25"/>
  <c r="D6069" i="25"/>
  <c r="D6070" i="25"/>
  <c r="D6071" i="25"/>
  <c r="D6072" i="25"/>
  <c r="D6073" i="25"/>
  <c r="B6074" i="25"/>
  <c r="D6074" i="25" s="1"/>
  <c r="D6075" i="25"/>
  <c r="B6076" i="25"/>
  <c r="D6076" i="25" s="1"/>
  <c r="B6077" i="25"/>
  <c r="D6077" i="25" s="1"/>
  <c r="B6078" i="25"/>
  <c r="D6078" i="25" s="1"/>
  <c r="F27" i="11"/>
  <c r="B6079" i="25" s="1"/>
  <c r="D6079" i="25" s="1"/>
  <c r="D6080" i="25"/>
  <c r="B6081" i="25"/>
  <c r="D6081" i="25" s="1"/>
  <c r="B6082" i="25"/>
  <c r="D6082" i="25" s="1"/>
  <c r="B6083" i="25"/>
  <c r="D6083" i="25" s="1"/>
  <c r="B6084" i="25"/>
  <c r="D6084" i="25" s="1"/>
  <c r="B6085" i="25"/>
  <c r="D6085" i="25" s="1"/>
  <c r="B6086" i="25"/>
  <c r="D6086" i="25" s="1"/>
  <c r="B6087" i="25"/>
  <c r="D6087" i="25" s="1"/>
  <c r="B6088" i="25"/>
  <c r="D6088" i="25" s="1"/>
  <c r="B6089" i="25"/>
  <c r="D6089" i="25" s="1"/>
  <c r="B6090" i="25"/>
  <c r="D6090" i="25" s="1"/>
  <c r="B6091" i="25"/>
  <c r="D6091" i="25" s="1"/>
  <c r="B6092" i="25"/>
  <c r="D6092" i="25" s="1"/>
  <c r="B6093" i="25"/>
  <c r="D6093" i="25" s="1"/>
  <c r="B6094" i="25"/>
  <c r="D6094" i="25" s="1"/>
  <c r="B6095" i="25"/>
  <c r="D6095" i="25" s="1"/>
  <c r="B6096" i="25"/>
  <c r="D6096" i="25" s="1"/>
  <c r="B6097" i="25"/>
  <c r="D6097" i="25" s="1"/>
  <c r="B6098" i="25"/>
  <c r="D6098" i="25" s="1"/>
  <c r="B6099" i="25"/>
  <c r="D6099" i="25" s="1"/>
  <c r="B6100" i="25"/>
  <c r="D6100" i="25" s="1"/>
  <c r="B6101" i="25"/>
  <c r="D6101" i="25" s="1"/>
  <c r="B6102" i="25"/>
  <c r="D6102" i="25" s="1"/>
  <c r="A6103" i="25"/>
  <c r="B6103" i="25"/>
  <c r="B6104" i="25"/>
  <c r="D6104" i="25" s="1"/>
  <c r="B6105" i="25"/>
  <c r="D6105" i="25" s="1"/>
  <c r="B6106" i="25"/>
  <c r="D6106" i="25" s="1"/>
  <c r="B6107" i="25"/>
  <c r="D6107" i="25" s="1"/>
  <c r="B6108" i="25"/>
  <c r="D6108" i="25" s="1"/>
  <c r="B6109" i="25"/>
  <c r="D6109" i="25" s="1"/>
  <c r="B6110" i="25"/>
  <c r="D6110" i="25" s="1"/>
  <c r="B6111" i="25"/>
  <c r="D6111" i="25" s="1"/>
  <c r="B6112" i="25"/>
  <c r="D6112" i="25" s="1"/>
  <c r="B6113" i="25"/>
  <c r="D6113" i="25" s="1"/>
  <c r="B6114" i="25"/>
  <c r="D6114" i="25" s="1"/>
  <c r="B6115" i="25"/>
  <c r="D6115" i="25" s="1"/>
  <c r="B6116" i="25"/>
  <c r="D6116" i="25" s="1"/>
  <c r="B6117" i="25"/>
  <c r="D6117" i="25" s="1"/>
  <c r="B6118" i="25"/>
  <c r="D6118" i="25" s="1"/>
  <c r="B6119" i="25"/>
  <c r="D6119" i="25" s="1"/>
  <c r="B6120" i="25"/>
  <c r="D6120" i="25" s="1"/>
  <c r="B6121" i="25"/>
  <c r="D6121" i="25" s="1"/>
  <c r="B6122" i="25"/>
  <c r="D6122" i="25" s="1"/>
  <c r="B6123" i="25"/>
  <c r="D6123" i="25" s="1"/>
  <c r="J13" i="6"/>
  <c r="B6124" i="25" s="1"/>
  <c r="D6124" i="25" s="1"/>
  <c r="B6125" i="25"/>
  <c r="D6125" i="25" s="1"/>
  <c r="B6126" i="25"/>
  <c r="D6126" i="25" s="1"/>
  <c r="B6127" i="25"/>
  <c r="D6127" i="25" s="1"/>
  <c r="B6128" i="25"/>
  <c r="D6128" i="25" s="1"/>
  <c r="B6129" i="25"/>
  <c r="D6129" i="25" s="1"/>
  <c r="B6130" i="25"/>
  <c r="D6130" i="25" s="1"/>
  <c r="B6131" i="25"/>
  <c r="D6131" i="25" s="1"/>
  <c r="B6132" i="25"/>
  <c r="D6132" i="25" s="1"/>
  <c r="B6133" i="25"/>
  <c r="D6133" i="25" s="1"/>
  <c r="B6134" i="25"/>
  <c r="D6134" i="25" s="1"/>
  <c r="B6135" i="25"/>
  <c r="D6135" i="25" s="1"/>
  <c r="B6136" i="25"/>
  <c r="D6136" i="25" s="1"/>
  <c r="B6137" i="25"/>
  <c r="D6137" i="25" s="1"/>
  <c r="B6138" i="25"/>
  <c r="D6138" i="25" s="1"/>
  <c r="B6139" i="25"/>
  <c r="D6139" i="25" s="1"/>
  <c r="B6140" i="25"/>
  <c r="D6140" i="25" s="1"/>
  <c r="B6141" i="25"/>
  <c r="D6141" i="25" s="1"/>
  <c r="B6142" i="25"/>
  <c r="D6142" i="25" s="1"/>
  <c r="B6143" i="25"/>
  <c r="D6143" i="25" s="1"/>
  <c r="B6144" i="25"/>
  <c r="D6144" i="25" s="1"/>
  <c r="B6145" i="25"/>
  <c r="D6145" i="25" s="1"/>
  <c r="B6146" i="25"/>
  <c r="D6146" i="25" s="1"/>
  <c r="B6147" i="25"/>
  <c r="D6147" i="25" s="1"/>
  <c r="B6148" i="25"/>
  <c r="D6148" i="25" s="1"/>
  <c r="B6149" i="25"/>
  <c r="D6149" i="25" s="1"/>
  <c r="B6150" i="25"/>
  <c r="D6150" i="25" s="1"/>
  <c r="B6151" i="25"/>
  <c r="D6151" i="25" s="1"/>
  <c r="B6152" i="25"/>
  <c r="D6152" i="25" s="1"/>
  <c r="B6153" i="25"/>
  <c r="D6153" i="25" s="1"/>
  <c r="B6154" i="25"/>
  <c r="D6154" i="25" s="1"/>
  <c r="B6155" i="25"/>
  <c r="D6155" i="25" s="1"/>
  <c r="B6156" i="25"/>
  <c r="D6156" i="25" s="1"/>
  <c r="B6157" i="25"/>
  <c r="D6157" i="25" s="1"/>
  <c r="B6158" i="25"/>
  <c r="D6158" i="25" s="1"/>
  <c r="B6159" i="25"/>
  <c r="D6159" i="25" s="1"/>
  <c r="B6160" i="25"/>
  <c r="D6160" i="25" s="1"/>
  <c r="B6161" i="25"/>
  <c r="D6161" i="25" s="1"/>
  <c r="B6162" i="25"/>
  <c r="D6162" i="25" s="1"/>
  <c r="B6163" i="25"/>
  <c r="D6163" i="25" s="1"/>
  <c r="B6164" i="25"/>
  <c r="D6164" i="25" s="1"/>
  <c r="B6165" i="25"/>
  <c r="D6165" i="25" s="1"/>
  <c r="B6166" i="25"/>
  <c r="D6166" i="25" s="1"/>
  <c r="B6167" i="25"/>
  <c r="D6167" i="25" s="1"/>
  <c r="B6168" i="25"/>
  <c r="D6168" i="25" s="1"/>
  <c r="B6169" i="25"/>
  <c r="D6169" i="25" s="1"/>
  <c r="B6170" i="25"/>
  <c r="D6170" i="25" s="1"/>
  <c r="B6171" i="25"/>
  <c r="D6171" i="25" s="1"/>
  <c r="B6172" i="25"/>
  <c r="D6172" i="25" s="1"/>
  <c r="B6173" i="25"/>
  <c r="D6173" i="25" s="1"/>
  <c r="B6174" i="25"/>
  <c r="D6174" i="25" s="1"/>
  <c r="B6175" i="25"/>
  <c r="D6175" i="25" s="1"/>
  <c r="B6176" i="25"/>
  <c r="D6176" i="25" s="1"/>
  <c r="B6177" i="25"/>
  <c r="D6177" i="25" s="1"/>
  <c r="B6178" i="25"/>
  <c r="D6178" i="25" s="1"/>
  <c r="B6179" i="25"/>
  <c r="D6179" i="25" s="1"/>
  <c r="B6180" i="25"/>
  <c r="D6180" i="25" s="1"/>
  <c r="B6181" i="25"/>
  <c r="D6181" i="25" s="1"/>
  <c r="B6182" i="25"/>
  <c r="D6182" i="25" s="1"/>
  <c r="B6183" i="25"/>
  <c r="D6183" i="25" s="1"/>
  <c r="B6184" i="25"/>
  <c r="D6184" i="25" s="1"/>
  <c r="B6185" i="25"/>
  <c r="D6185" i="25" s="1"/>
  <c r="B6186" i="25"/>
  <c r="D6186" i="25" s="1"/>
  <c r="B6187" i="25"/>
  <c r="D6187" i="25" s="1"/>
  <c r="B6188" i="25"/>
  <c r="D6188" i="25" s="1"/>
  <c r="B6189" i="25"/>
  <c r="D6189" i="25" s="1"/>
  <c r="B6190" i="25"/>
  <c r="D6190" i="25" s="1"/>
  <c r="J34" i="6"/>
  <c r="B6191" i="25" s="1"/>
  <c r="D6191" i="25" s="1"/>
  <c r="D6192" i="25"/>
  <c r="D6193" i="25"/>
  <c r="D6194" i="25"/>
  <c r="D6195" i="25"/>
  <c r="D6196" i="25"/>
  <c r="D6197" i="25"/>
  <c r="D6198" i="25"/>
  <c r="D6199" i="25"/>
  <c r="D6200" i="25"/>
  <c r="D6201" i="25"/>
  <c r="D6202" i="25"/>
  <c r="D6203" i="25"/>
  <c r="D6204" i="25"/>
  <c r="D6205" i="25"/>
  <c r="D6206" i="25"/>
  <c r="D6207" i="25"/>
  <c r="D6208" i="25"/>
  <c r="D6209" i="25"/>
  <c r="D6210" i="25"/>
  <c r="D6211" i="25"/>
  <c r="D6212" i="25"/>
  <c r="D6213" i="25"/>
  <c r="B6214" i="25"/>
  <c r="D6214" i="25" s="1"/>
  <c r="B6215" i="25"/>
  <c r="D6215" i="25" s="1"/>
  <c r="B6217" i="25"/>
  <c r="D6217" i="25" s="1"/>
  <c r="B6218" i="25"/>
  <c r="D6218" i="25" s="1"/>
  <c r="B6219" i="25"/>
  <c r="D6219" i="25" s="1"/>
  <c r="B6224" i="25"/>
  <c r="D6224" i="25" s="1"/>
  <c r="J18" i="7"/>
  <c r="B6228" i="25" s="1"/>
  <c r="D6228" i="25" s="1"/>
  <c r="B6231" i="25"/>
  <c r="D6231" i="25" s="1"/>
  <c r="B6232" i="25"/>
  <c r="D6232" i="25" s="1"/>
  <c r="B6233" i="25"/>
  <c r="D6233" i="25" s="1"/>
  <c r="B6234" i="25"/>
  <c r="D6234" i="25" s="1"/>
  <c r="B6235" i="25"/>
  <c r="D6235" i="25" s="1"/>
  <c r="B6236" i="25"/>
  <c r="D6236" i="25" s="1"/>
  <c r="B6237" i="25"/>
  <c r="D6237" i="25" s="1"/>
  <c r="J44" i="7"/>
  <c r="B6238" i="25" s="1"/>
  <c r="D6238" i="25" s="1"/>
  <c r="B6239" i="25"/>
  <c r="D6239" i="25" s="1"/>
  <c r="B6240" i="25"/>
  <c r="D6240" i="25" s="1"/>
  <c r="B6241" i="25"/>
  <c r="D6241" i="25" s="1"/>
  <c r="B6242" i="25"/>
  <c r="D6242" i="25" s="1"/>
  <c r="B6243" i="25"/>
  <c r="D6243" i="25" s="1"/>
  <c r="B6244" i="25"/>
  <c r="D6244" i="25" s="1"/>
  <c r="B6245" i="25"/>
  <c r="D6245" i="25" s="1"/>
  <c r="B6246" i="25"/>
  <c r="D6246" i="25" s="1"/>
  <c r="B6247" i="25"/>
  <c r="D6247" i="25" s="1"/>
  <c r="B6248" i="25"/>
  <c r="D6248" i="25" s="1"/>
  <c r="B6249" i="25"/>
  <c r="D6249" i="25" s="1"/>
  <c r="B6250" i="25"/>
  <c r="D6250" i="25" s="1"/>
  <c r="B6251" i="25"/>
  <c r="D6251" i="25" s="1"/>
  <c r="B6252" i="25"/>
  <c r="D6252" i="25" s="1"/>
  <c r="B6253" i="25"/>
  <c r="D6253" i="25" s="1"/>
  <c r="B6254" i="25"/>
  <c r="D6254" i="25" s="1"/>
  <c r="B6255" i="25"/>
  <c r="D6255" i="25" s="1"/>
  <c r="B6256" i="25"/>
  <c r="D6256" i="25" s="1"/>
  <c r="B6257" i="25"/>
  <c r="D6257" i="25" s="1"/>
  <c r="B6258" i="25"/>
  <c r="D6258" i="25" s="1"/>
  <c r="B6259" i="25"/>
  <c r="D6259" i="25" s="1"/>
  <c r="B6260" i="25"/>
  <c r="D6260" i="25" s="1"/>
  <c r="J76" i="7"/>
  <c r="B6261" i="25" s="1"/>
  <c r="D6261" i="25" s="1"/>
  <c r="B6264" i="25"/>
  <c r="D6264" i="25" s="1"/>
  <c r="B6265" i="25"/>
  <c r="D6265" i="25" s="1"/>
  <c r="B6286" i="25"/>
  <c r="D6286" i="25" s="1"/>
  <c r="B6289" i="25"/>
  <c r="D6289" i="25" s="1"/>
  <c r="B6290" i="25"/>
  <c r="D6290" i="25" s="1"/>
  <c r="B6291" i="25"/>
  <c r="D6291" i="25" s="1"/>
  <c r="B6292" i="25"/>
  <c r="D6292" i="25" s="1"/>
  <c r="B6293" i="25"/>
  <c r="D6293" i="25" s="1"/>
  <c r="B6294" i="25"/>
  <c r="D6294" i="25" s="1"/>
  <c r="B6295" i="25"/>
  <c r="D6295" i="25" s="1"/>
  <c r="B6296" i="25"/>
  <c r="D6296" i="25" s="1"/>
  <c r="B6297" i="25"/>
  <c r="D6297" i="25" s="1"/>
  <c r="B6298" i="25"/>
  <c r="D6298" i="25" s="1"/>
  <c r="B6299" i="25"/>
  <c r="D6299" i="25" s="1"/>
  <c r="B6300" i="25"/>
  <c r="D6300" i="25" s="1"/>
  <c r="B6302" i="25"/>
  <c r="D6302" i="25" s="1"/>
  <c r="B6303" i="25"/>
  <c r="D6303" i="25" s="1"/>
  <c r="B6304" i="25"/>
  <c r="D6304" i="25" s="1"/>
  <c r="B6305" i="25"/>
  <c r="D6305" i="25" s="1"/>
  <c r="B6307" i="25"/>
  <c r="D6307" i="25" s="1"/>
  <c r="B6308" i="25"/>
  <c r="D6308" i="25" s="1"/>
  <c r="B6309" i="25"/>
  <c r="D6309" i="25" s="1"/>
  <c r="B6310" i="25"/>
  <c r="D6310" i="25" s="1"/>
  <c r="B6311" i="25"/>
  <c r="D6311" i="25" s="1"/>
  <c r="B6312" i="25"/>
  <c r="D6312" i="25" s="1"/>
  <c r="B6313" i="25"/>
  <c r="D6313" i="25" s="1"/>
  <c r="B6314" i="25"/>
  <c r="D6314" i="25" s="1"/>
  <c r="B6315" i="25"/>
  <c r="D6315" i="25" s="1"/>
  <c r="B6316" i="25"/>
  <c r="D6316" i="25" s="1"/>
  <c r="B6317" i="25"/>
  <c r="D6317" i="25" s="1"/>
  <c r="B6319" i="25"/>
  <c r="D6319" i="25" s="1"/>
  <c r="B6320" i="25"/>
  <c r="D6320" i="25" s="1"/>
  <c r="B6321" i="25"/>
  <c r="D6321" i="25" s="1"/>
  <c r="B6322" i="25"/>
  <c r="D6322" i="25" s="1"/>
  <c r="B6323" i="25"/>
  <c r="D6323" i="25" s="1"/>
  <c r="B6324" i="25"/>
  <c r="D6324" i="25" s="1"/>
  <c r="B6325" i="25"/>
  <c r="D6325" i="25" s="1"/>
  <c r="B6326" i="25"/>
  <c r="D6326" i="25" s="1"/>
  <c r="B6327" i="25"/>
  <c r="D6327" i="25" s="1"/>
  <c r="B6328" i="25"/>
  <c r="D6328" i="25" s="1"/>
  <c r="B6329" i="25"/>
  <c r="D6329" i="25" s="1"/>
  <c r="B6330" i="25"/>
  <c r="D6330" i="25" s="1"/>
  <c r="B6331" i="25"/>
  <c r="D6331" i="25" s="1"/>
  <c r="B6332" i="25"/>
  <c r="D6332" i="25" s="1"/>
  <c r="B6333" i="25"/>
  <c r="D6333" i="25" s="1"/>
  <c r="B6334" i="25"/>
  <c r="D6334" i="25" s="1"/>
  <c r="B6335" i="25"/>
  <c r="D6335" i="25" s="1"/>
  <c r="B6336" i="25"/>
  <c r="D6336" i="25" s="1"/>
  <c r="B6337" i="25"/>
  <c r="D6337" i="25" s="1"/>
  <c r="B6338" i="25"/>
  <c r="D6338" i="25" s="1"/>
  <c r="B6339" i="25"/>
  <c r="D6339" i="25" s="1"/>
  <c r="B6340" i="25"/>
  <c r="D6340" i="25" s="1"/>
  <c r="B6341" i="25"/>
  <c r="D6341" i="25" s="1"/>
  <c r="B6342" i="25"/>
  <c r="D6342" i="25" s="1"/>
  <c r="B6343" i="25"/>
  <c r="D6343" i="25" s="1"/>
  <c r="B6344" i="25"/>
  <c r="D6344" i="25" s="1"/>
  <c r="B6345" i="25"/>
  <c r="D6345" i="25" s="1"/>
  <c r="B6346" i="25"/>
  <c r="D6346" i="25" s="1"/>
  <c r="B6347" i="25"/>
  <c r="D6347" i="25" s="1"/>
  <c r="B6348" i="25"/>
  <c r="D6348" i="25" s="1"/>
  <c r="B6349" i="25"/>
  <c r="D6349" i="25" s="1"/>
  <c r="B6350" i="25"/>
  <c r="D6350" i="25" s="1"/>
  <c r="B6353" i="25"/>
  <c r="D6353" i="25" s="1"/>
  <c r="B6354" i="25"/>
  <c r="D6354" i="25" s="1"/>
  <c r="B6355" i="25"/>
  <c r="D6355" i="25" s="1"/>
  <c r="B6356" i="25"/>
  <c r="D6356" i="25" s="1"/>
  <c r="B6358" i="25"/>
  <c r="D6358" i="25" s="1"/>
  <c r="B6359" i="25"/>
  <c r="D6359" i="25" s="1"/>
  <c r="B6360" i="25"/>
  <c r="D6360" i="25" s="1"/>
  <c r="B6361" i="25"/>
  <c r="D6361" i="25" s="1"/>
  <c r="B6362" i="25"/>
  <c r="D6362" i="25" s="1"/>
  <c r="B6363" i="25"/>
  <c r="D6363" i="25" s="1"/>
  <c r="B6364" i="25"/>
  <c r="D6364" i="25" s="1"/>
  <c r="B6365" i="25"/>
  <c r="D6365" i="25" s="1"/>
  <c r="B6366" i="25"/>
  <c r="D6366" i="25" s="1"/>
  <c r="B6367" i="25"/>
  <c r="D6367" i="25" s="1"/>
  <c r="B6368" i="25"/>
  <c r="D6368" i="25" s="1"/>
  <c r="B6369" i="25"/>
  <c r="D6369" i="25" s="1"/>
  <c r="B6370" i="25"/>
  <c r="D6370" i="25" s="1"/>
  <c r="B6371" i="25"/>
  <c r="D6371" i="25" s="1"/>
  <c r="B6372" i="25"/>
  <c r="D6372" i="25" s="1"/>
  <c r="B6373" i="25"/>
  <c r="D6373" i="25" s="1"/>
  <c r="B6374" i="25"/>
  <c r="D6374" i="25" s="1"/>
  <c r="B6375" i="25"/>
  <c r="D6375" i="25" s="1"/>
  <c r="B6376" i="25"/>
  <c r="D6376" i="25" s="1"/>
  <c r="B6377" i="25"/>
  <c r="D6377" i="25" s="1"/>
  <c r="B6378" i="25"/>
  <c r="D6378" i="25" s="1"/>
  <c r="B6379" i="25"/>
  <c r="D6379" i="25" s="1"/>
  <c r="B6380" i="25"/>
  <c r="D6380" i="25" s="1"/>
  <c r="B6381" i="25"/>
  <c r="D6381" i="25" s="1"/>
  <c r="D6382" i="25"/>
  <c r="D6383" i="25"/>
  <c r="D6384" i="25"/>
  <c r="D6385" i="25"/>
  <c r="D6386" i="25"/>
  <c r="D6387" i="25"/>
  <c r="B6388" i="25"/>
  <c r="D6388" i="25" s="1"/>
  <c r="B6389" i="25"/>
  <c r="D6389" i="25" s="1"/>
  <c r="B6390" i="25"/>
  <c r="D6390" i="25" s="1"/>
  <c r="B6391" i="25"/>
  <c r="D6391" i="25" s="1"/>
  <c r="B6392" i="25"/>
  <c r="D6392" i="25" s="1"/>
  <c r="B6393" i="25"/>
  <c r="D6393" i="25" s="1"/>
  <c r="B6394" i="25"/>
  <c r="D6394" i="25" s="1"/>
  <c r="B6395" i="25"/>
  <c r="D6395" i="25" s="1"/>
  <c r="B6398" i="25"/>
  <c r="D6398" i="25" s="1"/>
  <c r="B6399" i="25"/>
  <c r="D6399" i="25" s="1"/>
  <c r="B6401" i="25"/>
  <c r="D6401" i="25" s="1"/>
  <c r="B6402" i="25"/>
  <c r="D6402" i="25" s="1"/>
  <c r="B6403" i="25"/>
  <c r="D6403" i="25" s="1"/>
  <c r="B6404" i="25"/>
  <c r="D6404" i="25" s="1"/>
  <c r="B6405" i="25"/>
  <c r="D6405" i="25" s="1"/>
  <c r="B6406" i="25"/>
  <c r="D6406" i="25" s="1"/>
  <c r="B6407" i="25"/>
  <c r="D6407" i="25" s="1"/>
  <c r="B6408" i="25"/>
  <c r="D6408" i="25" s="1"/>
  <c r="D6410" i="25"/>
  <c r="D6411" i="25"/>
  <c r="D6412" i="25"/>
  <c r="D6413" i="25"/>
  <c r="B6414" i="25"/>
  <c r="D6414" i="25" s="1"/>
  <c r="B6415" i="25"/>
  <c r="D6415" i="25" s="1"/>
  <c r="D6416" i="25"/>
  <c r="D6417" i="25"/>
  <c r="D6418" i="25"/>
  <c r="D6419" i="25"/>
  <c r="D6420" i="25"/>
  <c r="D6421" i="25"/>
  <c r="D6422" i="25"/>
  <c r="D6423" i="25"/>
  <c r="D6424" i="25"/>
  <c r="D6425" i="25"/>
  <c r="D6426" i="25"/>
  <c r="D6427" i="25"/>
  <c r="D6428" i="25"/>
  <c r="D6429" i="25"/>
  <c r="D6430" i="25"/>
  <c r="D6431" i="25"/>
  <c r="D6432" i="25"/>
  <c r="D6433" i="25"/>
  <c r="D6434" i="25"/>
  <c r="D6435" i="25"/>
  <c r="D6436" i="25"/>
  <c r="D6437" i="25"/>
  <c r="D6438" i="25"/>
  <c r="D6439" i="25"/>
  <c r="D6440" i="25"/>
  <c r="D6441" i="25"/>
  <c r="D6442" i="25"/>
  <c r="D6443" i="25"/>
  <c r="D6444" i="25"/>
  <c r="D6445" i="25"/>
  <c r="D6446" i="25"/>
  <c r="D6447" i="25"/>
  <c r="D6448" i="25"/>
  <c r="D6449" i="25"/>
  <c r="D6450" i="25"/>
  <c r="D6451" i="25"/>
  <c r="D6452" i="25"/>
  <c r="D6453" i="25"/>
  <c r="D6454" i="25"/>
  <c r="D6455" i="25"/>
  <c r="D6456" i="25"/>
  <c r="D6457" i="25"/>
  <c r="D6458" i="25"/>
  <c r="D6459" i="25"/>
  <c r="D6460" i="25"/>
  <c r="D6461" i="25"/>
  <c r="D6462" i="25"/>
  <c r="D6463" i="25"/>
  <c r="D6464" i="25"/>
  <c r="D6465" i="25"/>
  <c r="D6466" i="25"/>
  <c r="D6467" i="25"/>
  <c r="D6468" i="25"/>
  <c r="D6469" i="25"/>
  <c r="D6470" i="25"/>
  <c r="D6471" i="25"/>
  <c r="D6472" i="25"/>
  <c r="D6473" i="25"/>
  <c r="D6474" i="25"/>
  <c r="D6475" i="25"/>
  <c r="D6476" i="25"/>
  <c r="D6477" i="25"/>
  <c r="D6478" i="25"/>
  <c r="D6479" i="25"/>
  <c r="D6480" i="25"/>
  <c r="D6481" i="25"/>
  <c r="D6482" i="25"/>
  <c r="D6483" i="25"/>
  <c r="D6484" i="25"/>
  <c r="D6485" i="25"/>
  <c r="D6486" i="25"/>
  <c r="D6487" i="25"/>
  <c r="D6488" i="25"/>
  <c r="D6489" i="25"/>
  <c r="D6490" i="25"/>
  <c r="D6491" i="25"/>
  <c r="D6492" i="25"/>
  <c r="D6493" i="25"/>
  <c r="D6494" i="25"/>
  <c r="D6495" i="25"/>
  <c r="D6496" i="25"/>
  <c r="D6497" i="25"/>
  <c r="D6498" i="25"/>
  <c r="D6499" i="25"/>
  <c r="D6500" i="25"/>
  <c r="D6501" i="25"/>
  <c r="D6502" i="25"/>
  <c r="D6503" i="25"/>
  <c r="D6504" i="25"/>
  <c r="D6505" i="25"/>
  <c r="D6506" i="25"/>
  <c r="D6507" i="25"/>
  <c r="D6508" i="25"/>
  <c r="D6509" i="25"/>
  <c r="D6510" i="25"/>
  <c r="D6511" i="25"/>
  <c r="D6512" i="25"/>
  <c r="D6513" i="25"/>
  <c r="D6514" i="25"/>
  <c r="D6515" i="25"/>
  <c r="D6516" i="25"/>
  <c r="D6517" i="25"/>
  <c r="D6518" i="25"/>
  <c r="D6519" i="25"/>
  <c r="D6520" i="25"/>
  <c r="D6521" i="25"/>
  <c r="D6522" i="25"/>
  <c r="D6523" i="25"/>
  <c r="D6524" i="25"/>
  <c r="D6525" i="25"/>
  <c r="D6526" i="25"/>
  <c r="D6527" i="25"/>
  <c r="D6528" i="25"/>
  <c r="D6529" i="25"/>
  <c r="D6530" i="25"/>
  <c r="D6531" i="25"/>
  <c r="D6532" i="25"/>
  <c r="D6533" i="25"/>
  <c r="D6534" i="25"/>
  <c r="D6535" i="25"/>
  <c r="D6536" i="25"/>
  <c r="D6537" i="25"/>
  <c r="D6538" i="25"/>
  <c r="D6539" i="25"/>
  <c r="D6540" i="25"/>
  <c r="D6541" i="25"/>
  <c r="D6542" i="25"/>
  <c r="D6543" i="25"/>
  <c r="D6544" i="25"/>
  <c r="D6545" i="25"/>
  <c r="D6546" i="25"/>
  <c r="D6547" i="25"/>
  <c r="D6548" i="25"/>
  <c r="D6549" i="25"/>
  <c r="D6550" i="25"/>
  <c r="D6551" i="25"/>
  <c r="D6552" i="25"/>
  <c r="D6553" i="25"/>
  <c r="D6554" i="25"/>
  <c r="D6555" i="25"/>
  <c r="D6556" i="25"/>
  <c r="D6557" i="25"/>
  <c r="D6558" i="25"/>
  <c r="D6559" i="25"/>
  <c r="D6560" i="25"/>
  <c r="D6561" i="25"/>
  <c r="D6562" i="25"/>
  <c r="D6563" i="25"/>
  <c r="D6564" i="25"/>
  <c r="D6565" i="25"/>
  <c r="D6566" i="25"/>
  <c r="D6567" i="25"/>
  <c r="D6568" i="25"/>
  <c r="D6569" i="25"/>
  <c r="D6570" i="25"/>
  <c r="D6571" i="25"/>
  <c r="D6572" i="25"/>
  <c r="D6573" i="25"/>
  <c r="D6574" i="25"/>
  <c r="D6575" i="25"/>
  <c r="D6576" i="25"/>
  <c r="D6577" i="25"/>
  <c r="D6578" i="25"/>
  <c r="D6579" i="25"/>
  <c r="D6580" i="25"/>
  <c r="D6581" i="25"/>
  <c r="D6582" i="25"/>
  <c r="D6583" i="25"/>
  <c r="D6584" i="25"/>
  <c r="D6585" i="25"/>
  <c r="D6586" i="25"/>
  <c r="D6587" i="25"/>
  <c r="D6588" i="25"/>
  <c r="D6589" i="25"/>
  <c r="D6590" i="25"/>
  <c r="D6591" i="25"/>
  <c r="D6592" i="25"/>
  <c r="D6593" i="25"/>
  <c r="D6594" i="25"/>
  <c r="D6595" i="25"/>
  <c r="D6596" i="25"/>
  <c r="D6597" i="25"/>
  <c r="D6598" i="25"/>
  <c r="D6599" i="25"/>
  <c r="D6600" i="25"/>
  <c r="D6601" i="25"/>
  <c r="D6602" i="25"/>
  <c r="D6603" i="25"/>
  <c r="D6604" i="25"/>
  <c r="D6605" i="25"/>
  <c r="D6606" i="25"/>
  <c r="D6607" i="25"/>
  <c r="D6608" i="25"/>
  <c r="D6609" i="25"/>
  <c r="D6610" i="25"/>
  <c r="D6611" i="25"/>
  <c r="D6612" i="25"/>
  <c r="D6613" i="25"/>
  <c r="B6614" i="25"/>
  <c r="D6614" i="25" s="1"/>
  <c r="B6615" i="25"/>
  <c r="D6615" i="25" s="1"/>
  <c r="B6616" i="25"/>
  <c r="D6616" i="25" s="1"/>
  <c r="B6617" i="25"/>
  <c r="D6617" i="25" s="1"/>
  <c r="B6618" i="25"/>
  <c r="D6618" i="25" s="1"/>
  <c r="B6619" i="25"/>
  <c r="D6619" i="25" s="1"/>
  <c r="B6620" i="25"/>
  <c r="D6620" i="25" s="1"/>
  <c r="B6621" i="25"/>
  <c r="D6621" i="25" s="1"/>
  <c r="B6622" i="25"/>
  <c r="D6622" i="25" s="1"/>
  <c r="B6623" i="25"/>
  <c r="D6623" i="25" s="1"/>
  <c r="B6624" i="25"/>
  <c r="D6624" i="25" s="1"/>
  <c r="B6625" i="25"/>
  <c r="D6625" i="25" s="1"/>
  <c r="B6626" i="25"/>
  <c r="D6626" i="25" s="1"/>
  <c r="B6627" i="25"/>
  <c r="D6627" i="25" s="1"/>
  <c r="B6628" i="25"/>
  <c r="D6628" i="25" s="1"/>
  <c r="B6629" i="25"/>
  <c r="D6629" i="25" s="1"/>
  <c r="B6630" i="25"/>
  <c r="D6630" i="25" s="1"/>
  <c r="B6631" i="25"/>
  <c r="D6631" i="25" s="1"/>
  <c r="B6632" i="25"/>
  <c r="D6632" i="25" s="1"/>
  <c r="B6633" i="25"/>
  <c r="D6633" i="25" s="1"/>
  <c r="B6634" i="25"/>
  <c r="D6634" i="25" s="1"/>
  <c r="B6635" i="25"/>
  <c r="D6635" i="25" s="1"/>
  <c r="B6636" i="25"/>
  <c r="D6636" i="25" s="1"/>
  <c r="B6637" i="25"/>
  <c r="D6637" i="25" s="1"/>
  <c r="B6638" i="25"/>
  <c r="D6638" i="25" s="1"/>
  <c r="B6639" i="25"/>
  <c r="D6639" i="25" s="1"/>
  <c r="B6640" i="25"/>
  <c r="D6640" i="25" s="1"/>
  <c r="B6641" i="25"/>
  <c r="D6641" i="25" s="1"/>
  <c r="B6642" i="25"/>
  <c r="D6642" i="25" s="1"/>
  <c r="B6643" i="25"/>
  <c r="D6643" i="25" s="1"/>
  <c r="B6644" i="25"/>
  <c r="D6644" i="25" s="1"/>
  <c r="B6645" i="25"/>
  <c r="D6645" i="25" s="1"/>
  <c r="B6646" i="25"/>
  <c r="D6646" i="25" s="1"/>
  <c r="B6647" i="25"/>
  <c r="D6647" i="25" s="1"/>
  <c r="B6648" i="25"/>
  <c r="D6648" i="25" s="1"/>
  <c r="B6649" i="25"/>
  <c r="D6649" i="25" s="1"/>
  <c r="B6650" i="25"/>
  <c r="D6650" i="25" s="1"/>
  <c r="B6651" i="25"/>
  <c r="D6651" i="25" s="1"/>
  <c r="B6652" i="25"/>
  <c r="D6652" i="25" s="1"/>
  <c r="B6653" i="25"/>
  <c r="D6653" i="25" s="1"/>
  <c r="B6654" i="25"/>
  <c r="D6654" i="25" s="1"/>
  <c r="B6655" i="25"/>
  <c r="D6655" i="25" s="1"/>
  <c r="B6656" i="25"/>
  <c r="D6656" i="25" s="1"/>
  <c r="B6657" i="25"/>
  <c r="D6657" i="25" s="1"/>
  <c r="B6658" i="25"/>
  <c r="D6658" i="25" s="1"/>
  <c r="B6659" i="25"/>
  <c r="D6659" i="25" s="1"/>
  <c r="B6660" i="25"/>
  <c r="D6660" i="25" s="1"/>
  <c r="B6661" i="25"/>
  <c r="D6661" i="25" s="1"/>
  <c r="B6662" i="25"/>
  <c r="D6662" i="25" s="1"/>
  <c r="B6663" i="25"/>
  <c r="D6663" i="25" s="1"/>
  <c r="B6664" i="25"/>
  <c r="D6664" i="25" s="1"/>
  <c r="B6665" i="25"/>
  <c r="D6665" i="25" s="1"/>
  <c r="B6666" i="25"/>
  <c r="D6666" i="25" s="1"/>
  <c r="B6667" i="25"/>
  <c r="D6667" i="25" s="1"/>
  <c r="B6668" i="25"/>
  <c r="D6668" i="25" s="1"/>
  <c r="B6669" i="25"/>
  <c r="D6669" i="25" s="1"/>
  <c r="B6670" i="25"/>
  <c r="D6670" i="25" s="1"/>
  <c r="B6671" i="25"/>
  <c r="D6671" i="25" s="1"/>
  <c r="B6672" i="25"/>
  <c r="D6672" i="25" s="1"/>
  <c r="B6673" i="25"/>
  <c r="D6673" i="25" s="1"/>
  <c r="B6674" i="25"/>
  <c r="D6674" i="25" s="1"/>
  <c r="B6675" i="25"/>
  <c r="D6675" i="25" s="1"/>
  <c r="B6676" i="25"/>
  <c r="D6676" i="25" s="1"/>
  <c r="B6677" i="25"/>
  <c r="D6677" i="25" s="1"/>
  <c r="B6678" i="25"/>
  <c r="D6678" i="25" s="1"/>
  <c r="B6679" i="25"/>
  <c r="D6679" i="25" s="1"/>
  <c r="B6680" i="25"/>
  <c r="D6680" i="25" s="1"/>
  <c r="B6681" i="25"/>
  <c r="D6681" i="25" s="1"/>
  <c r="B6682" i="25"/>
  <c r="D6682" i="25" s="1"/>
  <c r="B6683" i="25"/>
  <c r="D6683" i="25" s="1"/>
  <c r="B6684" i="25"/>
  <c r="D6684" i="25" s="1"/>
  <c r="B6685" i="25"/>
  <c r="D6685" i="25" s="1"/>
  <c r="B6686" i="25"/>
  <c r="D6686" i="25" s="1"/>
  <c r="B6687" i="25"/>
  <c r="D6687" i="25" s="1"/>
  <c r="B6688" i="25"/>
  <c r="D6688" i="25" s="1"/>
  <c r="B6689" i="25"/>
  <c r="D6689" i="25" s="1"/>
  <c r="B6690" i="25"/>
  <c r="D6690" i="25" s="1"/>
  <c r="B6691" i="25"/>
  <c r="D6691" i="25" s="1"/>
  <c r="B6692" i="25"/>
  <c r="D6692" i="25" s="1"/>
  <c r="B6693" i="25"/>
  <c r="D6693" i="25" s="1"/>
  <c r="B6694" i="25"/>
  <c r="D6694" i="25" s="1"/>
  <c r="B6695" i="25"/>
  <c r="D6695" i="25" s="1"/>
  <c r="B6696" i="25"/>
  <c r="D6696" i="25" s="1"/>
  <c r="B6697" i="25"/>
  <c r="D6697" i="25" s="1"/>
  <c r="B6698" i="25"/>
  <c r="D6698" i="25" s="1"/>
  <c r="B6699" i="25"/>
  <c r="D6699" i="25" s="1"/>
  <c r="B6700" i="25"/>
  <c r="D6700" i="25" s="1"/>
  <c r="B6701" i="25"/>
  <c r="D6701" i="25" s="1"/>
  <c r="B6702" i="25"/>
  <c r="D6702" i="25" s="1"/>
  <c r="B6703" i="25"/>
  <c r="D6703" i="25" s="1"/>
  <c r="B6704" i="25"/>
  <c r="D6704" i="25" s="1"/>
  <c r="B6705" i="25"/>
  <c r="D6705" i="25" s="1"/>
  <c r="B6706" i="25"/>
  <c r="D6706" i="25" s="1"/>
  <c r="B6707" i="25"/>
  <c r="D6707" i="25" s="1"/>
  <c r="B6708" i="25"/>
  <c r="D6708" i="25" s="1"/>
  <c r="B6709" i="25"/>
  <c r="D6709" i="25" s="1"/>
  <c r="B6710" i="25"/>
  <c r="D6710" i="25" s="1"/>
  <c r="B6711" i="25"/>
  <c r="D6711" i="25" s="1"/>
  <c r="B6712" i="25"/>
  <c r="D6712" i="25" s="1"/>
  <c r="B6713" i="25"/>
  <c r="D6713" i="25" s="1"/>
  <c r="B6714" i="25"/>
  <c r="D6714" i="25" s="1"/>
  <c r="B6715" i="25"/>
  <c r="D6715" i="25" s="1"/>
  <c r="B6716" i="25"/>
  <c r="D6716" i="25" s="1"/>
  <c r="B6717" i="25"/>
  <c r="D6717" i="25" s="1"/>
  <c r="B6718" i="25"/>
  <c r="D6718" i="25" s="1"/>
  <c r="B6719" i="25"/>
  <c r="D6719" i="25" s="1"/>
  <c r="B6720" i="25"/>
  <c r="D6720" i="25" s="1"/>
  <c r="B6721" i="25"/>
  <c r="D6721" i="25" s="1"/>
  <c r="B6722" i="25"/>
  <c r="D6722" i="25" s="1"/>
  <c r="B6723" i="25"/>
  <c r="D6723" i="25" s="1"/>
  <c r="B6724" i="25"/>
  <c r="D6724" i="25" s="1"/>
  <c r="B6725" i="25"/>
  <c r="D6725" i="25" s="1"/>
  <c r="B6726" i="25"/>
  <c r="D6726" i="25" s="1"/>
  <c r="B6727" i="25"/>
  <c r="D6727" i="25" s="1"/>
  <c r="B6728" i="25"/>
  <c r="D6728" i="25" s="1"/>
  <c r="B6729" i="25"/>
  <c r="D6729" i="25" s="1"/>
  <c r="B6730" i="25"/>
  <c r="D6730" i="25" s="1"/>
  <c r="B6731" i="25"/>
  <c r="D6731" i="25" s="1"/>
  <c r="B6732" i="25"/>
  <c r="D6732" i="25" s="1"/>
  <c r="B6733" i="25"/>
  <c r="D6733" i="25" s="1"/>
  <c r="B6734" i="25"/>
  <c r="D6734" i="25" s="1"/>
  <c r="B6735" i="25"/>
  <c r="D6735" i="25" s="1"/>
  <c r="B6736" i="25"/>
  <c r="D6736" i="25" s="1"/>
  <c r="B6737" i="25"/>
  <c r="D6737" i="25" s="1"/>
  <c r="B6738" i="25"/>
  <c r="D6738" i="25" s="1"/>
  <c r="B6739" i="25"/>
  <c r="D6739" i="25" s="1"/>
  <c r="B6740" i="25"/>
  <c r="D6740" i="25" s="1"/>
  <c r="B6741" i="25"/>
  <c r="D6741" i="25" s="1"/>
  <c r="B6742" i="25"/>
  <c r="D6742" i="25" s="1"/>
  <c r="B6743" i="25"/>
  <c r="D6743" i="25" s="1"/>
  <c r="B6744" i="25"/>
  <c r="D6744" i="25" s="1"/>
  <c r="B6745" i="25"/>
  <c r="D6745" i="25" s="1"/>
  <c r="B6746" i="25"/>
  <c r="D6746" i="25" s="1"/>
  <c r="B6747" i="25"/>
  <c r="D6747" i="25" s="1"/>
  <c r="B6748" i="25"/>
  <c r="D6748" i="25" s="1"/>
  <c r="B6749" i="25"/>
  <c r="D6749" i="25" s="1"/>
  <c r="B6750" i="25"/>
  <c r="D6750" i="25" s="1"/>
  <c r="B6751" i="25"/>
  <c r="D6751" i="25" s="1"/>
  <c r="B6752" i="25"/>
  <c r="D6752" i="25" s="1"/>
  <c r="B6753" i="25"/>
  <c r="D6753" i="25" s="1"/>
  <c r="B6754" i="25"/>
  <c r="D6754" i="25" s="1"/>
  <c r="B6755" i="25"/>
  <c r="D6755" i="25" s="1"/>
  <c r="B6756" i="25"/>
  <c r="D6756" i="25" s="1"/>
  <c r="B6757" i="25"/>
  <c r="D6757" i="25" s="1"/>
  <c r="B6758" i="25"/>
  <c r="D6758" i="25" s="1"/>
  <c r="B6759" i="25"/>
  <c r="D6759" i="25" s="1"/>
  <c r="B6760" i="25"/>
  <c r="D6760" i="25" s="1"/>
  <c r="B6761" i="25"/>
  <c r="D6761" i="25" s="1"/>
  <c r="B6762" i="25"/>
  <c r="D6762" i="25" s="1"/>
  <c r="B6763" i="25"/>
  <c r="D6763" i="25" s="1"/>
  <c r="B6764" i="25"/>
  <c r="D6764" i="25" s="1"/>
  <c r="B6765" i="25"/>
  <c r="D6765" i="25" s="1"/>
  <c r="B6766" i="25"/>
  <c r="D6766" i="25" s="1"/>
  <c r="B6767" i="25"/>
  <c r="D6767" i="25" s="1"/>
  <c r="B6768" i="25"/>
  <c r="D6768" i="25" s="1"/>
  <c r="B6769" i="25"/>
  <c r="D6769" i="25" s="1"/>
  <c r="B6770" i="25"/>
  <c r="D6770" i="25" s="1"/>
  <c r="B6771" i="25"/>
  <c r="D6771" i="25" s="1"/>
  <c r="B6772" i="25"/>
  <c r="D6772" i="25" s="1"/>
  <c r="B6773" i="25"/>
  <c r="D6773" i="25" s="1"/>
  <c r="B6774" i="25"/>
  <c r="D6774" i="25" s="1"/>
  <c r="B6775" i="25"/>
  <c r="D6775" i="25" s="1"/>
  <c r="B6776" i="25"/>
  <c r="D6776" i="25" s="1"/>
  <c r="B6777" i="25"/>
  <c r="D6777" i="25" s="1"/>
  <c r="B6778" i="25"/>
  <c r="D6778" i="25" s="1"/>
  <c r="B6779" i="25"/>
  <c r="D6779" i="25" s="1"/>
  <c r="B6780" i="25"/>
  <c r="D6780" i="25" s="1"/>
  <c r="B6781" i="25"/>
  <c r="D6781" i="25" s="1"/>
  <c r="B6782" i="25"/>
  <c r="D6782" i="25" s="1"/>
  <c r="B6783" i="25"/>
  <c r="D6783" i="25" s="1"/>
  <c r="B6784" i="25"/>
  <c r="D6784" i="25" s="1"/>
  <c r="B6785" i="25"/>
  <c r="D6785" i="25" s="1"/>
  <c r="B6786" i="25"/>
  <c r="D6786" i="25" s="1"/>
  <c r="B6787" i="25"/>
  <c r="D6787" i="25" s="1"/>
  <c r="B6788" i="25"/>
  <c r="D6788" i="25" s="1"/>
  <c r="B6789" i="25"/>
  <c r="D6789" i="25" s="1"/>
  <c r="B6790" i="25"/>
  <c r="D6790" i="25" s="1"/>
  <c r="B6791" i="25"/>
  <c r="D6791" i="25" s="1"/>
  <c r="B6792" i="25"/>
  <c r="D6792" i="25" s="1"/>
  <c r="B6793" i="25"/>
  <c r="D6793" i="25" s="1"/>
  <c r="B6794" i="25"/>
  <c r="D6794" i="25" s="1"/>
  <c r="B6795" i="25"/>
  <c r="D6795" i="25" s="1"/>
  <c r="B6796" i="25"/>
  <c r="D6796" i="25" s="1"/>
  <c r="B6797" i="25"/>
  <c r="D6797" i="25" s="1"/>
  <c r="B6798" i="25"/>
  <c r="D6798" i="25" s="1"/>
  <c r="B6799" i="25"/>
  <c r="D6799" i="25" s="1"/>
  <c r="B6800" i="25"/>
  <c r="D6800" i="25" s="1"/>
  <c r="B6801" i="25"/>
  <c r="D6801" i="25" s="1"/>
  <c r="B6802" i="25"/>
  <c r="D6802" i="25" s="1"/>
  <c r="B6803" i="25"/>
  <c r="D6803" i="25" s="1"/>
  <c r="B6804" i="25"/>
  <c r="D6804" i="25" s="1"/>
  <c r="B6805" i="25"/>
  <c r="D6805" i="25" s="1"/>
  <c r="B6806" i="25"/>
  <c r="D6806" i="25" s="1"/>
  <c r="B6807" i="25"/>
  <c r="D6807" i="25" s="1"/>
  <c r="B6808" i="25"/>
  <c r="D6808" i="25" s="1"/>
  <c r="B6809" i="25"/>
  <c r="D6809" i="25" s="1"/>
  <c r="B6810" i="25"/>
  <c r="D6810" i="25" s="1"/>
  <c r="B6811" i="25"/>
  <c r="D6811" i="25" s="1"/>
  <c r="B6812" i="25"/>
  <c r="D6812" i="25" s="1"/>
  <c r="B6813" i="25"/>
  <c r="D6813" i="25" s="1"/>
  <c r="B6814" i="25"/>
  <c r="D6814" i="25" s="1"/>
  <c r="B6815" i="25"/>
  <c r="D6815" i="25" s="1"/>
  <c r="B6816" i="25"/>
  <c r="D6816" i="25" s="1"/>
  <c r="B6817" i="25"/>
  <c r="D6817" i="25" s="1"/>
  <c r="B6818" i="25"/>
  <c r="D6818" i="25" s="1"/>
  <c r="B6819" i="25"/>
  <c r="D6819" i="25" s="1"/>
  <c r="B6820" i="25"/>
  <c r="D6820" i="25" s="1"/>
  <c r="B6821" i="25"/>
  <c r="D6821" i="25" s="1"/>
  <c r="B6822" i="25"/>
  <c r="D6822" i="25" s="1"/>
  <c r="B6823" i="25"/>
  <c r="D6823" i="25" s="1"/>
  <c r="B6824" i="25"/>
  <c r="D6824" i="25" s="1"/>
  <c r="B6825" i="25"/>
  <c r="D6825" i="25" s="1"/>
  <c r="B6826" i="25"/>
  <c r="D6826" i="25" s="1"/>
  <c r="B6827" i="25"/>
  <c r="D6827" i="25" s="1"/>
  <c r="B6828" i="25"/>
  <c r="D6828" i="25" s="1"/>
  <c r="B6829" i="25"/>
  <c r="D6829" i="25" s="1"/>
  <c r="B6830" i="25"/>
  <c r="D6830" i="25" s="1"/>
  <c r="B6831" i="25"/>
  <c r="D6831" i="25" s="1"/>
  <c r="B6832" i="25"/>
  <c r="D6832" i="25" s="1"/>
  <c r="D6841" i="25"/>
  <c r="D6842" i="25"/>
  <c r="D6843" i="25"/>
  <c r="B6844" i="25"/>
  <c r="D6844" i="25" s="1"/>
  <c r="B6845" i="25"/>
  <c r="D6845" i="25" s="1"/>
  <c r="B6846" i="25"/>
  <c r="D6846" i="25" s="1"/>
  <c r="B6847" i="25"/>
  <c r="D6847" i="25" s="1"/>
  <c r="K7" i="9"/>
  <c r="B6848" i="25" s="1"/>
  <c r="D6848" i="25" s="1"/>
  <c r="B6849" i="25"/>
  <c r="D6849" i="25" s="1"/>
  <c r="B6850" i="25"/>
  <c r="D6850" i="25" s="1"/>
  <c r="B6851" i="25"/>
  <c r="D6851" i="25" s="1"/>
  <c r="B6852" i="25"/>
  <c r="D6852" i="25" s="1"/>
  <c r="K9" i="9"/>
  <c r="B6853" i="25" s="1"/>
  <c r="D6853" i="25" s="1"/>
  <c r="B6854" i="25"/>
  <c r="D6854" i="25" s="1"/>
  <c r="B6855" i="25"/>
  <c r="D6855" i="25" s="1"/>
  <c r="B6856" i="25"/>
  <c r="D6856" i="25" s="1"/>
  <c r="B6857" i="25"/>
  <c r="D6857" i="25" s="1"/>
  <c r="K11" i="9"/>
  <c r="B6858" i="25" s="1"/>
  <c r="D6858" i="25" s="1"/>
  <c r="B6859" i="25"/>
  <c r="D6859" i="25" s="1"/>
  <c r="B6860" i="25"/>
  <c r="D6860" i="25" s="1"/>
  <c r="B6861" i="25"/>
  <c r="D6861" i="25" s="1"/>
  <c r="B6862" i="25"/>
  <c r="D6862" i="25" s="1"/>
  <c r="B6863" i="25"/>
  <c r="D6863" i="25" s="1"/>
  <c r="B6864" i="25"/>
  <c r="D6864" i="25" s="1"/>
  <c r="B6865" i="25"/>
  <c r="D6865" i="25" s="1"/>
  <c r="B6866" i="25"/>
  <c r="D6866" i="25" s="1"/>
  <c r="B6867" i="25"/>
  <c r="D6867" i="25" s="1"/>
  <c r="B6868" i="25"/>
  <c r="D6868" i="25" s="1"/>
  <c r="B6869" i="25"/>
  <c r="D6869" i="25" s="1"/>
  <c r="B6870" i="25"/>
  <c r="D6870" i="25" s="1"/>
  <c r="K17" i="9"/>
  <c r="B6871" i="25" s="1"/>
  <c r="D6871" i="25" s="1"/>
  <c r="B6872" i="25"/>
  <c r="D6872" i="25" s="1"/>
  <c r="B6873" i="25"/>
  <c r="D6873" i="25" s="1"/>
  <c r="B6874" i="25"/>
  <c r="D6874" i="25" s="1"/>
  <c r="B6875" i="25"/>
  <c r="D6875" i="25" s="1"/>
  <c r="B6876" i="25"/>
  <c r="D6876" i="25" s="1"/>
  <c r="K20" i="9"/>
  <c r="B6878" i="25"/>
  <c r="D6878" i="25" s="1"/>
  <c r="K21" i="9"/>
  <c r="B6879" i="25" s="1"/>
  <c r="D6879" i="25" s="1"/>
  <c r="B6880" i="25"/>
  <c r="D6880" i="25" s="1"/>
  <c r="K22" i="9"/>
  <c r="B6881" i="25" s="1"/>
  <c r="D6881" i="25" s="1"/>
  <c r="B6882" i="25"/>
  <c r="D6882" i="25" s="1"/>
  <c r="K23" i="9"/>
  <c r="B6883" i="25" s="1"/>
  <c r="D6883" i="25" s="1"/>
  <c r="B6884" i="25"/>
  <c r="D6884" i="25" s="1"/>
  <c r="K24" i="9"/>
  <c r="B6886" i="25"/>
  <c r="D6886" i="25" s="1"/>
  <c r="K25" i="9"/>
  <c r="B6887" i="25" s="1"/>
  <c r="D6887" i="25" s="1"/>
  <c r="B6888" i="25"/>
  <c r="D6888" i="25" s="1"/>
  <c r="K26" i="9"/>
  <c r="B6889" i="25" s="1"/>
  <c r="D6889" i="25" s="1"/>
  <c r="B6890" i="25"/>
  <c r="D6890" i="25" s="1"/>
  <c r="K27" i="9"/>
  <c r="B6891" i="25" s="1"/>
  <c r="D6891" i="25" s="1"/>
  <c r="B6892" i="25"/>
  <c r="D6892" i="25" s="1"/>
  <c r="K28" i="9"/>
  <c r="B6894" i="25"/>
  <c r="D6894" i="25" s="1"/>
  <c r="K29" i="9"/>
  <c r="B6895" i="25" s="1"/>
  <c r="D6895" i="25" s="1"/>
  <c r="B6896" i="25"/>
  <c r="D6896" i="25" s="1"/>
  <c r="K30" i="9"/>
  <c r="B6897" i="25" s="1"/>
  <c r="D6897" i="25" s="1"/>
  <c r="B6898" i="25"/>
  <c r="D6898" i="25" s="1"/>
  <c r="K31" i="9"/>
  <c r="B6899" i="25" s="1"/>
  <c r="D6899" i="25" s="1"/>
  <c r="B6900" i="25"/>
  <c r="D6900" i="25" s="1"/>
  <c r="K32" i="9"/>
  <c r="B6904" i="25"/>
  <c r="D6904" i="25" s="1"/>
  <c r="B6905" i="25"/>
  <c r="D6905" i="25" s="1"/>
  <c r="B6906" i="25"/>
  <c r="D6906" i="25" s="1"/>
  <c r="B6907" i="25"/>
  <c r="D6907" i="25" s="1"/>
  <c r="B6908" i="25"/>
  <c r="D6908" i="25" s="1"/>
  <c r="B6909" i="25"/>
  <c r="D6909" i="25" s="1"/>
  <c r="B6910" i="25"/>
  <c r="D6910" i="25" s="1"/>
  <c r="B6911" i="25"/>
  <c r="D6911" i="25" s="1"/>
  <c r="B6912" i="25"/>
  <c r="D6912" i="25" s="1"/>
  <c r="B6913" i="25"/>
  <c r="D6913" i="25" s="1"/>
  <c r="B6914" i="25"/>
  <c r="D6914" i="25" s="1"/>
  <c r="B6915" i="25"/>
  <c r="D6915" i="25" s="1"/>
  <c r="I42" i="9"/>
  <c r="J42" i="9"/>
  <c r="B6918" i="25"/>
  <c r="D6918" i="25" s="1"/>
  <c r="B6919" i="25"/>
  <c r="D6919" i="25" s="1"/>
  <c r="B6920" i="25"/>
  <c r="D6920" i="25" s="1"/>
  <c r="B6921" i="25"/>
  <c r="D6921" i="25" s="1"/>
  <c r="B6922" i="25"/>
  <c r="D6922" i="25" s="1"/>
  <c r="B6923" i="25"/>
  <c r="D6923" i="25" s="1"/>
  <c r="I47" i="9"/>
  <c r="B6924" i="25" s="1"/>
  <c r="D6924" i="25" s="1"/>
  <c r="J47" i="9"/>
  <c r="B6925" i="25" s="1"/>
  <c r="D6925" i="25" s="1"/>
  <c r="B6926" i="25"/>
  <c r="D6926" i="25" s="1"/>
  <c r="B6927" i="25"/>
  <c r="D6927" i="25" s="1"/>
  <c r="B6928" i="25"/>
  <c r="D6928" i="25" s="1"/>
  <c r="B6929" i="25"/>
  <c r="D6929" i="25" s="1"/>
  <c r="B6930" i="25"/>
  <c r="D6930" i="25" s="1"/>
  <c r="B6931" i="25"/>
  <c r="D6931" i="25" s="1"/>
  <c r="B6932" i="25"/>
  <c r="D6932" i="25" s="1"/>
  <c r="B6933" i="25"/>
  <c r="D6933" i="25" s="1"/>
  <c r="B6934" i="25"/>
  <c r="D6934" i="25" s="1"/>
  <c r="B6935" i="25"/>
  <c r="D6935" i="25" s="1"/>
  <c r="B6936" i="25"/>
  <c r="D6936" i="25" s="1"/>
  <c r="B6937" i="25"/>
  <c r="D6937" i="25" s="1"/>
  <c r="B6938" i="25"/>
  <c r="D6938" i="25" s="1"/>
  <c r="B6939" i="25"/>
  <c r="D6939" i="25" s="1"/>
  <c r="K52" i="9"/>
  <c r="B6940" i="25" s="1"/>
  <c r="D6940" i="25" s="1"/>
  <c r="D6941" i="25"/>
  <c r="I53" i="9"/>
  <c r="B6942" i="25" s="1"/>
  <c r="D6942" i="25" s="1"/>
  <c r="J53" i="9"/>
  <c r="B6943" i="25" s="1"/>
  <c r="D6943" i="25" s="1"/>
  <c r="B6944" i="25"/>
  <c r="D6944" i="25" s="1"/>
  <c r="B6945" i="25"/>
  <c r="D6945" i="25" s="1"/>
  <c r="B6946" i="25"/>
  <c r="D6946" i="25" s="1"/>
  <c r="B6947" i="25"/>
  <c r="D6947" i="25" s="1"/>
  <c r="I57" i="9"/>
  <c r="B6948" i="25" s="1"/>
  <c r="D6948" i="25" s="1"/>
  <c r="J57" i="9"/>
  <c r="B6949" i="25" s="1"/>
  <c r="D6949" i="25" s="1"/>
  <c r="B6950" i="25"/>
  <c r="D6950" i="25" s="1"/>
  <c r="B6951" i="25"/>
  <c r="D6951" i="25" s="1"/>
  <c r="B6952" i="25"/>
  <c r="D6952" i="25" s="1"/>
  <c r="B6953" i="25"/>
  <c r="D6953" i="25" s="1"/>
  <c r="B6954" i="25"/>
  <c r="D6954" i="25" s="1"/>
  <c r="B6955" i="25"/>
  <c r="D6955" i="25" s="1"/>
  <c r="B6956" i="25"/>
  <c r="D6956" i="25" s="1"/>
  <c r="B6957" i="25"/>
  <c r="D6957" i="25" s="1"/>
  <c r="B6958" i="25"/>
  <c r="D6958" i="25" s="1"/>
  <c r="B6959" i="25"/>
  <c r="D6959" i="25" s="1"/>
  <c r="B6960" i="25"/>
  <c r="D6960" i="25" s="1"/>
  <c r="I65" i="9"/>
  <c r="B6961" i="25" s="1"/>
  <c r="D6961" i="25" s="1"/>
  <c r="J65" i="9"/>
  <c r="B6962" i="25" s="1"/>
  <c r="D6962" i="25" s="1"/>
  <c r="B6963" i="25"/>
  <c r="D6963" i="25" s="1"/>
  <c r="B6964" i="25"/>
  <c r="D6964" i="25" s="1"/>
  <c r="B6965" i="25"/>
  <c r="D6965" i="25" s="1"/>
  <c r="B6966" i="25"/>
  <c r="D6966" i="25" s="1"/>
  <c r="B6967" i="25"/>
  <c r="D6967" i="25" s="1"/>
  <c r="B6968" i="25"/>
  <c r="D6968" i="25" s="1"/>
  <c r="B6969" i="25"/>
  <c r="D6969" i="25" s="1"/>
  <c r="B6970" i="25"/>
  <c r="D6970" i="25" s="1"/>
  <c r="B6971" i="25"/>
  <c r="D6971" i="25" s="1"/>
  <c r="B6972" i="25"/>
  <c r="D6972" i="25" s="1"/>
  <c r="I72" i="9"/>
  <c r="B6973" i="25" s="1"/>
  <c r="D6973" i="25" s="1"/>
  <c r="J72" i="9"/>
  <c r="B6974" i="25" s="1"/>
  <c r="D6974" i="25" s="1"/>
  <c r="B6975" i="25"/>
  <c r="D6975" i="25" s="1"/>
  <c r="B6976" i="25"/>
  <c r="D6976" i="25" s="1"/>
  <c r="B6979" i="25"/>
  <c r="D6979" i="25" s="1"/>
  <c r="B6980" i="25"/>
  <c r="D6980" i="25" s="1"/>
  <c r="B6981" i="25"/>
  <c r="D6981" i="25" s="1"/>
  <c r="K85" i="9"/>
  <c r="B6982" i="25" s="1"/>
  <c r="D6982" i="25" s="1"/>
  <c r="B6983" i="25"/>
  <c r="D6983" i="25" s="1"/>
  <c r="K86" i="9"/>
  <c r="B6984" i="25" s="1"/>
  <c r="D6984" i="25" s="1"/>
  <c r="B6985" i="25"/>
  <c r="D6985" i="25" s="1"/>
  <c r="K87" i="9"/>
  <c r="B6986" i="25" s="1"/>
  <c r="D6986" i="25" s="1"/>
  <c r="B6987" i="25"/>
  <c r="D6987" i="25" s="1"/>
  <c r="K88" i="9"/>
  <c r="B6988" i="25" s="1"/>
  <c r="D6988" i="25" s="1"/>
  <c r="B6989" i="25"/>
  <c r="D6989" i="25" s="1"/>
  <c r="K89" i="9"/>
  <c r="B6990" i="25" s="1"/>
  <c r="D6990" i="25" s="1"/>
  <c r="B6991" i="25"/>
  <c r="D6991" i="25" s="1"/>
  <c r="K90" i="9"/>
  <c r="B6992" i="25" s="1"/>
  <c r="D6992" i="25" s="1"/>
  <c r="B6993" i="25"/>
  <c r="D6993" i="25" s="1"/>
  <c r="K91" i="9"/>
  <c r="B6994" i="25" s="1"/>
  <c r="D6994" i="25" s="1"/>
  <c r="B6995" i="25"/>
  <c r="D6995" i="25" s="1"/>
  <c r="B6996" i="25"/>
  <c r="D6996" i="25" s="1"/>
  <c r="B6997" i="25"/>
  <c r="D6997" i="25" s="1"/>
  <c r="B6998" i="25"/>
  <c r="D6998" i="25" s="1"/>
  <c r="B6999" i="25"/>
  <c r="D6999" i="25" s="1"/>
  <c r="B7000" i="25"/>
  <c r="D7000" i="25" s="1"/>
  <c r="B7002" i="25"/>
  <c r="D7002" i="25" s="1"/>
  <c r="B7003" i="25"/>
  <c r="D7003" i="25" s="1"/>
  <c r="B7004" i="25"/>
  <c r="D7004" i="25" s="1"/>
  <c r="B7005" i="25"/>
  <c r="D7005" i="25" s="1"/>
  <c r="B7006" i="25"/>
  <c r="D7006" i="25" s="1"/>
  <c r="B7007" i="25"/>
  <c r="D7007" i="25" s="1"/>
  <c r="B7008" i="25"/>
  <c r="D7008" i="25" s="1"/>
  <c r="B7009" i="25"/>
  <c r="D7009" i="25" s="1"/>
  <c r="B7014" i="25"/>
  <c r="D7014" i="25" s="1"/>
  <c r="B7016" i="25"/>
  <c r="D7016" i="25" s="1"/>
  <c r="K111" i="9"/>
  <c r="B7017" i="25" s="1"/>
  <c r="D7017" i="25" s="1"/>
  <c r="B7022" i="25"/>
  <c r="D7022" i="25" s="1"/>
  <c r="B7023" i="25"/>
  <c r="D7023" i="25" s="1"/>
  <c r="B7024" i="25"/>
  <c r="D7024" i="25" s="1"/>
  <c r="B7025" i="25"/>
  <c r="D7025" i="25" s="1"/>
  <c r="B7026" i="25"/>
  <c r="D7026" i="25" s="1"/>
  <c r="B7027" i="25"/>
  <c r="D7027" i="25" s="1"/>
  <c r="B7028" i="25"/>
  <c r="D7028" i="25" s="1"/>
  <c r="B7029" i="25"/>
  <c r="D7029" i="25" s="1"/>
  <c r="B7030" i="25"/>
  <c r="D7030" i="25" s="1"/>
  <c r="B7031" i="25"/>
  <c r="D7031" i="25" s="1"/>
  <c r="B7032" i="25"/>
  <c r="D7032" i="25" s="1"/>
  <c r="I127" i="9"/>
  <c r="B7033" i="25" s="1"/>
  <c r="D7033" i="25" s="1"/>
  <c r="J127" i="9"/>
  <c r="B7034" i="25" s="1"/>
  <c r="D7034" i="25" s="1"/>
  <c r="B7035" i="25"/>
  <c r="D7035" i="25" s="1"/>
  <c r="B7036" i="25"/>
  <c r="D7036" i="25" s="1"/>
  <c r="I129" i="9"/>
  <c r="B7037" i="25" s="1"/>
  <c r="D7037" i="25" s="1"/>
  <c r="B7039" i="25"/>
  <c r="D7039" i="25" s="1"/>
  <c r="B7040" i="25"/>
  <c r="D7040" i="25" s="1"/>
  <c r="B7043" i="25"/>
  <c r="D7043" i="25" s="1"/>
  <c r="B7044" i="25"/>
  <c r="D7044" i="25" s="1"/>
  <c r="B7045" i="25"/>
  <c r="D7045" i="25" s="1"/>
  <c r="B7046" i="25"/>
  <c r="D7046" i="25" s="1"/>
  <c r="B7047" i="25"/>
  <c r="D7047" i="25" s="1"/>
  <c r="B7049" i="25"/>
  <c r="D7049" i="25" s="1"/>
  <c r="D7053" i="25"/>
  <c r="D7056" i="25"/>
  <c r="B7057" i="25"/>
  <c r="D7057" i="25" s="1"/>
  <c r="B7058" i="25"/>
  <c r="D7058" i="25" s="1"/>
  <c r="B7059" i="25"/>
  <c r="D7059" i="25" s="1"/>
  <c r="B7060" i="25"/>
  <c r="D7060" i="25" s="1"/>
  <c r="B7061" i="25"/>
  <c r="D7061" i="25" s="1"/>
  <c r="B7062" i="25"/>
  <c r="D7062" i="25" s="1"/>
  <c r="I184" i="9"/>
  <c r="B7063" i="25" s="1"/>
  <c r="D7063" i="25" s="1"/>
  <c r="J184" i="9"/>
  <c r="B7064" i="25" s="1"/>
  <c r="D7064" i="25" s="1"/>
  <c r="B7065" i="25"/>
  <c r="D7065" i="25" s="1"/>
  <c r="B7066" i="25"/>
  <c r="D7066" i="25" s="1"/>
  <c r="B7067" i="25"/>
  <c r="D7067" i="25" s="1"/>
  <c r="B7069" i="25"/>
  <c r="D7069" i="25" s="1"/>
  <c r="B7073" i="25"/>
  <c r="D7073" i="25" s="1"/>
  <c r="B7074" i="25"/>
  <c r="D7074" i="25" s="1"/>
  <c r="B7075" i="25"/>
  <c r="D7075" i="25" s="1"/>
  <c r="B7076" i="25"/>
  <c r="D7076" i="25" s="1"/>
  <c r="B7077" i="25"/>
  <c r="D7077" i="25" s="1"/>
  <c r="B7078" i="25"/>
  <c r="D7078" i="25" s="1"/>
  <c r="B7079" i="25"/>
  <c r="D7079" i="25" s="1"/>
  <c r="B7081" i="25"/>
  <c r="D7081" i="25" s="1"/>
  <c r="B7083" i="25"/>
  <c r="D7083" i="25" s="1"/>
  <c r="B7084" i="25"/>
  <c r="D7084" i="25" s="1"/>
  <c r="B7085" i="25"/>
  <c r="D7085" i="25" s="1"/>
  <c r="B7087" i="25"/>
  <c r="D7087" i="25" s="1"/>
  <c r="B7088" i="25"/>
  <c r="D7088" i="25" s="1"/>
  <c r="B7089" i="25"/>
  <c r="D7089" i="25" s="1"/>
  <c r="B7091" i="25"/>
  <c r="D7091" i="25" s="1"/>
  <c r="B7092" i="25"/>
  <c r="D7092" i="25" s="1"/>
  <c r="B7093" i="25"/>
  <c r="D7093" i="25" s="1"/>
  <c r="B7095" i="25"/>
  <c r="D7095" i="25" s="1"/>
  <c r="B7096" i="25"/>
  <c r="D7096" i="25" s="1"/>
  <c r="B7097" i="25"/>
  <c r="D7097" i="25" s="1"/>
  <c r="B7099" i="25"/>
  <c r="D7099" i="25" s="1"/>
  <c r="B7100" i="25"/>
  <c r="D7100" i="25" s="1"/>
  <c r="B7101" i="25"/>
  <c r="D7101" i="25" s="1"/>
  <c r="B7102" i="25"/>
  <c r="D7102" i="25" s="1"/>
  <c r="I303" i="9"/>
  <c r="B7103" i="25" s="1"/>
  <c r="D7103" i="25" s="1"/>
  <c r="J303" i="9"/>
  <c r="B7104" i="25" s="1"/>
  <c r="D7104" i="25" s="1"/>
  <c r="B7105" i="25"/>
  <c r="D7105" i="25" s="1"/>
  <c r="B7106" i="25"/>
  <c r="D7106" i="25" s="1"/>
  <c r="B7107" i="25"/>
  <c r="D7107" i="25" s="1"/>
  <c r="B7108" i="25"/>
  <c r="D7108" i="25" s="1"/>
  <c r="B7109" i="25"/>
  <c r="D7109" i="25" s="1"/>
  <c r="B7110" i="25"/>
  <c r="D7110" i="25" s="1"/>
  <c r="B7111" i="25"/>
  <c r="D7111" i="25" s="1"/>
  <c r="B7112" i="25"/>
  <c r="D7112" i="25" s="1"/>
  <c r="B7113" i="25"/>
  <c r="D7113" i="25" s="1"/>
  <c r="B7114" i="25"/>
  <c r="D7114" i="25" s="1"/>
  <c r="B7115" i="25"/>
  <c r="D7115" i="25" s="1"/>
  <c r="B7118" i="25"/>
  <c r="D7118" i="25" s="1"/>
  <c r="B7119" i="25"/>
  <c r="D7119" i="25" s="1"/>
  <c r="B7120" i="25"/>
  <c r="D7120" i="25" s="1"/>
  <c r="B7121" i="25"/>
  <c r="D7121" i="25" s="1"/>
  <c r="B7122" i="25"/>
  <c r="D7122" i="25" s="1"/>
  <c r="B7123" i="25"/>
  <c r="D7123" i="25" s="1"/>
  <c r="B7124" i="25"/>
  <c r="D7124" i="25" s="1"/>
  <c r="B7125" i="25"/>
  <c r="D7125" i="25" s="1"/>
  <c r="K319" i="9"/>
  <c r="B7126" i="25" s="1"/>
  <c r="D7126" i="25" s="1"/>
  <c r="B7127" i="25"/>
  <c r="D7127" i="25" s="1"/>
  <c r="B7128" i="25"/>
  <c r="D7128" i="25" s="1"/>
  <c r="B7129" i="25"/>
  <c r="D7129" i="25" s="1"/>
  <c r="B7130" i="25"/>
  <c r="D7130" i="25" s="1"/>
  <c r="B7131" i="25"/>
  <c r="D7131" i="25" s="1"/>
  <c r="B7132" i="25"/>
  <c r="D7132" i="25" s="1"/>
  <c r="B7133" i="25"/>
  <c r="D7133" i="25" s="1"/>
  <c r="B7134" i="25"/>
  <c r="D7134" i="25" s="1"/>
  <c r="K320" i="9"/>
  <c r="B7135" i="25" s="1"/>
  <c r="D7135" i="25" s="1"/>
  <c r="B7136" i="25"/>
  <c r="D7136" i="25" s="1"/>
  <c r="B7137" i="25"/>
  <c r="D7137" i="25" s="1"/>
  <c r="B7138" i="25"/>
  <c r="D7138" i="25" s="1"/>
  <c r="B7139" i="25"/>
  <c r="D7139" i="25" s="1"/>
  <c r="B7140" i="25"/>
  <c r="D7140" i="25" s="1"/>
  <c r="B7141" i="25"/>
  <c r="D7141" i="25" s="1"/>
  <c r="B7142" i="25"/>
  <c r="D7142" i="25" s="1"/>
  <c r="B7143" i="25"/>
  <c r="D7143" i="25" s="1"/>
  <c r="K321" i="9"/>
  <c r="B7145" i="25"/>
  <c r="D7145" i="25" s="1"/>
  <c r="B7146" i="25"/>
  <c r="D7146" i="25" s="1"/>
  <c r="B7147" i="25"/>
  <c r="D7147" i="25" s="1"/>
  <c r="B7148" i="25"/>
  <c r="D7148" i="25" s="1"/>
  <c r="B7149" i="25"/>
  <c r="D7149" i="25" s="1"/>
  <c r="B7150" i="25"/>
  <c r="D7150" i="25" s="1"/>
  <c r="B7151" i="25"/>
  <c r="D7151" i="25" s="1"/>
  <c r="B7152" i="25"/>
  <c r="D7152" i="25" s="1"/>
  <c r="K322" i="9"/>
  <c r="B7153" i="25" s="1"/>
  <c r="D7153" i="25" s="1"/>
  <c r="B7154" i="25"/>
  <c r="D7154" i="25" s="1"/>
  <c r="B7155" i="25"/>
  <c r="D7155" i="25" s="1"/>
  <c r="B7156" i="25"/>
  <c r="D7156" i="25" s="1"/>
  <c r="B7157" i="25"/>
  <c r="D7157" i="25" s="1"/>
  <c r="B7158" i="25"/>
  <c r="D7158" i="25" s="1"/>
  <c r="B7159" i="25"/>
  <c r="D7159" i="25" s="1"/>
  <c r="B7160" i="25"/>
  <c r="D7160" i="25" s="1"/>
  <c r="B7161" i="25"/>
  <c r="D7161" i="25" s="1"/>
  <c r="K323" i="9"/>
  <c r="B7162" i="25" s="1"/>
  <c r="D7162" i="25" s="1"/>
  <c r="B7163" i="25"/>
  <c r="D7163" i="25" s="1"/>
  <c r="B7164" i="25"/>
  <c r="D7164" i="25" s="1"/>
  <c r="B7165" i="25"/>
  <c r="D7165" i="25" s="1"/>
  <c r="B7166" i="25"/>
  <c r="D7166" i="25" s="1"/>
  <c r="B7167" i="25"/>
  <c r="D7167" i="25" s="1"/>
  <c r="B7168" i="25"/>
  <c r="D7168" i="25" s="1"/>
  <c r="B7169" i="25"/>
  <c r="D7169" i="25" s="1"/>
  <c r="B7170" i="25"/>
  <c r="D7170" i="25" s="1"/>
  <c r="K324" i="9"/>
  <c r="B7171" i="25" s="1"/>
  <c r="D7171" i="25" s="1"/>
  <c r="B7172" i="25"/>
  <c r="D7172" i="25" s="1"/>
  <c r="B7173" i="25"/>
  <c r="D7173" i="25" s="1"/>
  <c r="B7174" i="25"/>
  <c r="D7174" i="25" s="1"/>
  <c r="B7175" i="25"/>
  <c r="D7175" i="25" s="1"/>
  <c r="B7176" i="25"/>
  <c r="D7176" i="25" s="1"/>
  <c r="B7177" i="25"/>
  <c r="D7177" i="25" s="1"/>
  <c r="B7178" i="25"/>
  <c r="D7178" i="25" s="1"/>
  <c r="B7179" i="25"/>
  <c r="D7179" i="25" s="1"/>
  <c r="K325" i="9"/>
  <c r="B7180" i="25" s="1"/>
  <c r="D7180" i="25" s="1"/>
  <c r="B7181" i="25"/>
  <c r="D7181" i="25" s="1"/>
  <c r="B7182" i="25"/>
  <c r="D7182" i="25" s="1"/>
  <c r="B7183" i="25"/>
  <c r="D7183" i="25" s="1"/>
  <c r="B7184" i="25"/>
  <c r="D7184" i="25" s="1"/>
  <c r="B7185" i="25"/>
  <c r="D7185" i="25" s="1"/>
  <c r="B7186" i="25"/>
  <c r="D7186" i="25" s="1"/>
  <c r="B7187" i="25"/>
  <c r="D7187" i="25" s="1"/>
  <c r="B7188" i="25"/>
  <c r="D7188" i="25" s="1"/>
  <c r="K326" i="9"/>
  <c r="B7189" i="25" s="1"/>
  <c r="D7189" i="25" s="1"/>
  <c r="B7190" i="25"/>
  <c r="D7190" i="25" s="1"/>
  <c r="B7191" i="25"/>
  <c r="D7191" i="25" s="1"/>
  <c r="B7192" i="25"/>
  <c r="D7192" i="25" s="1"/>
  <c r="B7193" i="25"/>
  <c r="D7193" i="25" s="1"/>
  <c r="B7194" i="25"/>
  <c r="D7194" i="25" s="1"/>
  <c r="B7195" i="25"/>
  <c r="D7195" i="25" s="1"/>
  <c r="B7196" i="25"/>
  <c r="D7196" i="25" s="1"/>
  <c r="B7197" i="25"/>
  <c r="D7197" i="25" s="1"/>
  <c r="K327" i="9"/>
  <c r="B7198" i="25" s="1"/>
  <c r="D7198" i="25" s="1"/>
  <c r="C330" i="9"/>
  <c r="B7199" i="25" s="1"/>
  <c r="D7199" i="25" s="1"/>
  <c r="D330" i="9"/>
  <c r="E330" i="9"/>
  <c r="F330" i="9"/>
  <c r="G330" i="9"/>
  <c r="B7203" i="25" s="1"/>
  <c r="D7203" i="25" s="1"/>
  <c r="H330" i="9"/>
  <c r="B7204" i="25" s="1"/>
  <c r="D7204" i="25" s="1"/>
  <c r="I330" i="9"/>
  <c r="B7205" i="25" s="1"/>
  <c r="D7205" i="25" s="1"/>
  <c r="J330" i="9"/>
  <c r="B7206" i="25" s="1"/>
  <c r="D7206" i="25" s="1"/>
  <c r="K328" i="9"/>
  <c r="B7696" i="25" s="1"/>
  <c r="D7696" i="25" s="1"/>
  <c r="K329" i="9"/>
  <c r="B7705" i="25" s="1"/>
  <c r="D7705" i="25" s="1"/>
  <c r="B7208" i="25"/>
  <c r="D7208" i="25" s="1"/>
  <c r="K337" i="9"/>
  <c r="B7209" i="25" s="1"/>
  <c r="D7209" i="25" s="1"/>
  <c r="B7210" i="25"/>
  <c r="D7210" i="25" s="1"/>
  <c r="K338" i="9"/>
  <c r="B7212" i="25"/>
  <c r="D7212" i="25" s="1"/>
  <c r="K339" i="9"/>
  <c r="B7213" i="25" s="1"/>
  <c r="D7213" i="25" s="1"/>
  <c r="H340" i="9"/>
  <c r="H342" i="9" s="1"/>
  <c r="B7226" i="25"/>
  <c r="D7226" i="25" s="1"/>
  <c r="B7227" i="25"/>
  <c r="D7227" i="25" s="1"/>
  <c r="B7228" i="25"/>
  <c r="D7228" i="25" s="1"/>
  <c r="B7229" i="25"/>
  <c r="D7229" i="25" s="1"/>
  <c r="I350" i="9"/>
  <c r="J350" i="9"/>
  <c r="B7231" i="25" s="1"/>
  <c r="D7231" i="25" s="1"/>
  <c r="B7232" i="25"/>
  <c r="D7232" i="25" s="1"/>
  <c r="B7233" i="25"/>
  <c r="D7233" i="25" s="1"/>
  <c r="D7236" i="25"/>
  <c r="D7237" i="25"/>
  <c r="B7238" i="25"/>
  <c r="D7238" i="25" s="1"/>
  <c r="B7240" i="25"/>
  <c r="D7240" i="25" s="1"/>
  <c r="B7242" i="25"/>
  <c r="D7242" i="25" s="1"/>
  <c r="A7245" i="25"/>
  <c r="A7246" i="25" s="1"/>
  <c r="A7247" i="25" s="1"/>
  <c r="A7248" i="25" s="1"/>
  <c r="A7249" i="25" s="1"/>
  <c r="B7246" i="25"/>
  <c r="B7247" i="25"/>
  <c r="B7248" i="25"/>
  <c r="B7249" i="25"/>
  <c r="B7250" i="25"/>
  <c r="B7251" i="25"/>
  <c r="B7252" i="25"/>
  <c r="B7253" i="25"/>
  <c r="B7254" i="25"/>
  <c r="B7255" i="25"/>
  <c r="B7256" i="25"/>
  <c r="B7257" i="25"/>
  <c r="B7258" i="25"/>
  <c r="B7259" i="25"/>
  <c r="B7260" i="25"/>
  <c r="B7261" i="25"/>
  <c r="B7262" i="25"/>
  <c r="B7263" i="25"/>
  <c r="B7264" i="25"/>
  <c r="B7265" i="25"/>
  <c r="B7266" i="25"/>
  <c r="B7267" i="25"/>
  <c r="B7268" i="25"/>
  <c r="B7590" i="25"/>
  <c r="B7592" i="25"/>
  <c r="B7593" i="25"/>
  <c r="B7594" i="25"/>
  <c r="K3" i="13"/>
  <c r="B7595" i="25" s="1"/>
  <c r="B7597" i="25"/>
  <c r="B7598" i="25"/>
  <c r="B7599" i="25"/>
  <c r="F6" i="13"/>
  <c r="B7601" i="25"/>
  <c r="B7602" i="25"/>
  <c r="B7603" i="25"/>
  <c r="K6" i="13"/>
  <c r="B7604" i="25" s="1"/>
  <c r="B7606" i="25"/>
  <c r="B7607" i="25"/>
  <c r="B7608" i="25"/>
  <c r="F9" i="13"/>
  <c r="B7609" i="25" s="1"/>
  <c r="B7610" i="25"/>
  <c r="B7611" i="25"/>
  <c r="B7612" i="25"/>
  <c r="K9" i="13"/>
  <c r="B7613" i="25" s="1"/>
  <c r="B7615" i="25"/>
  <c r="B7616" i="25"/>
  <c r="B7617" i="25"/>
  <c r="F14" i="13"/>
  <c r="B7619" i="25"/>
  <c r="B7620" i="25"/>
  <c r="B7621" i="25"/>
  <c r="K14" i="13"/>
  <c r="B7622" i="25" s="1"/>
  <c r="D7626" i="25"/>
  <c r="D7627" i="25"/>
  <c r="D7628" i="25"/>
  <c r="D7629" i="25"/>
  <c r="D7630" i="25"/>
  <c r="D7632" i="25"/>
  <c r="D7633" i="25"/>
  <c r="D7634" i="25"/>
  <c r="B7636" i="25"/>
  <c r="B7637" i="25"/>
  <c r="B7638" i="25"/>
  <c r="B7639" i="25"/>
  <c r="B7651" i="25"/>
  <c r="D7651" i="25" s="1"/>
  <c r="B7652" i="25"/>
  <c r="D7652" i="25" s="1"/>
  <c r="B7653" i="25"/>
  <c r="D7653" i="25" s="1"/>
  <c r="B7654" i="25"/>
  <c r="D7654" i="25" s="1"/>
  <c r="B7655" i="25"/>
  <c r="D7655" i="25" s="1"/>
  <c r="B7656" i="25"/>
  <c r="D7656" i="25" s="1"/>
  <c r="B7657" i="25"/>
  <c r="D7657" i="25" s="1"/>
  <c r="B7658" i="25"/>
  <c r="D7658" i="25" s="1"/>
  <c r="B7659" i="25"/>
  <c r="D7659" i="25" s="1"/>
  <c r="B7660" i="25"/>
  <c r="D7660" i="25" s="1"/>
  <c r="B7661" i="25"/>
  <c r="D7661" i="25" s="1"/>
  <c r="B7662" i="25"/>
  <c r="D7662" i="25" s="1"/>
  <c r="B7663" i="25"/>
  <c r="D7663" i="25" s="1"/>
  <c r="B7664" i="25"/>
  <c r="D7664" i="25" s="1"/>
  <c r="B7665" i="25"/>
  <c r="D7665" i="25" s="1"/>
  <c r="B7666" i="25"/>
  <c r="D7666" i="25" s="1"/>
  <c r="B7667" i="25"/>
  <c r="D7667" i="25" s="1"/>
  <c r="B7668" i="25"/>
  <c r="D7668" i="25" s="1"/>
  <c r="B7669" i="25"/>
  <c r="D7669" i="25" s="1"/>
  <c r="B7670" i="25"/>
  <c r="D7670" i="25" s="1"/>
  <c r="B7671" i="25"/>
  <c r="D7671" i="25" s="1"/>
  <c r="B7672" i="25"/>
  <c r="D7672" i="25" s="1"/>
  <c r="B7673" i="25"/>
  <c r="D7673" i="25" s="1"/>
  <c r="B7674" i="25"/>
  <c r="D7674" i="25" s="1"/>
  <c r="B7675" i="25"/>
  <c r="D7675" i="25" s="1"/>
  <c r="B7676" i="25"/>
  <c r="D7676" i="25" s="1"/>
  <c r="B7677" i="25"/>
  <c r="D7677" i="25" s="1"/>
  <c r="B7678" i="25"/>
  <c r="D7678" i="25" s="1"/>
  <c r="B7679" i="25"/>
  <c r="D7679" i="25" s="1"/>
  <c r="B7680" i="25"/>
  <c r="D7680" i="25" s="1"/>
  <c r="B7681" i="25"/>
  <c r="D7681" i="25" s="1"/>
  <c r="B7682" i="25"/>
  <c r="D7682" i="25" s="1"/>
  <c r="B7683" i="25"/>
  <c r="D7683" i="25" s="1"/>
  <c r="B7684" i="25"/>
  <c r="D7684" i="25" s="1"/>
  <c r="B7685" i="25"/>
  <c r="D7685" i="25" s="1"/>
  <c r="B7686" i="25"/>
  <c r="D7686" i="25" s="1"/>
  <c r="B7687" i="25"/>
  <c r="D7687" i="25" s="1"/>
  <c r="B7688" i="25"/>
  <c r="D7688" i="25" s="1"/>
  <c r="B7689" i="25"/>
  <c r="D7689" i="25" s="1"/>
  <c r="B7690" i="25"/>
  <c r="D7690" i="25" s="1"/>
  <c r="B7691" i="25"/>
  <c r="D7691" i="25" s="1"/>
  <c r="B7692" i="25"/>
  <c r="D7692" i="25" s="1"/>
  <c r="B7693" i="25"/>
  <c r="D7693" i="25" s="1"/>
  <c r="B7694" i="25"/>
  <c r="D7694" i="25" s="1"/>
  <c r="B7695" i="25"/>
  <c r="D7695" i="25" s="1"/>
  <c r="B7697" i="25"/>
  <c r="D7697" i="25" s="1"/>
  <c r="B7698" i="25"/>
  <c r="D7698" i="25" s="1"/>
  <c r="B7699" i="25"/>
  <c r="D7699" i="25" s="1"/>
  <c r="B7700" i="25"/>
  <c r="D7700" i="25" s="1"/>
  <c r="B7701" i="25"/>
  <c r="D7701" i="25" s="1"/>
  <c r="B7702" i="25"/>
  <c r="D7702" i="25" s="1"/>
  <c r="B7703" i="25"/>
  <c r="D7703" i="25" s="1"/>
  <c r="B7704" i="25"/>
  <c r="D7704" i="25" s="1"/>
  <c r="B7706" i="25"/>
  <c r="D7706" i="25" s="1"/>
  <c r="B7707" i="25"/>
  <c r="D7707" i="25" s="1"/>
  <c r="B7708" i="25"/>
  <c r="D7708" i="25" s="1"/>
  <c r="B7709" i="25"/>
  <c r="D7709" i="25" s="1"/>
  <c r="B7710" i="25"/>
  <c r="D7710" i="25" s="1"/>
  <c r="B7711" i="25"/>
  <c r="D7711" i="25" s="1"/>
  <c r="B7712" i="25"/>
  <c r="D7712" i="25" s="1"/>
  <c r="B7713" i="25"/>
  <c r="D7713" i="25" s="1"/>
  <c r="B7714" i="25"/>
  <c r="D7714" i="25" s="1"/>
  <c r="B7715" i="25"/>
  <c r="D7715" i="25" s="1"/>
  <c r="B7716" i="25"/>
  <c r="D7716" i="25" s="1"/>
  <c r="B7717" i="25"/>
  <c r="D7717" i="25" s="1"/>
  <c r="B7718" i="25"/>
  <c r="D7718" i="25" s="1"/>
  <c r="B7719" i="25"/>
  <c r="D7719" i="25" s="1"/>
  <c r="B7720" i="25"/>
  <c r="D7720" i="25" s="1"/>
  <c r="B7721" i="25"/>
  <c r="D7721" i="25" s="1"/>
  <c r="B7722" i="25"/>
  <c r="D7722" i="25" s="1"/>
  <c r="B7723" i="25"/>
  <c r="D7723" i="25" s="1"/>
  <c r="B7724" i="25"/>
  <c r="D7724" i="25" s="1"/>
  <c r="B7725" i="25"/>
  <c r="D7725" i="25" s="1"/>
  <c r="B7728" i="25"/>
  <c r="D7728" i="25" s="1"/>
  <c r="B7731" i="25"/>
  <c r="D7731" i="25" s="1"/>
  <c r="D7734" i="25"/>
  <c r="B7735" i="25"/>
  <c r="D7735" i="25" s="1"/>
  <c r="B7736" i="25"/>
  <c r="D7736" i="25" s="1"/>
  <c r="B7737" i="25"/>
  <c r="D7737" i="25" s="1"/>
  <c r="B7738" i="25"/>
  <c r="D7738" i="25" s="1"/>
  <c r="D7744" i="25"/>
  <c r="B7745" i="25"/>
  <c r="D7745" i="25" s="1"/>
  <c r="B7746" i="25"/>
  <c r="D7746" i="25" s="1"/>
  <c r="B7748" i="25"/>
  <c r="D7748" i="25" s="1"/>
  <c r="B7749" i="25"/>
  <c r="D7749" i="25" s="1"/>
  <c r="B7750" i="25"/>
  <c r="D7750" i="25" s="1"/>
  <c r="B7751" i="25"/>
  <c r="D7751" i="25" s="1"/>
  <c r="B7752" i="25"/>
  <c r="D7752" i="25" s="1"/>
  <c r="B7753" i="25"/>
  <c r="D7753" i="25" s="1"/>
  <c r="B7754" i="25"/>
  <c r="D7754" i="25" s="1"/>
  <c r="B7755" i="25"/>
  <c r="D7755" i="25" s="1"/>
  <c r="D7756" i="25"/>
  <c r="D7757" i="25"/>
  <c r="D7765" i="25"/>
  <c r="D7768" i="25"/>
  <c r="D7770" i="25"/>
  <c r="D7771" i="25"/>
  <c r="D7772" i="25"/>
  <c r="D7773" i="25"/>
  <c r="D7774" i="25"/>
  <c r="D7775" i="25"/>
  <c r="D7776" i="25"/>
  <c r="D7777" i="25"/>
  <c r="D7778" i="25"/>
  <c r="D7779" i="25"/>
  <c r="D7780" i="25"/>
  <c r="D7781" i="25"/>
  <c r="D7782" i="25"/>
  <c r="D7783" i="25"/>
  <c r="D7784" i="25"/>
  <c r="D7785" i="25"/>
  <c r="D7786" i="25"/>
  <c r="D7787" i="25"/>
  <c r="D7788" i="25"/>
  <c r="D7789" i="25"/>
  <c r="D7790" i="25"/>
  <c r="D7791" i="25"/>
  <c r="D7792" i="25"/>
  <c r="D7793" i="25"/>
  <c r="D7794" i="25"/>
  <c r="D7795" i="25"/>
  <c r="D7796" i="25"/>
  <c r="D7797" i="25"/>
  <c r="D7798" i="25"/>
  <c r="D7799" i="25"/>
  <c r="D7800" i="25"/>
  <c r="B6" i="24"/>
  <c r="B7" i="24" s="1"/>
  <c r="B9" i="24" s="1"/>
  <c r="B10" i="24" s="1"/>
  <c r="B11" i="24" s="1"/>
  <c r="B12" i="24" s="1"/>
  <c r="B13" i="24" s="1"/>
  <c r="D23" i="24"/>
  <c r="B9" i="25" s="1"/>
  <c r="D25" i="24"/>
  <c r="D26" i="24"/>
  <c r="D27" i="24"/>
  <c r="D28" i="24"/>
  <c r="D32" i="24"/>
  <c r="D34" i="24"/>
  <c r="D35" i="24"/>
  <c r="D36" i="24"/>
  <c r="D37" i="24"/>
  <c r="D38" i="24"/>
  <c r="D39" i="24"/>
  <c r="D40" i="24"/>
  <c r="D41" i="24"/>
  <c r="D42" i="24"/>
  <c r="D68" i="24"/>
  <c r="D69" i="24"/>
  <c r="D71" i="24"/>
  <c r="D72" i="24"/>
  <c r="B64" i="20"/>
  <c r="B65" i="20"/>
  <c r="G26" i="16"/>
  <c r="E27" i="16"/>
  <c r="G27" i="16"/>
  <c r="F31" i="16"/>
  <c r="F36" i="16"/>
  <c r="G28" i="16"/>
  <c r="G30" i="16"/>
  <c r="D36" i="16"/>
  <c r="E31" i="16"/>
  <c r="G31" i="16"/>
  <c r="E34"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B7823" i="25" s="1"/>
  <c r="C31" i="14"/>
  <c r="D31" i="14"/>
  <c r="F31" i="14"/>
  <c r="B7824" i="25" s="1"/>
  <c r="C32" i="14"/>
  <c r="D32" i="14"/>
  <c r="F32" i="14"/>
  <c r="B7825" i="25" s="1"/>
  <c r="D7825" i="25" s="1"/>
  <c r="C33" i="14"/>
  <c r="D33" i="14"/>
  <c r="F33" i="14"/>
  <c r="C34" i="14"/>
  <c r="D34" i="14"/>
  <c r="F34" i="14"/>
  <c r="B7826" i="25" s="1"/>
  <c r="D7826" i="25" s="1"/>
  <c r="C35" i="14"/>
  <c r="D35" i="14"/>
  <c r="C36" i="14"/>
  <c r="D36" i="14"/>
  <c r="F36" i="14"/>
  <c r="B7828" i="25" s="1"/>
  <c r="D7828" i="25" s="1"/>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F50" i="14"/>
  <c r="C51" i="14"/>
  <c r="D51" i="14"/>
  <c r="C52" i="14"/>
  <c r="F52" i="14"/>
  <c r="B7831" i="25" s="1"/>
  <c r="D7831" i="25" s="1"/>
  <c r="C53" i="14"/>
  <c r="D53" i="14"/>
  <c r="C56" i="14"/>
  <c r="F56" i="14"/>
  <c r="B7832" i="25" s="1"/>
  <c r="D7832" i="25" s="1"/>
  <c r="C57" i="14"/>
  <c r="D57" i="14"/>
  <c r="C61" i="14"/>
  <c r="C62" i="14"/>
  <c r="C63" i="14"/>
  <c r="D63" i="14"/>
  <c r="C64" i="14"/>
  <c r="F64" i="14"/>
  <c r="C67" i="14"/>
  <c r="D67" i="14"/>
  <c r="F67" i="14"/>
  <c r="C68" i="14"/>
  <c r="D68" i="14"/>
  <c r="F68" i="14"/>
  <c r="C69" i="14"/>
  <c r="D69" i="14"/>
  <c r="F69" i="14"/>
  <c r="C70" i="14"/>
  <c r="D70" i="14"/>
  <c r="F70" i="14"/>
  <c r="C71" i="14"/>
  <c r="D71" i="14"/>
  <c r="F71" i="14"/>
  <c r="C72" i="14"/>
  <c r="F72" i="14"/>
  <c r="C73" i="14"/>
  <c r="D73" i="14"/>
  <c r="C85" i="14"/>
  <c r="D85" i="14"/>
  <c r="F85" i="14"/>
  <c r="C86" i="14"/>
  <c r="D86" i="14"/>
  <c r="F86" i="14"/>
  <c r="C87" i="14"/>
  <c r="D87" i="14"/>
  <c r="F87" i="14"/>
  <c r="D88" i="14"/>
  <c r="F88" i="14"/>
  <c r="C89" i="14"/>
  <c r="D89" i="14"/>
  <c r="F89" i="14"/>
  <c r="C90" i="14"/>
  <c r="D90" i="14"/>
  <c r="F90" i="14"/>
  <c r="C91" i="14"/>
  <c r="D91" i="14"/>
  <c r="F91" i="14"/>
  <c r="C92" i="14"/>
  <c r="D92" i="14"/>
  <c r="F92" i="14"/>
  <c r="C93" i="14"/>
  <c r="D93" i="14"/>
  <c r="F93" i="14"/>
  <c r="C94" i="14"/>
  <c r="D94" i="14"/>
  <c r="F94" i="14"/>
  <c r="D95" i="14"/>
  <c r="C75" i="8"/>
  <c r="F95" i="14" s="1"/>
  <c r="D96" i="14"/>
  <c r="C97" i="14"/>
  <c r="D97" i="14"/>
  <c r="F97" i="14"/>
  <c r="C98" i="14"/>
  <c r="D98" i="14"/>
  <c r="F98" i="14"/>
  <c r="C99" i="14"/>
  <c r="D99" i="14"/>
  <c r="F99" i="14"/>
  <c r="C100" i="14"/>
  <c r="D100" i="14"/>
  <c r="F100" i="14"/>
  <c r="C101" i="14"/>
  <c r="D101" i="14"/>
  <c r="F101" i="14"/>
  <c r="C102" i="14"/>
  <c r="D102" i="14"/>
  <c r="F102" i="14"/>
  <c r="B7839" i="25" s="1"/>
  <c r="D7839" i="25" s="1"/>
  <c r="C103" i="14"/>
  <c r="D103" i="14"/>
  <c r="F103" i="14"/>
  <c r="B7840" i="25" s="1"/>
  <c r="D7840" i="25" s="1"/>
  <c r="C104" i="14"/>
  <c r="D104" i="14"/>
  <c r="F104" i="14"/>
  <c r="B7841" i="25" s="1"/>
  <c r="D7841" i="25" s="1"/>
  <c r="C105" i="14"/>
  <c r="D105" i="14"/>
  <c r="F105" i="14"/>
  <c r="D106" i="14"/>
  <c r="D107" i="14"/>
  <c r="D108" i="14"/>
  <c r="C109" i="14"/>
  <c r="D109" i="14"/>
  <c r="F109" i="14"/>
  <c r="C110" i="14"/>
  <c r="D110" i="14"/>
  <c r="F110" i="14"/>
  <c r="B7845" i="25" s="1"/>
  <c r="D7845" i="25" s="1"/>
  <c r="C111" i="14"/>
  <c r="D111" i="14"/>
  <c r="F111" i="14"/>
  <c r="B7846" i="25" s="1"/>
  <c r="D7846" i="25" s="1"/>
  <c r="D112" i="14"/>
  <c r="C113" i="14"/>
  <c r="D113" i="14"/>
  <c r="F113" i="14"/>
  <c r="C114" i="14"/>
  <c r="D114" i="14"/>
  <c r="F114" i="14"/>
  <c r="B7848" i="25" s="1"/>
  <c r="D7848" i="25" s="1"/>
  <c r="C115" i="14"/>
  <c r="D115" i="14"/>
  <c r="F115" i="14"/>
  <c r="B7849" i="25" s="1"/>
  <c r="D7849" i="25" s="1"/>
  <c r="C116" i="14"/>
  <c r="D116" i="14"/>
  <c r="F116" i="14"/>
  <c r="B7850" i="25" s="1"/>
  <c r="D7850" i="25" s="1"/>
  <c r="C117" i="14"/>
  <c r="D117" i="14"/>
  <c r="F117" i="14"/>
  <c r="B7851" i="25" s="1"/>
  <c r="D7851" i="25" s="1"/>
  <c r="C118" i="14"/>
  <c r="D118" i="14"/>
  <c r="F118" i="14"/>
  <c r="B7852" i="25" s="1"/>
  <c r="D7852" i="25" s="1"/>
  <c r="C119" i="14"/>
  <c r="D119" i="14"/>
  <c r="F119" i="14"/>
  <c r="B7853" i="25" s="1"/>
  <c r="D7853" i="25" s="1"/>
  <c r="C120" i="14"/>
  <c r="D120" i="14"/>
  <c r="F120" i="14"/>
  <c r="B7854" i="25" s="1"/>
  <c r="D7854" i="25" s="1"/>
  <c r="C121" i="14"/>
  <c r="D121" i="14"/>
  <c r="F121" i="14"/>
  <c r="C122" i="14"/>
  <c r="F122" i="14"/>
  <c r="B7855" i="25" s="1"/>
  <c r="D7855" i="25" s="1"/>
  <c r="C123" i="14"/>
  <c r="D123" i="14"/>
  <c r="F123" i="14"/>
  <c r="D124" i="14"/>
  <c r="D125" i="14"/>
  <c r="D126" i="14"/>
  <c r="D127" i="14"/>
  <c r="D128" i="14"/>
  <c r="C129" i="14"/>
  <c r="D129" i="14"/>
  <c r="F129" i="14"/>
  <c r="B7861" i="25" s="1"/>
  <c r="D7861" i="25" s="1"/>
  <c r="C130" i="14"/>
  <c r="D130" i="14"/>
  <c r="F130" i="14"/>
  <c r="B7862" i="25" s="1"/>
  <c r="D7862" i="25" s="1"/>
  <c r="C131" i="14"/>
  <c r="D131" i="14"/>
  <c r="F131" i="14"/>
  <c r="B7863" i="25" s="1"/>
  <c r="D7863" i="25" s="1"/>
  <c r="C132" i="14"/>
  <c r="D132" i="14"/>
  <c r="F132" i="14"/>
  <c r="B7864" i="25" s="1"/>
  <c r="D7864" i="25" s="1"/>
  <c r="D133" i="14"/>
  <c r="D134" i="14"/>
  <c r="F134" i="14"/>
  <c r="D135" i="14"/>
  <c r="F135" i="14"/>
  <c r="D136" i="14"/>
  <c r="F136" i="14"/>
  <c r="D137" i="14"/>
  <c r="F137" i="14"/>
  <c r="D138" i="14"/>
  <c r="F138" i="14"/>
  <c r="D139" i="14"/>
  <c r="D140" i="14"/>
  <c r="F140" i="14"/>
  <c r="F141" i="14"/>
  <c r="F142" i="14"/>
  <c r="F143" i="14"/>
  <c r="F144" i="14"/>
  <c r="F145" i="14"/>
  <c r="F146" i="14"/>
  <c r="F147" i="14"/>
  <c r="F148" i="14"/>
  <c r="F149" i="14"/>
  <c r="F150" i="14"/>
  <c r="F151" i="14"/>
  <c r="F153" i="14"/>
  <c r="F154" i="14"/>
  <c r="F155" i="14"/>
  <c r="F156" i="14"/>
  <c r="F157" i="14"/>
  <c r="D141" i="14"/>
  <c r="D142" i="14"/>
  <c r="D143" i="14"/>
  <c r="D144" i="14"/>
  <c r="D145" i="14"/>
  <c r="D146" i="14"/>
  <c r="D147" i="14"/>
  <c r="D148" i="14"/>
  <c r="D149" i="14"/>
  <c r="D150" i="14"/>
  <c r="D151" i="14"/>
  <c r="D152" i="14"/>
  <c r="D153" i="14"/>
  <c r="D154" i="14"/>
  <c r="D155" i="14"/>
  <c r="D156" i="14"/>
  <c r="D157" i="14"/>
  <c r="C161" i="14"/>
  <c r="D161" i="14"/>
  <c r="F161" i="14"/>
  <c r="B7868" i="25" s="1"/>
  <c r="D7868" i="25" s="1"/>
  <c r="C162" i="14"/>
  <c r="D162" i="14"/>
  <c r="F162" i="14"/>
  <c r="B7869" i="25" s="1"/>
  <c r="D7869" i="25" s="1"/>
  <c r="C163" i="14"/>
  <c r="D163" i="14"/>
  <c r="F163" i="14"/>
  <c r="B7870" i="25" s="1"/>
  <c r="D7870" i="25" s="1"/>
  <c r="C164" i="14"/>
  <c r="D164" i="14"/>
  <c r="F164" i="14"/>
  <c r="B7871" i="25" s="1"/>
  <c r="D7871" i="25" s="1"/>
  <c r="C165" i="14"/>
  <c r="D165" i="14"/>
  <c r="F165" i="14"/>
  <c r="B7872" i="25" s="1"/>
  <c r="D7872" i="25" s="1"/>
  <c r="C166" i="14"/>
  <c r="D166" i="14"/>
  <c r="F166" i="14"/>
  <c r="B7873" i="25" s="1"/>
  <c r="D7873" i="25" s="1"/>
  <c r="C169" i="14"/>
  <c r="D169" i="14"/>
  <c r="F169" i="14"/>
  <c r="B7874" i="25" s="1"/>
  <c r="D7874" i="25" s="1"/>
  <c r="C170" i="14"/>
  <c r="D170" i="14"/>
  <c r="F170" i="14"/>
  <c r="B7875" i="25" s="1"/>
  <c r="D7875" i="25" s="1"/>
  <c r="C171" i="14"/>
  <c r="D171" i="14"/>
  <c r="F171" i="14"/>
  <c r="B7876" i="25" s="1"/>
  <c r="D7876" i="25" s="1"/>
  <c r="F179" i="14"/>
  <c r="F3" i="13"/>
  <c r="B7591" i="25" s="1"/>
  <c r="F5" i="13"/>
  <c r="B2026" i="25" s="1"/>
  <c r="D2026" i="25" s="1"/>
  <c r="C16" i="13"/>
  <c r="B2013" i="25" s="1"/>
  <c r="D2013" i="25" s="1"/>
  <c r="C49" i="11"/>
  <c r="B7817" i="25" s="1"/>
  <c r="D7817" i="25" s="1"/>
  <c r="B4" i="10"/>
  <c r="B1744" i="25" s="1"/>
  <c r="D1744" i="25" s="1"/>
  <c r="B5" i="10"/>
  <c r="B1745" i="25" s="1"/>
  <c r="D1745" i="25" s="1"/>
  <c r="B6" i="10"/>
  <c r="D6" i="10" s="1"/>
  <c r="B1762" i="25" s="1"/>
  <c r="D1762" i="25" s="1"/>
  <c r="B7" i="10"/>
  <c r="B1747" i="25" s="1"/>
  <c r="D1747" i="25" s="1"/>
  <c r="B8" i="10"/>
  <c r="B1748" i="25" s="1"/>
  <c r="D1748" i="25" s="1"/>
  <c r="B9" i="10"/>
  <c r="B1751" i="25" s="1"/>
  <c r="D1751" i="25" s="1"/>
  <c r="B10" i="10"/>
  <c r="B1749" i="25" s="1"/>
  <c r="D1749" i="25" s="1"/>
  <c r="B1752" i="25"/>
  <c r="D1752" i="25" s="1"/>
  <c r="B12" i="10"/>
  <c r="B1753" i="25" s="1"/>
  <c r="D1753" i="25" s="1"/>
  <c r="B13" i="10"/>
  <c r="B3725" i="25" s="1"/>
  <c r="D3725" i="25" s="1"/>
  <c r="B14" i="10"/>
  <c r="B1754" i="25" s="1"/>
  <c r="D1754" i="25" s="1"/>
  <c r="B1756" i="25"/>
  <c r="D1756" i="25" s="1"/>
  <c r="B16" i="10"/>
  <c r="B3446" i="25" s="1"/>
  <c r="D3446" i="25" s="1"/>
  <c r="B17" i="10"/>
  <c r="B4102" i="25" s="1"/>
  <c r="D4102" i="25" s="1"/>
  <c r="B18" i="10"/>
  <c r="B4103" i="25" s="1"/>
  <c r="D4103" i="25" s="1"/>
  <c r="K5" i="9"/>
  <c r="B1093" i="25" s="1"/>
  <c r="D1093" i="25" s="1"/>
  <c r="K10" i="9"/>
  <c r="B3062" i="25" s="1"/>
  <c r="D3062" i="25" s="1"/>
  <c r="K13" i="9"/>
  <c r="B1105" i="25" s="1"/>
  <c r="D1105" i="25" s="1"/>
  <c r="C33" i="9"/>
  <c r="D33" i="9"/>
  <c r="B778" i="25" s="1"/>
  <c r="D778" i="25" s="1"/>
  <c r="F33" i="9"/>
  <c r="B894" i="25" s="1"/>
  <c r="D894" i="25" s="1"/>
  <c r="G33" i="9"/>
  <c r="B952" i="25" s="1"/>
  <c r="D952" i="25" s="1"/>
  <c r="H33" i="9"/>
  <c r="B1010" i="25" s="1"/>
  <c r="D1010" i="25" s="1"/>
  <c r="I33" i="9"/>
  <c r="B6902" i="25" s="1"/>
  <c r="D6902" i="25" s="1"/>
  <c r="J33" i="9"/>
  <c r="B6903" i="25" s="1"/>
  <c r="D6903" i="25" s="1"/>
  <c r="L33" i="9"/>
  <c r="L42" i="9"/>
  <c r="K44" i="9"/>
  <c r="K45" i="9"/>
  <c r="B1117" i="25" s="1"/>
  <c r="D1117" i="25" s="1"/>
  <c r="C47" i="9"/>
  <c r="L47" i="9"/>
  <c r="K50" i="9"/>
  <c r="E12" i="19" s="1"/>
  <c r="C53" i="9"/>
  <c r="B734" i="25" s="1"/>
  <c r="D734" i="25"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D12" i="8"/>
  <c r="B5334" i="25" s="1"/>
  <c r="D5334" i="25" s="1"/>
  <c r="E12" i="8"/>
  <c r="B5513" i="25" s="1"/>
  <c r="D5513" i="25" s="1"/>
  <c r="F12" i="8"/>
  <c r="B5557" i="25" s="1"/>
  <c r="D5557" i="25" s="1"/>
  <c r="G12" i="8"/>
  <c r="B5725" i="25" s="1"/>
  <c r="D5725" i="25" s="1"/>
  <c r="H12" i="8"/>
  <c r="B5873" i="25" s="1"/>
  <c r="D5873" i="25" s="1"/>
  <c r="I12" i="8"/>
  <c r="B5918" i="25" s="1"/>
  <c r="D5918" i="25" s="1"/>
  <c r="J12" i="8"/>
  <c r="B6301" i="25" s="1"/>
  <c r="D6301" i="25" s="1"/>
  <c r="K12" i="8"/>
  <c r="B5987" i="25" s="1"/>
  <c r="D5987" i="25" s="1"/>
  <c r="C18" i="8"/>
  <c r="B5071" i="25" s="1"/>
  <c r="D5071" i="25" s="1"/>
  <c r="D18" i="8"/>
  <c r="B5339" i="25" s="1"/>
  <c r="D5339" i="25" s="1"/>
  <c r="E18" i="8"/>
  <c r="B5518" i="25" s="1"/>
  <c r="D5518" i="25" s="1"/>
  <c r="F18" i="8"/>
  <c r="B5562" i="25" s="1"/>
  <c r="D5562" i="25" s="1"/>
  <c r="G18" i="8"/>
  <c r="B5730" i="25" s="1"/>
  <c r="D5730" i="25" s="1"/>
  <c r="H18" i="8"/>
  <c r="B5878" i="25" s="1"/>
  <c r="D5878" i="25" s="1"/>
  <c r="I18" i="8"/>
  <c r="B5923" i="25" s="1"/>
  <c r="D5923" i="25" s="1"/>
  <c r="J18" i="8"/>
  <c r="B6306" i="25" s="1"/>
  <c r="D6306" i="25" s="1"/>
  <c r="K18" i="8"/>
  <c r="B5992" i="25" s="1"/>
  <c r="D5992" i="25" s="1"/>
  <c r="C40" i="8"/>
  <c r="B5087" i="25" s="1"/>
  <c r="D5087" i="25" s="1"/>
  <c r="F63" i="8"/>
  <c r="B5579" i="25" s="1"/>
  <c r="D5579" i="25" s="1"/>
  <c r="C67" i="8"/>
  <c r="B5090" i="25" s="1"/>
  <c r="D5090" i="25" s="1"/>
  <c r="D67" i="8"/>
  <c r="B5342" i="25" s="1"/>
  <c r="D5342" i="25" s="1"/>
  <c r="E67" i="8"/>
  <c r="B5521" i="25" s="1"/>
  <c r="D5521" i="25" s="1"/>
  <c r="F67" i="8"/>
  <c r="B5582" i="25" s="1"/>
  <c r="D5582" i="25" s="1"/>
  <c r="G67" i="8"/>
  <c r="B5733" i="25" s="1"/>
  <c r="D5733" i="25" s="1"/>
  <c r="H67" i="8"/>
  <c r="B5881" i="25" s="1"/>
  <c r="D5881" i="25" s="1"/>
  <c r="I67" i="8"/>
  <c r="B5926" i="25" s="1"/>
  <c r="D5926" i="25" s="1"/>
  <c r="J67" i="8"/>
  <c r="B6318" i="25" s="1"/>
  <c r="D6318" i="25" s="1"/>
  <c r="K67" i="8"/>
  <c r="B5995" i="25" s="1"/>
  <c r="D5995" i="25" s="1"/>
  <c r="C82" i="8"/>
  <c r="B5102" i="25" s="1"/>
  <c r="D5102" i="25" s="1"/>
  <c r="D82" i="8"/>
  <c r="B5348" i="25" s="1"/>
  <c r="D5348" i="25" s="1"/>
  <c r="C93" i="8"/>
  <c r="B5112" i="25" s="1"/>
  <c r="D5112" i="25" s="1"/>
  <c r="C108" i="8"/>
  <c r="B5120" i="25" s="1"/>
  <c r="D5120" i="25" s="1"/>
  <c r="D108" i="8"/>
  <c r="B5355" i="25" s="1"/>
  <c r="D5355" i="25" s="1"/>
  <c r="E108" i="8"/>
  <c r="B5526" i="25" s="1"/>
  <c r="D5526" i="25" s="1"/>
  <c r="F108" i="8"/>
  <c r="B5587" i="25" s="1"/>
  <c r="D5587" i="25" s="1"/>
  <c r="G108" i="8"/>
  <c r="B5737" i="25" s="1"/>
  <c r="D5737" i="25" s="1"/>
  <c r="H108" i="8"/>
  <c r="B5886" i="25" s="1"/>
  <c r="D5886" i="25" s="1"/>
  <c r="I108" i="8"/>
  <c r="B5930" i="25" s="1"/>
  <c r="D5930" i="25" s="1"/>
  <c r="J108" i="8"/>
  <c r="B6351" i="25" s="1"/>
  <c r="D6351" i="25" s="1"/>
  <c r="K108" i="8"/>
  <c r="B5999" i="25" s="1"/>
  <c r="D5999" i="25" s="1"/>
  <c r="C114" i="8"/>
  <c r="B5125" i="25" s="1"/>
  <c r="D5125" i="25" s="1"/>
  <c r="D114" i="8"/>
  <c r="B5360" i="25" s="1"/>
  <c r="D5360" i="25" s="1"/>
  <c r="F114" i="8"/>
  <c r="B5592" i="25" s="1"/>
  <c r="D5592" i="25" s="1"/>
  <c r="G114" i="8"/>
  <c r="B5741" i="25" s="1"/>
  <c r="D5741" i="25" s="1"/>
  <c r="C122" i="8"/>
  <c r="B5132" i="25" s="1"/>
  <c r="D5132" i="25" s="1"/>
  <c r="D122" i="8"/>
  <c r="B5367" i="25" s="1"/>
  <c r="D5367" i="25" s="1"/>
  <c r="E122" i="8"/>
  <c r="B5534" i="25" s="1"/>
  <c r="D5534" i="25" s="1"/>
  <c r="F122" i="8"/>
  <c r="B5599" i="25" s="1"/>
  <c r="D5599" i="25" s="1"/>
  <c r="F132" i="8"/>
  <c r="B5614" i="25" s="1"/>
  <c r="D5614" i="25" s="1"/>
  <c r="F155" i="8"/>
  <c r="G122" i="8"/>
  <c r="B5748" i="25" s="1"/>
  <c r="D5748" i="25" s="1"/>
  <c r="H122" i="8"/>
  <c r="B5893" i="25" s="1"/>
  <c r="D5893" i="25" s="1"/>
  <c r="J122" i="8"/>
  <c r="B6357" i="25" s="1"/>
  <c r="D6357" i="25" s="1"/>
  <c r="K122" i="8"/>
  <c r="B6006" i="25" s="1"/>
  <c r="D6006" i="25" s="1"/>
  <c r="C132" i="8"/>
  <c r="B5147" i="25" s="1"/>
  <c r="D5147" i="25" s="1"/>
  <c r="D132" i="8"/>
  <c r="B5369" i="25" s="1"/>
  <c r="D5369" i="25" s="1"/>
  <c r="C141" i="8"/>
  <c r="B5161" i="25" s="1"/>
  <c r="D5161" i="25" s="1"/>
  <c r="D141" i="8"/>
  <c r="B5383" i="25" s="1"/>
  <c r="D5383" i="25" s="1"/>
  <c r="G141" i="8"/>
  <c r="G145" i="8"/>
  <c r="B5756" i="25" s="1"/>
  <c r="D5756" i="25" s="1"/>
  <c r="G155" i="8"/>
  <c r="B4357" i="25" s="1"/>
  <c r="D4357" i="25" s="1"/>
  <c r="C145" i="8"/>
  <c r="B5165" i="25" s="1"/>
  <c r="D5165" i="25" s="1"/>
  <c r="C155" i="8"/>
  <c r="B5178" i="25" s="1"/>
  <c r="D5178" i="25" s="1"/>
  <c r="D155" i="8"/>
  <c r="B5394" i="25" s="1"/>
  <c r="D5394" i="25" s="1"/>
  <c r="E169" i="8"/>
  <c r="H169" i="8"/>
  <c r="B5899" i="25" s="1"/>
  <c r="D5899" i="25" s="1"/>
  <c r="I169" i="8"/>
  <c r="B4363" i="25" s="1"/>
  <c r="D4363" i="25" s="1"/>
  <c r="J169" i="8"/>
  <c r="B6396" i="25" s="1"/>
  <c r="D6396" i="25" s="1"/>
  <c r="K169" i="8"/>
  <c r="B5000" i="25" s="1"/>
  <c r="D5000" i="25" s="1"/>
  <c r="C175" i="8"/>
  <c r="B5225" i="25" s="1"/>
  <c r="D5225" i="25" s="1"/>
  <c r="D175" i="8"/>
  <c r="B5423" i="25" s="1"/>
  <c r="D5423" i="25" s="1"/>
  <c r="E175" i="8"/>
  <c r="B4372" i="25" s="1"/>
  <c r="D4372" i="25" s="1"/>
  <c r="F175" i="8"/>
  <c r="B5655" i="25" s="1"/>
  <c r="D5655" i="25" s="1"/>
  <c r="G175" i="8"/>
  <c r="B5780" i="25" s="1"/>
  <c r="D5780" i="25" s="1"/>
  <c r="H175" i="8"/>
  <c r="I175" i="8"/>
  <c r="B4373" i="25" s="1"/>
  <c r="D4373" i="25" s="1"/>
  <c r="J175" i="8"/>
  <c r="B6400" i="25" s="1"/>
  <c r="D6400" i="25" s="1"/>
  <c r="K175" i="8"/>
  <c r="B4951" i="25" s="1"/>
  <c r="D4951" i="25" s="1"/>
  <c r="C181" i="8"/>
  <c r="B5232" i="25" s="1"/>
  <c r="D5232" i="25" s="1"/>
  <c r="D181" i="8"/>
  <c r="B5425" i="25" s="1"/>
  <c r="D5425" i="25" s="1"/>
  <c r="F181" i="8"/>
  <c r="B5658" i="25" s="1"/>
  <c r="D5658" i="25" s="1"/>
  <c r="G181" i="8"/>
  <c r="B5784" i="25" s="1"/>
  <c r="D5784" i="25" s="1"/>
  <c r="H181" i="8"/>
  <c r="B5908" i="25" s="1"/>
  <c r="D5908" i="25" s="1"/>
  <c r="K181" i="8"/>
  <c r="B6016" i="25" s="1"/>
  <c r="D6016" i="25" s="1"/>
  <c r="D188" i="8"/>
  <c r="F188" i="8"/>
  <c r="G188" i="8"/>
  <c r="G198" i="8"/>
  <c r="B6409" i="25" s="1"/>
  <c r="D6409" i="25" s="1"/>
  <c r="B5260" i="25"/>
  <c r="D5260" i="25" s="1"/>
  <c r="D204" i="8"/>
  <c r="B5444" i="25" s="1"/>
  <c r="D5444" i="25" s="1"/>
  <c r="F204" i="8"/>
  <c r="B5677" i="25" s="1"/>
  <c r="D5677" i="25" s="1"/>
  <c r="G204" i="8"/>
  <c r="B5803" i="25" s="1"/>
  <c r="D5803" i="25" s="1"/>
  <c r="D209" i="8"/>
  <c r="B4412" i="25" s="1"/>
  <c r="D4412" i="25" s="1"/>
  <c r="F209" i="8"/>
  <c r="B4413" i="25" s="1"/>
  <c r="D4413" i="25" s="1"/>
  <c r="G209" i="8"/>
  <c r="B4414" i="25" s="1"/>
  <c r="D4414" i="25" s="1"/>
  <c r="D217" i="8"/>
  <c r="B5470" i="25" s="1"/>
  <c r="D5470" i="25" s="1"/>
  <c r="F217" i="8"/>
  <c r="B5703" i="25" s="1"/>
  <c r="D5703" i="25" s="1"/>
  <c r="G217" i="8"/>
  <c r="B5829" i="25" s="1"/>
  <c r="D5829" i="25" s="1"/>
  <c r="D221" i="8"/>
  <c r="B5488" i="25" s="1"/>
  <c r="D5488" i="25" s="1"/>
  <c r="G221" i="8"/>
  <c r="B5847" i="25" s="1"/>
  <c r="D5847" i="25" s="1"/>
  <c r="G252" i="8"/>
  <c r="B6837" i="25" s="1"/>
  <c r="D6837" i="25" s="1"/>
  <c r="B6833" i="25"/>
  <c r="D6833" i="25" s="1"/>
  <c r="D252" i="8"/>
  <c r="B6834" i="25" s="1"/>
  <c r="D6834" i="25" s="1"/>
  <c r="E252" i="8"/>
  <c r="F252" i="8"/>
  <c r="B6836" i="25" s="1"/>
  <c r="D6836" i="25" s="1"/>
  <c r="H252" i="8"/>
  <c r="H266" i="8" s="1"/>
  <c r="B4441" i="25" s="1"/>
  <c r="D4441" i="25" s="1"/>
  <c r="J252" i="8"/>
  <c r="J266" i="8" s="1"/>
  <c r="B7041" i="25" s="1"/>
  <c r="D7041" i="25" s="1"/>
  <c r="K252" i="8"/>
  <c r="K266" i="8" s="1"/>
  <c r="B4442" i="25" s="1"/>
  <c r="D4442" i="25" s="1"/>
  <c r="G14" i="7"/>
  <c r="B2609" i="25" s="1"/>
  <c r="D2609" i="25" s="1"/>
  <c r="D14" i="7"/>
  <c r="B2570" i="25" s="1"/>
  <c r="D2570" i="25" s="1"/>
  <c r="B2633" i="25"/>
  <c r="D2633" i="25" s="1"/>
  <c r="D7" i="5"/>
  <c r="D8" i="5"/>
  <c r="D9" i="5"/>
  <c r="H14" i="5"/>
  <c r="H19" i="5"/>
  <c r="H24" i="5"/>
  <c r="H28" i="5"/>
  <c r="H33" i="5"/>
  <c r="D22" i="4"/>
  <c r="L22" i="4"/>
  <c r="D24" i="4"/>
  <c r="B4270" i="25" s="1"/>
  <c r="D4270" i="25" s="1"/>
  <c r="B5752" i="25"/>
  <c r="D5752" i="25" s="1"/>
  <c r="E19" i="19" l="1"/>
  <c r="H12" i="19"/>
  <c r="H19" i="19" s="1"/>
  <c r="L20" i="19" s="1"/>
  <c r="F42" i="14"/>
  <c r="C342" i="9"/>
  <c r="B7216" i="25" s="1"/>
  <c r="D7216" i="25" s="1"/>
  <c r="J210" i="9"/>
  <c r="B7072" i="25" s="1"/>
  <c r="D7072" i="25" s="1"/>
  <c r="J129" i="9"/>
  <c r="B7038" i="25" s="1"/>
  <c r="D7038" i="25" s="1"/>
  <c r="B2836" i="25"/>
  <c r="D2836" i="25" s="1"/>
  <c r="G35" i="16"/>
  <c r="F37" i="14"/>
  <c r="B7829" i="25" s="1"/>
  <c r="D7829" i="25" s="1"/>
  <c r="H76" i="7"/>
  <c r="B3298" i="25" s="1"/>
  <c r="D3298" i="25" s="1"/>
  <c r="G39" i="16"/>
  <c r="C129" i="9"/>
  <c r="I210" i="9"/>
  <c r="B7071" i="25" s="1"/>
  <c r="D7071" i="25" s="1"/>
  <c r="B1124" i="25"/>
  <c r="D1124" i="25" s="1"/>
  <c r="E33" i="16"/>
  <c r="B1126" i="25"/>
  <c r="D1126" i="25" s="1"/>
  <c r="J22" i="4"/>
  <c r="L367" i="9"/>
  <c r="L342" i="9"/>
  <c r="F19" i="10"/>
  <c r="B1807" i="25" s="1"/>
  <c r="D1807" i="25" s="1"/>
  <c r="F46" i="14"/>
  <c r="F38" i="14"/>
  <c r="B7830" i="25" s="1"/>
  <c r="D7830" i="25" s="1"/>
  <c r="E38" i="16"/>
  <c r="E35" i="16"/>
  <c r="G29" i="16"/>
  <c r="F28" i="16"/>
  <c r="F27" i="16"/>
  <c r="E26" i="16"/>
  <c r="D54" i="24"/>
  <c r="H112" i="9"/>
  <c r="B7018" i="25" s="1"/>
  <c r="D7018" i="25" s="1"/>
  <c r="J77" i="7"/>
  <c r="B6262" i="25" s="1"/>
  <c r="D6262" i="25" s="1"/>
  <c r="B3647" i="25"/>
  <c r="D3647" i="25" s="1"/>
  <c r="K76" i="7"/>
  <c r="B3586" i="25" s="1"/>
  <c r="D3586" i="25" s="1"/>
  <c r="L13" i="13"/>
  <c r="B2060" i="25" s="1"/>
  <c r="D2060" i="25" s="1"/>
  <c r="G15" i="18"/>
  <c r="K184" i="9"/>
  <c r="F13" i="7" s="1"/>
  <c r="B2596" i="25" s="1"/>
  <c r="D2596" i="25" s="1"/>
  <c r="G210" i="9"/>
  <c r="L5" i="13"/>
  <c r="B2056" i="25" s="1"/>
  <c r="D2056" i="25" s="1"/>
  <c r="J352" i="9"/>
  <c r="J367" i="9" s="1"/>
  <c r="B7245" i="25" s="1"/>
  <c r="D7245" i="25" s="1"/>
  <c r="J41" i="6"/>
  <c r="D51" i="24" s="1"/>
  <c r="D6103" i="25"/>
  <c r="E29" i="16"/>
  <c r="B1308" i="25"/>
  <c r="D1308" i="25" s="1"/>
  <c r="E174" i="9"/>
  <c r="B1309" i="25" s="1"/>
  <c r="D1309" i="25" s="1"/>
  <c r="D17" i="10"/>
  <c r="B4104" i="25" s="1"/>
  <c r="D4104" i="25" s="1"/>
  <c r="D9" i="10"/>
  <c r="B1767" i="25" s="1"/>
  <c r="D1767" i="25" s="1"/>
  <c r="D11" i="4"/>
  <c r="H29" i="5"/>
  <c r="K28" i="5" s="1"/>
  <c r="O27" i="5" s="1"/>
  <c r="O29" i="5" s="1"/>
  <c r="N22" i="6"/>
  <c r="B283" i="25" s="1"/>
  <c r="D283" i="25" s="1"/>
  <c r="F14" i="7"/>
  <c r="B2597" i="25" s="1"/>
  <c r="D2597" i="25" s="1"/>
  <c r="B7727" i="25"/>
  <c r="D7727" i="25" s="1"/>
  <c r="F49" i="14"/>
  <c r="F44" i="14"/>
  <c r="G38" i="16"/>
  <c r="D37" i="16"/>
  <c r="E30" i="16"/>
  <c r="F37" i="16"/>
  <c r="E28" i="16"/>
  <c r="F26" i="16"/>
  <c r="D26" i="16"/>
  <c r="D31" i="24"/>
  <c r="B4087" i="25"/>
  <c r="D4087" i="25" s="1"/>
  <c r="K41" i="6"/>
  <c r="L15" i="13"/>
  <c r="B3459" i="25" s="1"/>
  <c r="D3459" i="25" s="1"/>
  <c r="B3254" i="25"/>
  <c r="D3254" i="25" s="1"/>
  <c r="I24" i="12"/>
  <c r="B3649" i="25"/>
  <c r="D3649" i="25" s="1"/>
  <c r="G367" i="9"/>
  <c r="D5" i="7"/>
  <c r="B3406" i="25" s="1"/>
  <c r="D3406" i="25" s="1"/>
  <c r="L312" i="9"/>
  <c r="I342" i="9"/>
  <c r="K350" i="9"/>
  <c r="F21" i="11"/>
  <c r="K24" i="12"/>
  <c r="B3621" i="25"/>
  <c r="D3621" i="25" s="1"/>
  <c r="C367" i="9"/>
  <c r="F41" i="14"/>
  <c r="F35" i="14"/>
  <c r="B7827" i="25" s="1"/>
  <c r="D7827" i="25" s="1"/>
  <c r="D3583" i="25"/>
  <c r="F66" i="14"/>
  <c r="F45" i="14"/>
  <c r="K285" i="9"/>
  <c r="B1410" i="25"/>
  <c r="D1410" i="25" s="1"/>
  <c r="B1329" i="25"/>
  <c r="D1329" i="25" s="1"/>
  <c r="F61" i="14"/>
  <c r="D12" i="10"/>
  <c r="B1769" i="25" s="1"/>
  <c r="D1769" i="25" s="1"/>
  <c r="B1746" i="25"/>
  <c r="D1746" i="25" s="1"/>
  <c r="F128" i="14"/>
  <c r="B7860" i="25" s="1"/>
  <c r="D7860" i="25" s="1"/>
  <c r="D13" i="10"/>
  <c r="B3726" i="25" s="1"/>
  <c r="D3726" i="25" s="1"/>
  <c r="I170" i="8"/>
  <c r="B4216" i="25" s="1"/>
  <c r="D4216" i="25" s="1"/>
  <c r="B5096" i="25"/>
  <c r="D5096" i="25" s="1"/>
  <c r="D4" i="10"/>
  <c r="B1760" i="25" s="1"/>
  <c r="D1760" i="25" s="1"/>
  <c r="F107" i="14"/>
  <c r="B7843" i="25" s="1"/>
  <c r="D7843" i="25" s="1"/>
  <c r="G5" i="7"/>
  <c r="B3409" i="25" s="1"/>
  <c r="D3409" i="25" s="1"/>
  <c r="F125" i="14"/>
  <c r="B7857" i="25" s="1"/>
  <c r="D7857" i="25" s="1"/>
  <c r="C109" i="8"/>
  <c r="B5121" i="25" s="1"/>
  <c r="D5121" i="25" s="1"/>
  <c r="G169" i="8"/>
  <c r="G170" i="8" s="1"/>
  <c r="B5778" i="25" s="1"/>
  <c r="D5778" i="25" s="1"/>
  <c r="D109" i="8"/>
  <c r="I267" i="8"/>
  <c r="B4396" i="25"/>
  <c r="D4396" i="25" s="1"/>
  <c r="G109" i="8"/>
  <c r="B5066" i="25"/>
  <c r="D5066" i="25" s="1"/>
  <c r="F112" i="14"/>
  <c r="B7847" i="25" s="1"/>
  <c r="D7847" i="25" s="1"/>
  <c r="C169" i="8"/>
  <c r="F124" i="14"/>
  <c r="B7856" i="25" s="1"/>
  <c r="D7856" i="25" s="1"/>
  <c r="D5" i="10"/>
  <c r="B1761" i="25" s="1"/>
  <c r="D1761" i="25" s="1"/>
  <c r="K170" i="8"/>
  <c r="K6" i="7" s="1"/>
  <c r="B3570" i="25" s="1"/>
  <c r="D3570" i="25" s="1"/>
  <c r="J267" i="8"/>
  <c r="B7054" i="25" s="1"/>
  <c r="D7054" i="25" s="1"/>
  <c r="D15" i="10"/>
  <c r="B1772" i="25" s="1"/>
  <c r="D1772" i="25" s="1"/>
  <c r="K267" i="8"/>
  <c r="B6022" i="25" s="1"/>
  <c r="D6022" i="25" s="1"/>
  <c r="F127" i="14"/>
  <c r="B7859" i="25" s="1"/>
  <c r="D7859" i="25" s="1"/>
  <c r="H170" i="8"/>
  <c r="D11" i="10"/>
  <c r="B1768" i="25" s="1"/>
  <c r="D1768" i="25" s="1"/>
  <c r="H109" i="8"/>
  <c r="E109" i="8"/>
  <c r="E4" i="7" s="1"/>
  <c r="B2630" i="25" s="1"/>
  <c r="D2630" i="25" s="1"/>
  <c r="D7" i="10"/>
  <c r="B1763" i="25" s="1"/>
  <c r="D1763" i="25" s="1"/>
  <c r="F133" i="14"/>
  <c r="B7865" i="25" s="1"/>
  <c r="D7865" i="25" s="1"/>
  <c r="F169" i="8"/>
  <c r="B5644" i="25" s="1"/>
  <c r="D5644" i="25" s="1"/>
  <c r="C41" i="6"/>
  <c r="B93" i="25" s="1"/>
  <c r="D93" i="25" s="1"/>
  <c r="H295" i="9"/>
  <c r="B1454" i="25" s="1"/>
  <c r="D1454" i="25" s="1"/>
  <c r="B4156" i="25"/>
  <c r="D4156" i="25" s="1"/>
  <c r="H172" i="9"/>
  <c r="H174" i="9" s="1"/>
  <c r="B2823" i="25"/>
  <c r="D2823" i="25" s="1"/>
  <c r="H352" i="9"/>
  <c r="B3656" i="25" s="1"/>
  <c r="D3656" i="25" s="1"/>
  <c r="B3724" i="25"/>
  <c r="D3724" i="25" s="1"/>
  <c r="K168" i="9"/>
  <c r="K172" i="9" s="1"/>
  <c r="K174" i="9" s="1"/>
  <c r="F10" i="14" s="1"/>
  <c r="E102" i="9"/>
  <c r="B2790" i="25" s="1"/>
  <c r="D2790" i="25" s="1"/>
  <c r="J342" i="9"/>
  <c r="B7223" i="25" s="1"/>
  <c r="D7223" i="25" s="1"/>
  <c r="G342" i="9"/>
  <c r="K137" i="9"/>
  <c r="K84" i="9"/>
  <c r="B2088" i="25" s="1"/>
  <c r="D2088" i="25" s="1"/>
  <c r="B79" i="24"/>
  <c r="B77" i="24"/>
  <c r="D18" i="10"/>
  <c r="B4105" i="25" s="1"/>
  <c r="D4105" i="25" s="1"/>
  <c r="F106" i="14"/>
  <c r="B7842" i="25" s="1"/>
  <c r="D7842" i="25" s="1"/>
  <c r="F108" i="14"/>
  <c r="B7844" i="25" s="1"/>
  <c r="D7844" i="25" s="1"/>
  <c r="F109" i="8"/>
  <c r="J109" i="8"/>
  <c r="J170" i="8"/>
  <c r="F96" i="14"/>
  <c r="B7838" i="25" s="1"/>
  <c r="D7838" i="25" s="1"/>
  <c r="F126" i="14"/>
  <c r="B7858" i="25" s="1"/>
  <c r="D7858" i="25" s="1"/>
  <c r="D14" i="10"/>
  <c r="B1770" i="25" s="1"/>
  <c r="D1770" i="25" s="1"/>
  <c r="F5" i="7"/>
  <c r="B3408" i="25" s="1"/>
  <c r="D3408" i="25" s="1"/>
  <c r="C5" i="7"/>
  <c r="B3405" i="25" s="1"/>
  <c r="D3405" i="25" s="1"/>
  <c r="B6840" i="25"/>
  <c r="D6840" i="25" s="1"/>
  <c r="B6839" i="25"/>
  <c r="D6839" i="25" s="1"/>
  <c r="B6838" i="25"/>
  <c r="D6838" i="25" s="1"/>
  <c r="D169" i="8"/>
  <c r="B5412" i="25" s="1"/>
  <c r="D5412" i="25" s="1"/>
  <c r="B5618" i="25"/>
  <c r="D5618" i="25" s="1"/>
  <c r="K109" i="8"/>
  <c r="F16" i="13"/>
  <c r="B2031" i="25" s="1"/>
  <c r="D2031" i="25" s="1"/>
  <c r="F48" i="14"/>
  <c r="F40" i="14"/>
  <c r="B7200" i="25"/>
  <c r="D7200" i="25" s="1"/>
  <c r="D342" i="9"/>
  <c r="B7217" i="25" s="1"/>
  <c r="D7217" i="25" s="1"/>
  <c r="B7144" i="25"/>
  <c r="D7144" i="25" s="1"/>
  <c r="K330" i="9"/>
  <c r="B6901" i="25"/>
  <c r="D6901" i="25" s="1"/>
  <c r="F51" i="14"/>
  <c r="B6885" i="25"/>
  <c r="D6885" i="25" s="1"/>
  <c r="F43" i="14"/>
  <c r="B7211" i="25"/>
  <c r="D7211" i="25" s="1"/>
  <c r="K340" i="9"/>
  <c r="J16" i="7" s="1"/>
  <c r="B6226" i="25" s="1"/>
  <c r="D6226" i="25" s="1"/>
  <c r="B6893" i="25"/>
  <c r="D6893" i="25" s="1"/>
  <c r="F47" i="14"/>
  <c r="B6877" i="25"/>
  <c r="D6877" i="25" s="1"/>
  <c r="F39" i="14"/>
  <c r="B6216" i="25"/>
  <c r="D6216" i="25" s="1"/>
  <c r="B3703" i="25"/>
  <c r="D3703" i="25" s="1"/>
  <c r="K362" i="9"/>
  <c r="B3676" i="25" s="1"/>
  <c r="D3676" i="25" s="1"/>
  <c r="B3650" i="25"/>
  <c r="D3650" i="25" s="1"/>
  <c r="D352" i="9"/>
  <c r="D367" i="9" s="1"/>
  <c r="I76" i="7"/>
  <c r="L41" i="6"/>
  <c r="I41" i="6"/>
  <c r="K16" i="13"/>
  <c r="B2055" i="25" s="1"/>
  <c r="D2055" i="25" s="1"/>
  <c r="H312" i="9"/>
  <c r="B1554" i="25" s="1"/>
  <c r="D1554" i="25" s="1"/>
  <c r="E312" i="9"/>
  <c r="B1536" i="25" s="1"/>
  <c r="D1536" i="25" s="1"/>
  <c r="D312" i="9"/>
  <c r="B1530" i="25" s="1"/>
  <c r="D1530" i="25" s="1"/>
  <c r="B1512" i="25"/>
  <c r="D1512" i="25" s="1"/>
  <c r="K293" i="9"/>
  <c r="K229" i="9"/>
  <c r="B1352" i="25"/>
  <c r="D1352" i="25" s="1"/>
  <c r="E210" i="9"/>
  <c r="B1353" i="25" s="1"/>
  <c r="D1353" i="25" s="1"/>
  <c r="B1264" i="25"/>
  <c r="D1264" i="25" s="1"/>
  <c r="H129" i="9"/>
  <c r="B1239" i="25"/>
  <c r="D1239" i="25" s="1"/>
  <c r="E129" i="9"/>
  <c r="B1146" i="25"/>
  <c r="D1146" i="25" s="1"/>
  <c r="K110" i="9"/>
  <c r="B122" i="25"/>
  <c r="D122" i="25" s="1"/>
  <c r="D41" i="6"/>
  <c r="E17" i="18"/>
  <c r="G17" i="18" s="1"/>
  <c r="B1134" i="25"/>
  <c r="D1134" i="25" s="1"/>
  <c r="B7759" i="25"/>
  <c r="D7759" i="25" s="1"/>
  <c r="B1339" i="25"/>
  <c r="D1339" i="25" s="1"/>
  <c r="C210" i="9"/>
  <c r="B1340" i="25" s="1"/>
  <c r="D1340" i="25" s="1"/>
  <c r="B1225" i="25"/>
  <c r="D1225" i="25" s="1"/>
  <c r="C151" i="9"/>
  <c r="B1226" i="25" s="1"/>
  <c r="D1226" i="25" s="1"/>
  <c r="B169" i="25"/>
  <c r="D169" i="25" s="1"/>
  <c r="F41" i="6"/>
  <c r="E16" i="18"/>
  <c r="G16" i="18" s="1"/>
  <c r="B1131" i="25"/>
  <c r="D1131" i="25" s="1"/>
  <c r="L3" i="13"/>
  <c r="B7596" i="25" s="1"/>
  <c r="L9" i="13"/>
  <c r="B7614" i="25" s="1"/>
  <c r="L10" i="13"/>
  <c r="B2058" i="25" s="1"/>
  <c r="D2058" i="25" s="1"/>
  <c r="D10" i="10"/>
  <c r="B1765" i="25" s="1"/>
  <c r="D1765" i="25" s="1"/>
  <c r="D16" i="10"/>
  <c r="B19" i="10"/>
  <c r="B1759" i="25" s="1"/>
  <c r="D1759" i="25" s="1"/>
  <c r="D8" i="10"/>
  <c r="B1764" i="25" s="1"/>
  <c r="D1764" i="25" s="1"/>
  <c r="B4435" i="25"/>
  <c r="D4435" i="25" s="1"/>
  <c r="I7" i="7"/>
  <c r="B4444" i="25" s="1"/>
  <c r="D4444" i="25" s="1"/>
  <c r="F266" i="8"/>
  <c r="B5713" i="25" s="1"/>
  <c r="D5713" i="25" s="1"/>
  <c r="B4397" i="25"/>
  <c r="D4397" i="25" s="1"/>
  <c r="B4950" i="25"/>
  <c r="D4950" i="25" s="1"/>
  <c r="H267" i="8"/>
  <c r="H7" i="7" s="1"/>
  <c r="B2657" i="25" s="1"/>
  <c r="D2657" i="25" s="1"/>
  <c r="L210" i="9"/>
  <c r="L102" i="9"/>
  <c r="B1121" i="25"/>
  <c r="D1121" i="25" s="1"/>
  <c r="K53" i="9"/>
  <c r="E12" i="18"/>
  <c r="B731" i="25"/>
  <c r="D731" i="25" s="1"/>
  <c r="C74" i="9"/>
  <c r="B755" i="25" s="1"/>
  <c r="D755" i="25" s="1"/>
  <c r="B1116" i="25"/>
  <c r="D1116" i="25" s="1"/>
  <c r="K47" i="9"/>
  <c r="F158" i="14"/>
  <c r="B7866" i="25" s="1"/>
  <c r="D7866" i="25" s="1"/>
  <c r="B7600" i="25"/>
  <c r="L6" i="13"/>
  <c r="B7605" i="25" s="1"/>
  <c r="A7250" i="25"/>
  <c r="A7251" i="25" s="1"/>
  <c r="A7252" i="25" s="1"/>
  <c r="A7253" i="25" s="1"/>
  <c r="A7254" i="25" s="1"/>
  <c r="A7255" i="25" s="1"/>
  <c r="A7256" i="25" s="1"/>
  <c r="A7257" i="25" s="1"/>
  <c r="D7249" i="25"/>
  <c r="E266" i="8"/>
  <c r="B6835" i="25"/>
  <c r="D6835" i="25" s="1"/>
  <c r="G266" i="8"/>
  <c r="B4398" i="25"/>
  <c r="D4398" i="25" s="1"/>
  <c r="B5537" i="25"/>
  <c r="D5537" i="25" s="1"/>
  <c r="E170" i="8"/>
  <c r="I109" i="8"/>
  <c r="B5527" i="25"/>
  <c r="D5527" i="25" s="1"/>
  <c r="L279" i="9"/>
  <c r="L295" i="9" s="1"/>
  <c r="L74" i="9"/>
  <c r="K33" i="9"/>
  <c r="B720" i="25"/>
  <c r="D720" i="25" s="1"/>
  <c r="B7618" i="25"/>
  <c r="L14" i="13"/>
  <c r="B7623" i="25" s="1"/>
  <c r="B7230" i="25"/>
  <c r="D7230" i="25" s="1"/>
  <c r="I352" i="9"/>
  <c r="I367" i="9" s="1"/>
  <c r="B7215" i="25"/>
  <c r="D7215" i="25" s="1"/>
  <c r="B7202" i="25"/>
  <c r="D7202" i="25" s="1"/>
  <c r="F342" i="9"/>
  <c r="B7219" i="25" s="1"/>
  <c r="D7219" i="25" s="1"/>
  <c r="B7214" i="25"/>
  <c r="D7214" i="25" s="1"/>
  <c r="B7221" i="25"/>
  <c r="D7221" i="25" s="1"/>
  <c r="B7201" i="25"/>
  <c r="D7201" i="25" s="1"/>
  <c r="E342" i="9"/>
  <c r="B7218" i="25" s="1"/>
  <c r="D7218" i="25" s="1"/>
  <c r="B6917" i="25"/>
  <c r="D6917" i="25" s="1"/>
  <c r="J74" i="9"/>
  <c r="D266" i="8"/>
  <c r="B5501" i="25" s="1"/>
  <c r="D5501" i="25" s="1"/>
  <c r="D7248" i="25"/>
  <c r="D7247" i="25"/>
  <c r="D7246" i="25"/>
  <c r="J312" i="9"/>
  <c r="B7117" i="25" s="1"/>
  <c r="D7117" i="25" s="1"/>
  <c r="I312" i="9"/>
  <c r="B7116" i="25" s="1"/>
  <c r="D7116" i="25" s="1"/>
  <c r="J151" i="9"/>
  <c r="B7052" i="25" s="1"/>
  <c r="D7052" i="25" s="1"/>
  <c r="I151" i="9"/>
  <c r="F59" i="14" s="1"/>
  <c r="B6916" i="25"/>
  <c r="D6916" i="25" s="1"/>
  <c r="I74" i="9"/>
  <c r="I49" i="11"/>
  <c r="B3633" i="25"/>
  <c r="D3633" i="25" s="1"/>
  <c r="E352" i="9"/>
  <c r="B3629" i="25"/>
  <c r="D3629" i="25" s="1"/>
  <c r="E44" i="7"/>
  <c r="B3235" i="25"/>
  <c r="D3235" i="25" s="1"/>
  <c r="D77" i="7"/>
  <c r="B3238" i="25" s="1"/>
  <c r="D3238" i="25" s="1"/>
  <c r="B3229" i="25"/>
  <c r="D3229" i="25" s="1"/>
  <c r="C77" i="7"/>
  <c r="B3232" i="25" s="1"/>
  <c r="D3232" i="25" s="1"/>
  <c r="B1977" i="25"/>
  <c r="D1977" i="25" s="1"/>
  <c r="H24" i="12"/>
  <c r="B1867" i="25"/>
  <c r="D1867" i="25" s="1"/>
  <c r="F15" i="11"/>
  <c r="K310" i="9"/>
  <c r="B4099" i="25"/>
  <c r="D4099" i="25" s="1"/>
  <c r="B1555" i="25"/>
  <c r="D1555" i="25" s="1"/>
  <c r="K303" i="9"/>
  <c r="G312" i="9"/>
  <c r="B1548" i="25" s="1"/>
  <c r="D1548" i="25" s="1"/>
  <c r="F312" i="9"/>
  <c r="B1542" i="25" s="1"/>
  <c r="D1542" i="25" s="1"/>
  <c r="B1523" i="25"/>
  <c r="D1523" i="25" s="1"/>
  <c r="C312" i="9"/>
  <c r="B1524" i="25" s="1"/>
  <c r="D1524" i="25" s="1"/>
  <c r="K277" i="9"/>
  <c r="B1508" i="25" s="1"/>
  <c r="D1508" i="25" s="1"/>
  <c r="K261" i="9"/>
  <c r="B1491" i="25" s="1"/>
  <c r="D1491" i="25" s="1"/>
  <c r="K243" i="9"/>
  <c r="B1485" i="25" s="1"/>
  <c r="D1485" i="25" s="1"/>
  <c r="B1475" i="25"/>
  <c r="D1475" i="25" s="1"/>
  <c r="K238" i="9"/>
  <c r="K204" i="9"/>
  <c r="B2842" i="25"/>
  <c r="D2842" i="25" s="1"/>
  <c r="B1381" i="25"/>
  <c r="D1381" i="25" s="1"/>
  <c r="B1318" i="25"/>
  <c r="D1318" i="25" s="1"/>
  <c r="B1127" i="25"/>
  <c r="D1127" i="25" s="1"/>
  <c r="K65" i="9"/>
  <c r="B1133" i="25" s="1"/>
  <c r="D1133" i="25" s="1"/>
  <c r="B1123" i="25"/>
  <c r="D1123" i="25" s="1"/>
  <c r="K57" i="9"/>
  <c r="K365" i="9"/>
  <c r="B3640" i="25"/>
  <c r="D3640" i="25" s="1"/>
  <c r="F352" i="9"/>
  <c r="F367" i="9" s="1"/>
  <c r="B3622" i="25"/>
  <c r="D3622" i="25" s="1"/>
  <c r="K77" i="7"/>
  <c r="B3587" i="25" s="1"/>
  <c r="D3587" i="25" s="1"/>
  <c r="B3296" i="25"/>
  <c r="D3296" i="25" s="1"/>
  <c r="H77" i="7"/>
  <c r="B3299" i="25" s="1"/>
  <c r="D3299" i="25" s="1"/>
  <c r="G77" i="7"/>
  <c r="B3261" i="25" s="1"/>
  <c r="D3261" i="25" s="1"/>
  <c r="L12" i="13"/>
  <c r="B2059" i="25" s="1"/>
  <c r="D2059" i="25" s="1"/>
  <c r="L8" i="13"/>
  <c r="B2057" i="25" s="1"/>
  <c r="D2057" i="25" s="1"/>
  <c r="G24" i="12"/>
  <c r="B1492" i="25"/>
  <c r="D1492" i="25" s="1"/>
  <c r="K270" i="9"/>
  <c r="B1500" i="25" s="1"/>
  <c r="D1500" i="25" s="1"/>
  <c r="K257" i="9"/>
  <c r="B1488" i="25" s="1"/>
  <c r="D1488" i="25" s="1"/>
  <c r="B1417" i="25"/>
  <c r="D1417" i="25" s="1"/>
  <c r="D279" i="9"/>
  <c r="D295" i="9" s="1"/>
  <c r="H196" i="9"/>
  <c r="B2828" i="25"/>
  <c r="D2828" i="25" s="1"/>
  <c r="B2986" i="25"/>
  <c r="D2986" i="25" s="1"/>
  <c r="B1256" i="25"/>
  <c r="D1256" i="25" s="1"/>
  <c r="G129" i="9"/>
  <c r="K100" i="9"/>
  <c r="B7013" i="25" s="1"/>
  <c r="D7013" i="25" s="1"/>
  <c r="B1135" i="25"/>
  <c r="D1135" i="25" s="1"/>
  <c r="K72" i="9"/>
  <c r="B1141" i="25" s="1"/>
  <c r="D1141" i="25" s="1"/>
  <c r="B1021" i="25"/>
  <c r="D1021" i="25" s="1"/>
  <c r="H74" i="9"/>
  <c r="B847" i="25"/>
  <c r="D847" i="25" s="1"/>
  <c r="E74" i="9"/>
  <c r="E39" i="16"/>
  <c r="B1144" i="25"/>
  <c r="D1144" i="25" s="1"/>
  <c r="K194" i="9"/>
  <c r="B1358" i="25"/>
  <c r="D1358" i="25" s="1"/>
  <c r="F210" i="9"/>
  <c r="B1359" i="25" s="1"/>
  <c r="D1359" i="25" s="1"/>
  <c r="B1345" i="25"/>
  <c r="D1345" i="25" s="1"/>
  <c r="D210" i="9"/>
  <c r="B1346" i="25" s="1"/>
  <c r="D1346" i="25" s="1"/>
  <c r="B1283" i="25"/>
  <c r="D1283" i="25" s="1"/>
  <c r="K147" i="9"/>
  <c r="B1275" i="25"/>
  <c r="D1275" i="25" s="1"/>
  <c r="K127" i="9"/>
  <c r="B1279" i="25" s="1"/>
  <c r="D1279" i="25" s="1"/>
  <c r="B1266" i="25"/>
  <c r="D1266" i="25" s="1"/>
  <c r="H151" i="9"/>
  <c r="B1273" i="25" s="1"/>
  <c r="D1273" i="25" s="1"/>
  <c r="B1247" i="25"/>
  <c r="D1247" i="25" s="1"/>
  <c r="F129" i="9"/>
  <c r="B1231" i="25"/>
  <c r="D1231" i="25" s="1"/>
  <c r="D129" i="9"/>
  <c r="B1109" i="25"/>
  <c r="D1109" i="25" s="1"/>
  <c r="K42" i="9"/>
  <c r="H102" i="9"/>
  <c r="B1047" i="25" s="1"/>
  <c r="D1047" i="25" s="1"/>
  <c r="G74" i="9"/>
  <c r="B905" i="25"/>
  <c r="D905" i="25" s="1"/>
  <c r="F74" i="9"/>
  <c r="D74" i="9"/>
  <c r="B211" i="25"/>
  <c r="D211" i="25" s="1"/>
  <c r="H41" i="6"/>
  <c r="B188" i="25"/>
  <c r="D188" i="25" s="1"/>
  <c r="G41" i="6"/>
  <c r="B139" i="25"/>
  <c r="D139" i="25" s="1"/>
  <c r="E41" i="6"/>
  <c r="K19" i="18"/>
  <c r="L151" i="9"/>
  <c r="C266" i="8"/>
  <c r="J24" i="12"/>
  <c r="B7730" i="25"/>
  <c r="D7730" i="25" s="1"/>
  <c r="B3447" i="25"/>
  <c r="D3447" i="25" s="1"/>
  <c r="L16" i="13" l="1"/>
  <c r="B2061" i="25" s="1"/>
  <c r="D2061" i="25" s="1"/>
  <c r="F41" i="16"/>
  <c r="G43" i="16" s="1"/>
  <c r="D44" i="24"/>
  <c r="L114" i="9"/>
  <c r="B7222" i="25"/>
  <c r="D7222" i="25" s="1"/>
  <c r="F76" i="14"/>
  <c r="B7887" i="25" s="1"/>
  <c r="D7887" i="25" s="1"/>
  <c r="B7235" i="25"/>
  <c r="D7235" i="25" s="1"/>
  <c r="B1328" i="25"/>
  <c r="D1328" i="25" s="1"/>
  <c r="E367" i="9"/>
  <c r="B3635" i="25"/>
  <c r="B7220" i="25"/>
  <c r="D7220" i="25" s="1"/>
  <c r="F75" i="14"/>
  <c r="B7886" i="25" s="1"/>
  <c r="D7886" i="25" s="1"/>
  <c r="B5770" i="25"/>
  <c r="D5770" i="25" s="1"/>
  <c r="K342" i="9"/>
  <c r="F13" i="14" s="1"/>
  <c r="N23" i="6"/>
  <c r="B284" i="25" s="1"/>
  <c r="D284" i="25" s="1"/>
  <c r="D7256" i="25"/>
  <c r="D7251" i="25"/>
  <c r="D7254" i="25"/>
  <c r="D7250" i="25"/>
  <c r="G6" i="7"/>
  <c r="B2604" i="25" s="1"/>
  <c r="D2604" i="25" s="1"/>
  <c r="C114" i="9"/>
  <c r="B757" i="25" s="1"/>
  <c r="D757" i="25" s="1"/>
  <c r="D41" i="16"/>
  <c r="E43" i="16" s="1"/>
  <c r="B1365" i="25"/>
  <c r="D1365" i="25" s="1"/>
  <c r="F65" i="14"/>
  <c r="I26" i="12"/>
  <c r="B7741" i="25" s="1"/>
  <c r="D7741" i="25" s="1"/>
  <c r="B1996" i="25"/>
  <c r="D1996" i="25" s="1"/>
  <c r="B1317" i="25"/>
  <c r="D1317" i="25" s="1"/>
  <c r="D7255" i="25"/>
  <c r="D7253" i="25"/>
  <c r="D7252" i="25"/>
  <c r="F175" i="14"/>
  <c r="B7877" i="25" s="1"/>
  <c r="D7877" i="25" s="1"/>
  <c r="B3568" i="25"/>
  <c r="D3568" i="25" s="1"/>
  <c r="D52" i="24"/>
  <c r="B7733" i="25"/>
  <c r="D7733" i="25" s="1"/>
  <c r="K26" i="12"/>
  <c r="B7743" i="25" s="1"/>
  <c r="D7743" i="25" s="1"/>
  <c r="B1879" i="25"/>
  <c r="D1879" i="25" s="1"/>
  <c r="H22" i="4"/>
  <c r="B3628" i="25"/>
  <c r="D3628" i="25" s="1"/>
  <c r="F73" i="14"/>
  <c r="G15" i="7"/>
  <c r="B6032" i="25" s="1"/>
  <c r="D6032" i="25" s="1"/>
  <c r="B3670" i="25"/>
  <c r="D3670" i="25" s="1"/>
  <c r="K352" i="9"/>
  <c r="K367" i="9" s="1"/>
  <c r="H367" i="9"/>
  <c r="B3660" i="25" s="1"/>
  <c r="D3660" i="25" s="1"/>
  <c r="B5914" i="25"/>
  <c r="D5914" i="25" s="1"/>
  <c r="I6" i="7"/>
  <c r="B5011" i="25" s="1"/>
  <c r="D5011" i="25" s="1"/>
  <c r="K7" i="7"/>
  <c r="B3718" i="25" s="1"/>
  <c r="D3718" i="25" s="1"/>
  <c r="C4" i="7"/>
  <c r="B2551" i="25" s="1"/>
  <c r="D2551" i="25" s="1"/>
  <c r="F170" i="8"/>
  <c r="F267" i="8"/>
  <c r="F7" i="7" s="1"/>
  <c r="B2594" i="25" s="1"/>
  <c r="D2594" i="25" s="1"/>
  <c r="D267" i="8"/>
  <c r="D7" i="7" s="1"/>
  <c r="D19" i="10"/>
  <c r="B1775" i="25" s="1"/>
  <c r="D1775" i="25" s="1"/>
  <c r="H268" i="8"/>
  <c r="B6024" i="25"/>
  <c r="D6024" i="25" s="1"/>
  <c r="G4" i="7"/>
  <c r="B2603" i="25" s="1"/>
  <c r="D2603" i="25" s="1"/>
  <c r="J7" i="7"/>
  <c r="B6222" i="25" s="1"/>
  <c r="D6222" i="25" s="1"/>
  <c r="B6014" i="25"/>
  <c r="D6014" i="25" s="1"/>
  <c r="B6025" i="25"/>
  <c r="D6025" i="25" s="1"/>
  <c r="H4" i="7"/>
  <c r="B5356" i="25"/>
  <c r="D5356" i="25" s="1"/>
  <c r="D4" i="7"/>
  <c r="B2564" i="25" s="1"/>
  <c r="D2564" i="25" s="1"/>
  <c r="B5906" i="25"/>
  <c r="D5906" i="25" s="1"/>
  <c r="H6" i="7"/>
  <c r="B2656" i="25" s="1"/>
  <c r="D2656" i="25" s="1"/>
  <c r="B5214" i="25"/>
  <c r="D5214" i="25" s="1"/>
  <c r="C170" i="8"/>
  <c r="B7760" i="25"/>
  <c r="D7760" i="25" s="1"/>
  <c r="D24" i="24"/>
  <c r="K102" i="9"/>
  <c r="F53" i="14" s="1"/>
  <c r="B171" i="25"/>
  <c r="D171" i="25" s="1"/>
  <c r="D47" i="24"/>
  <c r="B1515" i="25"/>
  <c r="D1515" i="25" s="1"/>
  <c r="G16" i="7"/>
  <c r="B2611" i="25" s="1"/>
  <c r="D2611" i="25" s="1"/>
  <c r="B2913" i="25"/>
  <c r="D2913" i="25" s="1"/>
  <c r="D50" i="24"/>
  <c r="B3318" i="25"/>
  <c r="D3318" i="25" s="1"/>
  <c r="I77" i="7"/>
  <c r="B3319" i="25" s="1"/>
  <c r="D3319" i="25" s="1"/>
  <c r="D3674" i="25"/>
  <c r="B3573" i="25"/>
  <c r="D3573" i="25" s="1"/>
  <c r="K4" i="7"/>
  <c r="B6028" i="25"/>
  <c r="D6028" i="25" s="1"/>
  <c r="D170" i="8"/>
  <c r="F4" i="7"/>
  <c r="B2591" i="25" s="1"/>
  <c r="D2591" i="25" s="1"/>
  <c r="B5588" i="25"/>
  <c r="D5588" i="25" s="1"/>
  <c r="B124" i="25"/>
  <c r="D124" i="25" s="1"/>
  <c r="D45" i="24"/>
  <c r="B1151" i="25"/>
  <c r="D1151" i="25" s="1"/>
  <c r="K112" i="9"/>
  <c r="B1241" i="25"/>
  <c r="D1241" i="25" s="1"/>
  <c r="E151" i="9"/>
  <c r="B1242" i="25" s="1"/>
  <c r="D1242" i="25" s="1"/>
  <c r="B1474" i="25"/>
  <c r="D1474" i="25" s="1"/>
  <c r="G12" i="7"/>
  <c r="B2607" i="25" s="1"/>
  <c r="D2607" i="25" s="1"/>
  <c r="B2917" i="25"/>
  <c r="D2917" i="25" s="1"/>
  <c r="D53" i="24"/>
  <c r="B7207" i="25"/>
  <c r="D7207" i="25" s="1"/>
  <c r="J13" i="7"/>
  <c r="B7042" i="25" s="1"/>
  <c r="D7042" i="25" s="1"/>
  <c r="B6397" i="25"/>
  <c r="D6397" i="25" s="1"/>
  <c r="J6" i="7"/>
  <c r="B6221" i="25" s="1"/>
  <c r="D6221" i="25" s="1"/>
  <c r="J4" i="7"/>
  <c r="B6220" i="25" s="1"/>
  <c r="D6220" i="25" s="1"/>
  <c r="B6352" i="25"/>
  <c r="D6352" i="25" s="1"/>
  <c r="J268" i="8"/>
  <c r="K268" i="8"/>
  <c r="B6023" i="25" s="1"/>
  <c r="D6023" i="25" s="1"/>
  <c r="B5320" i="25"/>
  <c r="D5320" i="25" s="1"/>
  <c r="C267" i="8"/>
  <c r="B929" i="25"/>
  <c r="D929" i="25" s="1"/>
  <c r="F114" i="9"/>
  <c r="B931" i="25" s="1"/>
  <c r="D931" i="25" s="1"/>
  <c r="B987" i="25"/>
  <c r="D987" i="25" s="1"/>
  <c r="G114" i="9"/>
  <c r="B1115" i="25"/>
  <c r="D1115" i="25" s="1"/>
  <c r="G21" i="16"/>
  <c r="K74" i="9"/>
  <c r="E21" i="16"/>
  <c r="D151" i="9"/>
  <c r="B1234" i="25" s="1"/>
  <c r="D1234" i="25" s="1"/>
  <c r="B1233" i="25"/>
  <c r="D1233" i="25" s="1"/>
  <c r="F151" i="9"/>
  <c r="B1250" i="25" s="1"/>
  <c r="D1250" i="25" s="1"/>
  <c r="B1249" i="25"/>
  <c r="D1249" i="25" s="1"/>
  <c r="K149" i="9"/>
  <c r="B7048" i="25"/>
  <c r="D7048" i="25" s="1"/>
  <c r="K196" i="9"/>
  <c r="B2837" i="25"/>
  <c r="D2837" i="25" s="1"/>
  <c r="G151" i="9"/>
  <c r="F58" i="14" s="1"/>
  <c r="B1258" i="25"/>
  <c r="D1258" i="25" s="1"/>
  <c r="B1331" i="25"/>
  <c r="D1331" i="25" s="1"/>
  <c r="E16" i="7"/>
  <c r="B1446" i="25"/>
  <c r="D1446" i="25" s="1"/>
  <c r="B1448" i="25"/>
  <c r="D1448" i="25" s="1"/>
  <c r="B1125" i="25"/>
  <c r="D1125" i="25" s="1"/>
  <c r="G24" i="16"/>
  <c r="E24" i="16"/>
  <c r="K129" i="9"/>
  <c r="K208" i="9"/>
  <c r="B4157" i="25"/>
  <c r="D4157" i="25" s="1"/>
  <c r="K312" i="9"/>
  <c r="B1560" i="25" s="1"/>
  <c r="D1560" i="25" s="1"/>
  <c r="B1559" i="25"/>
  <c r="D1559" i="25" s="1"/>
  <c r="H13" i="7"/>
  <c r="B1875" i="25"/>
  <c r="D1875" i="25" s="1"/>
  <c r="F22" i="4"/>
  <c r="B1983" i="25"/>
  <c r="D1983" i="25" s="1"/>
  <c r="H26" i="12"/>
  <c r="B7740" i="25" s="1"/>
  <c r="D7740" i="25" s="1"/>
  <c r="B3274" i="25"/>
  <c r="D3274" i="25" s="1"/>
  <c r="E77" i="7"/>
  <c r="B3277" i="25" s="1"/>
  <c r="D3277" i="25" s="1"/>
  <c r="B6977" i="25"/>
  <c r="D6977" i="25" s="1"/>
  <c r="I114" i="9"/>
  <c r="B7051" i="25"/>
  <c r="D7051" i="25" s="1"/>
  <c r="B6026" i="25"/>
  <c r="D6026" i="25" s="1"/>
  <c r="I4" i="7"/>
  <c r="I268" i="8"/>
  <c r="B5946" i="25" s="1"/>
  <c r="D5946" i="25" s="1"/>
  <c r="G267" i="8"/>
  <c r="B5863" i="25"/>
  <c r="D5863" i="25" s="1"/>
  <c r="B7747" i="25"/>
  <c r="D7747" i="25" s="1"/>
  <c r="E267" i="8"/>
  <c r="A7258" i="25"/>
  <c r="D7257" i="25"/>
  <c r="E23" i="16"/>
  <c r="B1122" i="25"/>
  <c r="D1122" i="25" s="1"/>
  <c r="G23" i="16"/>
  <c r="B7732" i="25"/>
  <c r="D7732" i="25" s="1"/>
  <c r="J26" i="12"/>
  <c r="B7742" i="25" s="1"/>
  <c r="D7742" i="25" s="1"/>
  <c r="B141" i="25"/>
  <c r="D141" i="25" s="1"/>
  <c r="D46" i="24"/>
  <c r="B190" i="25"/>
  <c r="D190" i="25" s="1"/>
  <c r="D48" i="24"/>
  <c r="B213" i="25"/>
  <c r="D213" i="25" s="1"/>
  <c r="D49" i="24"/>
  <c r="B813" i="25"/>
  <c r="D813" i="25" s="1"/>
  <c r="D114" i="9"/>
  <c r="B815" i="25" s="1"/>
  <c r="D815" i="25" s="1"/>
  <c r="E114" i="9"/>
  <c r="B873" i="25" s="1"/>
  <c r="D873" i="25" s="1"/>
  <c r="B871" i="25"/>
  <c r="D871" i="25" s="1"/>
  <c r="B1045" i="25"/>
  <c r="D1045" i="25" s="1"/>
  <c r="H114" i="9"/>
  <c r="B1054" i="25" s="1"/>
  <c r="D1054" i="25" s="1"/>
  <c r="K139" i="9"/>
  <c r="F57" i="14" s="1"/>
  <c r="B2093" i="25"/>
  <c r="D2093" i="25" s="1"/>
  <c r="H210" i="9"/>
  <c r="B1376" i="25" s="1"/>
  <c r="D1376" i="25" s="1"/>
  <c r="B2830" i="25"/>
  <c r="D2830" i="25" s="1"/>
  <c r="B1958" i="25"/>
  <c r="D1958" i="25" s="1"/>
  <c r="G26" i="12"/>
  <c r="B7739" i="25" s="1"/>
  <c r="D7739" i="25" s="1"/>
  <c r="B3642" i="25"/>
  <c r="D3642" i="25" s="1"/>
  <c r="B3643" i="25"/>
  <c r="D3643" i="25" s="1"/>
  <c r="K16" i="7"/>
  <c r="B7243" i="25"/>
  <c r="D7243" i="25" s="1"/>
  <c r="K279" i="9"/>
  <c r="B1481" i="25"/>
  <c r="D1481" i="25" s="1"/>
  <c r="B2102" i="25"/>
  <c r="D2102" i="25" s="1"/>
  <c r="H15" i="7"/>
  <c r="B2660" i="25" s="1"/>
  <c r="D2660" i="25" s="1"/>
  <c r="B3636" i="25"/>
  <c r="D3636" i="25" s="1"/>
  <c r="D3635" i="25"/>
  <c r="B4171" i="25"/>
  <c r="D4171" i="25" s="1"/>
  <c r="N36" i="6"/>
  <c r="J114" i="9"/>
  <c r="B7021" i="25" s="1"/>
  <c r="D7021" i="25" s="1"/>
  <c r="B6978" i="25"/>
  <c r="D6978" i="25" s="1"/>
  <c r="B7224" i="25"/>
  <c r="D7224" i="25" s="1"/>
  <c r="B7244" i="25"/>
  <c r="D7244" i="25" s="1"/>
  <c r="B7234" i="25"/>
  <c r="D7234" i="25" s="1"/>
  <c r="B1108" i="25"/>
  <c r="D1108" i="25" s="1"/>
  <c r="E19" i="16"/>
  <c r="C12" i="7"/>
  <c r="G19" i="16"/>
  <c r="B5544" i="25"/>
  <c r="D5544" i="25" s="1"/>
  <c r="E6" i="7"/>
  <c r="G22" i="16"/>
  <c r="B1119" i="25"/>
  <c r="D1119" i="25" s="1"/>
  <c r="E22" i="16"/>
  <c r="G12" i="18"/>
  <c r="G19" i="18" s="1"/>
  <c r="K20" i="18" s="1"/>
  <c r="E19" i="18"/>
  <c r="B5915" i="25"/>
  <c r="D5915" i="25" s="1"/>
  <c r="B1145" i="25" l="1"/>
  <c r="D1145" i="25" s="1"/>
  <c r="F24" i="4"/>
  <c r="D268" i="8"/>
  <c r="E41" i="16"/>
  <c r="E44" i="16" s="1"/>
  <c r="E45" i="16" s="1"/>
  <c r="J17" i="7"/>
  <c r="G41" i="16"/>
  <c r="G44" i="16" s="1"/>
  <c r="G45" i="16" s="1"/>
  <c r="K13" i="7"/>
  <c r="B3572" i="25" s="1"/>
  <c r="D3572" i="25" s="1"/>
  <c r="B3672" i="25"/>
  <c r="D3672" i="25" s="1"/>
  <c r="F268" i="8"/>
  <c r="B5720" i="25" s="1"/>
  <c r="D5720" i="25" s="1"/>
  <c r="B5507" i="25"/>
  <c r="D5507" i="25" s="1"/>
  <c r="B5719" i="25"/>
  <c r="D5719" i="25" s="1"/>
  <c r="F6" i="7"/>
  <c r="B2593" i="25" s="1"/>
  <c r="D2593" i="25" s="1"/>
  <c r="B5653" i="25"/>
  <c r="D5653" i="25" s="1"/>
  <c r="B2655" i="25"/>
  <c r="D2655" i="25" s="1"/>
  <c r="H8" i="7"/>
  <c r="F8" i="7"/>
  <c r="F10" i="7" s="1"/>
  <c r="B4125" i="25" s="1"/>
  <c r="D4125" i="25" s="1"/>
  <c r="B5223" i="25"/>
  <c r="D5223" i="25" s="1"/>
  <c r="C6" i="7"/>
  <c r="B2553" i="25" s="1"/>
  <c r="D2553" i="25" s="1"/>
  <c r="J8" i="7"/>
  <c r="K313" i="9"/>
  <c r="B1561" i="25" s="1"/>
  <c r="D1561" i="25" s="1"/>
  <c r="K114" i="9"/>
  <c r="B1152" i="25" s="1"/>
  <c r="D1152" i="25" s="1"/>
  <c r="C15" i="7"/>
  <c r="B2559" i="25" s="1"/>
  <c r="D2559" i="25" s="1"/>
  <c r="B7055" i="25"/>
  <c r="D7055" i="25" s="1"/>
  <c r="K343" i="9"/>
  <c r="B7225" i="25" s="1"/>
  <c r="D7225" i="25" s="1"/>
  <c r="B7019" i="25"/>
  <c r="D7019" i="25" s="1"/>
  <c r="C16" i="7"/>
  <c r="B2560" i="25" s="1"/>
  <c r="D2560" i="25" s="1"/>
  <c r="B5421" i="25"/>
  <c r="D5421" i="25" s="1"/>
  <c r="D6" i="7"/>
  <c r="B2566" i="25" s="1"/>
  <c r="D2566" i="25" s="1"/>
  <c r="B3569" i="25"/>
  <c r="D3569" i="25" s="1"/>
  <c r="K8" i="7"/>
  <c r="B2631" i="25"/>
  <c r="D2631" i="25" s="1"/>
  <c r="B2556" i="25"/>
  <c r="D2556" i="25" s="1"/>
  <c r="A7259" i="25"/>
  <c r="D7258" i="25"/>
  <c r="B4434" i="25"/>
  <c r="D4434" i="25" s="1"/>
  <c r="E7" i="7"/>
  <c r="B4443" i="25" s="1"/>
  <c r="D4443" i="25" s="1"/>
  <c r="E268" i="8"/>
  <c r="K151" i="9"/>
  <c r="B1281" i="25"/>
  <c r="D1281" i="25" s="1"/>
  <c r="D13" i="7"/>
  <c r="B2634" i="25"/>
  <c r="D2634" i="25" s="1"/>
  <c r="E17" i="7"/>
  <c r="B1332" i="25"/>
  <c r="D1332" i="25" s="1"/>
  <c r="B1259" i="25"/>
  <c r="D1259" i="25" s="1"/>
  <c r="B989" i="25"/>
  <c r="D989" i="25" s="1"/>
  <c r="F54" i="14"/>
  <c r="C268" i="8"/>
  <c r="B5326" i="25"/>
  <c r="D5326" i="25" s="1"/>
  <c r="C7" i="7"/>
  <c r="H37" i="4"/>
  <c r="B285" i="25"/>
  <c r="D285" i="25" s="1"/>
  <c r="N37" i="6"/>
  <c r="B3678" i="25"/>
  <c r="D3678" i="25" s="1"/>
  <c r="K368" i="9"/>
  <c r="B3681" i="25" s="1"/>
  <c r="D3681" i="25" s="1"/>
  <c r="B1510" i="25"/>
  <c r="D1510" i="25" s="1"/>
  <c r="K295" i="9"/>
  <c r="F12" i="14" s="1"/>
  <c r="G13" i="7"/>
  <c r="B3574" i="25"/>
  <c r="D3574" i="25" s="1"/>
  <c r="B1282" i="25"/>
  <c r="D1282" i="25" s="1"/>
  <c r="D15" i="7"/>
  <c r="B2571" i="25" s="1"/>
  <c r="D2571" i="25" s="1"/>
  <c r="J19" i="7"/>
  <c r="B6229" i="25" s="1"/>
  <c r="D6229" i="25" s="1"/>
  <c r="B6227" i="25"/>
  <c r="D6227" i="25" s="1"/>
  <c r="B5869" i="25"/>
  <c r="D5869" i="25" s="1"/>
  <c r="G268" i="8"/>
  <c r="G7" i="7"/>
  <c r="B3225" i="25"/>
  <c r="D3225" i="25" s="1"/>
  <c r="I8" i="7"/>
  <c r="B7020" i="25"/>
  <c r="D7020" i="25" s="1"/>
  <c r="F55" i="14"/>
  <c r="F17" i="13"/>
  <c r="B2659" i="25"/>
  <c r="D2659" i="25" s="1"/>
  <c r="H17" i="7"/>
  <c r="B1387" i="25"/>
  <c r="D1387" i="25" s="1"/>
  <c r="F16" i="7"/>
  <c r="B2599" i="25" s="1"/>
  <c r="D2599" i="25" s="1"/>
  <c r="B1382" i="25"/>
  <c r="D1382" i="25" s="1"/>
  <c r="F63" i="14"/>
  <c r="F15" i="7"/>
  <c r="K210" i="9"/>
  <c r="F11" i="14" s="1"/>
  <c r="B1287" i="25"/>
  <c r="D1287" i="25" s="1"/>
  <c r="D16" i="7"/>
  <c r="B2572" i="25" s="1"/>
  <c r="D2572" i="25" s="1"/>
  <c r="B1143" i="25"/>
  <c r="D1143" i="25" s="1"/>
  <c r="C13" i="7"/>
  <c r="B2557" i="25" s="1"/>
  <c r="D2557" i="25" s="1"/>
  <c r="J20" i="7"/>
  <c r="J10" i="7"/>
  <c r="B6225" i="25" s="1"/>
  <c r="D6225" i="25" s="1"/>
  <c r="B6223" i="25"/>
  <c r="D6223" i="25" s="1"/>
  <c r="B5508" i="25"/>
  <c r="D5508" i="25" s="1"/>
  <c r="B2567" i="25"/>
  <c r="D2567" i="25" s="1"/>
  <c r="F77" i="14" l="1"/>
  <c r="B7834" i="25" s="1"/>
  <c r="D7834" i="25" s="1"/>
  <c r="K17" i="7"/>
  <c r="D8" i="23"/>
  <c r="B2595" i="25"/>
  <c r="D2595" i="25" s="1"/>
  <c r="D8" i="7"/>
  <c r="C8" i="23" s="1"/>
  <c r="D10" i="28"/>
  <c r="D19" i="28" s="1"/>
  <c r="D32" i="28" s="1"/>
  <c r="D49" i="28" s="1"/>
  <c r="B2658" i="25"/>
  <c r="D2658" i="25" s="1"/>
  <c r="H10" i="7"/>
  <c r="B4127" i="25" s="1"/>
  <c r="D4127" i="25" s="1"/>
  <c r="K152" i="9"/>
  <c r="B1289" i="25" s="1"/>
  <c r="D1289" i="25" s="1"/>
  <c r="F9" i="14"/>
  <c r="F8" i="14"/>
  <c r="K10" i="7"/>
  <c r="B4130" i="25" s="1"/>
  <c r="D4130" i="25" s="1"/>
  <c r="B3571" i="25"/>
  <c r="D3571" i="25" s="1"/>
  <c r="B1388" i="25"/>
  <c r="D1388" i="25" s="1"/>
  <c r="K211" i="9"/>
  <c r="B1389" i="25" s="1"/>
  <c r="D1389" i="25" s="1"/>
  <c r="H19" i="7"/>
  <c r="B4141" i="25" s="1"/>
  <c r="D4141" i="25" s="1"/>
  <c r="B2661" i="25"/>
  <c r="D2661" i="25" s="1"/>
  <c r="H20" i="7"/>
  <c r="B7624" i="25"/>
  <c r="I17" i="13"/>
  <c r="K296" i="9"/>
  <c r="B1518" i="25" s="1"/>
  <c r="D1518" i="25" s="1"/>
  <c r="B5870" i="25"/>
  <c r="D5870" i="25" s="1"/>
  <c r="B3575" i="25"/>
  <c r="D3575" i="25" s="1"/>
  <c r="K19" i="7"/>
  <c r="B4144" i="25" s="1"/>
  <c r="D4144" i="25" s="1"/>
  <c r="K20" i="7"/>
  <c r="B1517" i="25"/>
  <c r="D1517" i="25" s="1"/>
  <c r="N41" i="6"/>
  <c r="B287" i="25"/>
  <c r="D287" i="25" s="1"/>
  <c r="B4997" i="25"/>
  <c r="D4997" i="25" s="1"/>
  <c r="H32" i="5"/>
  <c r="K32" i="5" s="1"/>
  <c r="O31" i="5" s="1"/>
  <c r="O33" i="5" s="1"/>
  <c r="E19" i="7"/>
  <c r="B4138" i="25" s="1"/>
  <c r="D4138" i="25" s="1"/>
  <c r="B2635" i="25"/>
  <c r="D2635" i="25" s="1"/>
  <c r="B2569" i="25"/>
  <c r="D2569" i="25" s="1"/>
  <c r="D17" i="7"/>
  <c r="B1288" i="25"/>
  <c r="D1288" i="25" s="1"/>
  <c r="C17" i="7"/>
  <c r="B2598" i="25"/>
  <c r="D2598" i="25" s="1"/>
  <c r="F17" i="7"/>
  <c r="B3226" i="25"/>
  <c r="D3226" i="25" s="1"/>
  <c r="E8" i="23"/>
  <c r="E10" i="23" s="1"/>
  <c r="I20" i="7"/>
  <c r="I10" i="7"/>
  <c r="B4128" i="25" s="1"/>
  <c r="D4128" i="25" s="1"/>
  <c r="G8" i="7"/>
  <c r="B2605" i="25"/>
  <c r="D2605" i="25" s="1"/>
  <c r="B2608" i="25"/>
  <c r="D2608" i="25" s="1"/>
  <c r="G17" i="7"/>
  <c r="B2554" i="25"/>
  <c r="D2554" i="25" s="1"/>
  <c r="C8" i="7"/>
  <c r="B5327" i="25"/>
  <c r="D5327" i="25" s="1"/>
  <c r="K115" i="9"/>
  <c r="B1153" i="25" s="1"/>
  <c r="D1153" i="25" s="1"/>
  <c r="B5552" i="25"/>
  <c r="D5552" i="25" s="1"/>
  <c r="K175" i="9"/>
  <c r="B1333" i="25" s="1"/>
  <c r="D1333" i="25" s="1"/>
  <c r="A7260" i="25"/>
  <c r="D7259" i="25"/>
  <c r="E8" i="7"/>
  <c r="B6230" i="25"/>
  <c r="D6230" i="25" s="1"/>
  <c r="J78" i="7"/>
  <c r="D10" i="7" l="1"/>
  <c r="B4123" i="25" s="1"/>
  <c r="D4123" i="25" s="1"/>
  <c r="B2568" i="25"/>
  <c r="D2568" i="25" s="1"/>
  <c r="H13" i="5"/>
  <c r="D20" i="7"/>
  <c r="B2574" i="25" s="1"/>
  <c r="D2574" i="25" s="1"/>
  <c r="F14" i="14"/>
  <c r="H18" i="5"/>
  <c r="C10" i="7"/>
  <c r="B4122" i="25" s="1"/>
  <c r="D4122" i="25" s="1"/>
  <c r="B8" i="23"/>
  <c r="F8" i="23" s="1"/>
  <c r="B2555" i="25"/>
  <c r="D2555" i="25" s="1"/>
  <c r="C20" i="7"/>
  <c r="G10" i="7"/>
  <c r="B4126" i="25" s="1"/>
  <c r="D4126" i="25" s="1"/>
  <c r="G20" i="7"/>
  <c r="B2606" i="25"/>
  <c r="D2606" i="25" s="1"/>
  <c r="D16" i="4"/>
  <c r="E20" i="7"/>
  <c r="B2632" i="25"/>
  <c r="D2632" i="25" s="1"/>
  <c r="E10" i="7"/>
  <c r="B4124" i="25" s="1"/>
  <c r="D4124" i="25" s="1"/>
  <c r="A7261" i="25"/>
  <c r="D7260" i="25"/>
  <c r="G19" i="7"/>
  <c r="B4140" i="25" s="1"/>
  <c r="D4140" i="25" s="1"/>
  <c r="B2612" i="25"/>
  <c r="D2612" i="25" s="1"/>
  <c r="B9" i="23"/>
  <c r="B2561" i="25"/>
  <c r="D2561" i="25" s="1"/>
  <c r="H17" i="5"/>
  <c r="H25" i="5" s="1"/>
  <c r="K24" i="5" s="1"/>
  <c r="O23" i="5" s="1"/>
  <c r="O25" i="5" s="1"/>
  <c r="F16" i="4"/>
  <c r="C19" i="7"/>
  <c r="B4136" i="25" s="1"/>
  <c r="D4136" i="25" s="1"/>
  <c r="B288" i="25"/>
  <c r="D288" i="25" s="1"/>
  <c r="D55" i="24"/>
  <c r="I18" i="13"/>
  <c r="B7625" i="25"/>
  <c r="H78" i="7"/>
  <c r="B2662" i="25"/>
  <c r="D2662" i="25" s="1"/>
  <c r="B3227" i="25"/>
  <c r="D3227" i="25" s="1"/>
  <c r="I78" i="7"/>
  <c r="D9" i="23"/>
  <c r="D10" i="23" s="1"/>
  <c r="F19" i="7"/>
  <c r="B4139" i="25" s="1"/>
  <c r="D4139" i="25" s="1"/>
  <c r="B2600" i="25"/>
  <c r="D2600" i="25" s="1"/>
  <c r="F20" i="7"/>
  <c r="B2573" i="25"/>
  <c r="D2573" i="25" s="1"/>
  <c r="D19" i="7"/>
  <c r="B4137" i="25" s="1"/>
  <c r="D4137" i="25" s="1"/>
  <c r="C9" i="23"/>
  <c r="C10" i="23" s="1"/>
  <c r="K78" i="7"/>
  <c r="B3576" i="25"/>
  <c r="D3576" i="25" s="1"/>
  <c r="J81" i="7"/>
  <c r="B6263" i="25"/>
  <c r="D6263" i="25" s="1"/>
  <c r="D78" i="7"/>
  <c r="F78" i="14" l="1"/>
  <c r="B7822" i="25"/>
  <c r="B3588" i="25"/>
  <c r="D3588" i="25" s="1"/>
  <c r="K81" i="7"/>
  <c r="F78" i="7"/>
  <c r="B2601" i="25"/>
  <c r="D2601" i="25" s="1"/>
  <c r="B3320" i="25"/>
  <c r="D3320" i="25" s="1"/>
  <c r="I81" i="7"/>
  <c r="K17" i="5"/>
  <c r="B3300" i="25"/>
  <c r="D3300" i="25" s="1"/>
  <c r="H81" i="7"/>
  <c r="B7631" i="25"/>
  <c r="F177" i="14"/>
  <c r="A7262" i="25"/>
  <c r="D7261" i="25"/>
  <c r="H16" i="4"/>
  <c r="G78" i="7"/>
  <c r="B2613" i="25"/>
  <c r="D2613" i="25" s="1"/>
  <c r="B2562" i="25"/>
  <c r="D2562" i="25" s="1"/>
  <c r="C78" i="7"/>
  <c r="B10" i="23"/>
  <c r="F9" i="23"/>
  <c r="F10" i="23" s="1"/>
  <c r="E78" i="7"/>
  <c r="B2636" i="25"/>
  <c r="D2636" i="25" s="1"/>
  <c r="D64" i="24"/>
  <c r="J82" i="7"/>
  <c r="B6266" i="25"/>
  <c r="D6266" i="25" s="1"/>
  <c r="D81" i="7"/>
  <c r="B3239" i="25"/>
  <c r="D3239" i="25" s="1"/>
  <c r="F176" i="14" l="1"/>
  <c r="B7878" i="25" s="1"/>
  <c r="D7878" i="25" s="1"/>
  <c r="B7835" i="25"/>
  <c r="D7835" i="25" s="1"/>
  <c r="B3278" i="25"/>
  <c r="D3278" i="25" s="1"/>
  <c r="E81" i="7"/>
  <c r="B3233" i="25"/>
  <c r="D3233" i="25" s="1"/>
  <c r="C81" i="7"/>
  <c r="A7263" i="25"/>
  <c r="D7262" i="25"/>
  <c r="B1700" i="25"/>
  <c r="D1700" i="25" s="1"/>
  <c r="H82" i="7"/>
  <c r="D62" i="24"/>
  <c r="O16" i="5"/>
  <c r="F81" i="7"/>
  <c r="B3256" i="25"/>
  <c r="D3256" i="25" s="1"/>
  <c r="G81" i="7"/>
  <c r="B3262" i="25"/>
  <c r="D3262" i="25" s="1"/>
  <c r="B3323" i="25"/>
  <c r="D3323" i="25" s="1"/>
  <c r="I82" i="7"/>
  <c r="D63" i="24"/>
  <c r="E11" i="23"/>
  <c r="B3591" i="25"/>
  <c r="D3591" i="25" s="1"/>
  <c r="D65" i="24"/>
  <c r="K82" i="7"/>
  <c r="J83" i="7"/>
  <c r="B6283" i="25" s="1"/>
  <c r="D6283" i="25" s="1"/>
  <c r="B6274" i="25"/>
  <c r="D6274" i="25" s="1"/>
  <c r="D82" i="7"/>
  <c r="B1644" i="25"/>
  <c r="D1644" i="25" s="1"/>
  <c r="D58" i="24"/>
  <c r="C11" i="23"/>
  <c r="J16" i="4" l="1"/>
  <c r="B4269" i="25" s="1"/>
  <c r="D4269" i="25" s="1"/>
  <c r="F178" i="14"/>
  <c r="H12" i="5"/>
  <c r="K12" i="5" s="1"/>
  <c r="B6275" i="25"/>
  <c r="D6275" i="25" s="1"/>
  <c r="K83" i="7"/>
  <c r="B6284" i="25" s="1"/>
  <c r="D6284" i="25" s="1"/>
  <c r="H83" i="7"/>
  <c r="B6281" i="25" s="1"/>
  <c r="D6281" i="25" s="1"/>
  <c r="B6272" i="25"/>
  <c r="D6272" i="25" s="1"/>
  <c r="B11" i="23"/>
  <c r="C82" i="7"/>
  <c r="D57" i="24"/>
  <c r="B1630" i="25"/>
  <c r="D1630" i="25" s="1"/>
  <c r="E82" i="7"/>
  <c r="B1658" i="25"/>
  <c r="D1658" i="25" s="1"/>
  <c r="D59" i="24"/>
  <c r="I83" i="7"/>
  <c r="B6282" i="25" s="1"/>
  <c r="D6282" i="25" s="1"/>
  <c r="B6273" i="25"/>
  <c r="D6273" i="25" s="1"/>
  <c r="G82" i="7"/>
  <c r="D61" i="24"/>
  <c r="B1686" i="25"/>
  <c r="D1686" i="25" s="1"/>
  <c r="B1672" i="25"/>
  <c r="D1672" i="25" s="1"/>
  <c r="F82" i="7"/>
  <c r="D11" i="23"/>
  <c r="D60" i="24"/>
  <c r="A7264" i="25"/>
  <c r="D7263" i="25"/>
  <c r="B6268" i="25"/>
  <c r="D6268" i="25" s="1"/>
  <c r="D83" i="7"/>
  <c r="B6277" i="25" s="1"/>
  <c r="D6277" i="25" s="1"/>
  <c r="O11" i="5" l="1"/>
  <c r="O13" i="5" s="1"/>
  <c r="J20" i="5"/>
  <c r="F180" i="14"/>
  <c r="B7880" i="25" s="1"/>
  <c r="D7880" i="25" s="1"/>
  <c r="B7879" i="25"/>
  <c r="D7879" i="25" s="1"/>
  <c r="F11" i="23"/>
  <c r="C12" i="23" s="1"/>
  <c r="A7265" i="25"/>
  <c r="D7264" i="25"/>
  <c r="B6269" i="25"/>
  <c r="D6269" i="25" s="1"/>
  <c r="E83" i="7"/>
  <c r="B6278" i="25" s="1"/>
  <c r="D6278" i="25" s="1"/>
  <c r="B6270" i="25"/>
  <c r="D6270" i="25" s="1"/>
  <c r="F83" i="7"/>
  <c r="B6279" i="25" s="1"/>
  <c r="D6279" i="25" s="1"/>
  <c r="B6271" i="25"/>
  <c r="D6271" i="25" s="1"/>
  <c r="G83" i="7"/>
  <c r="B6280" i="25" s="1"/>
  <c r="D6280" i="25" s="1"/>
  <c r="C83" i="7"/>
  <c r="B6276" i="25" s="1"/>
  <c r="D6276" i="25" s="1"/>
  <c r="B6267" i="25"/>
  <c r="D6267" i="25" s="1"/>
  <c r="K20" i="5" l="1"/>
  <c r="O17" i="5"/>
  <c r="O20" i="5" s="1"/>
  <c r="O35" i="5" s="1"/>
  <c r="O37" i="5" s="1"/>
  <c r="D29" i="24"/>
  <c r="A7266" i="25"/>
  <c r="D7265" i="25"/>
  <c r="A7267" i="25" l="1"/>
  <c r="D7266" i="25"/>
  <c r="A7268" i="25" l="1"/>
  <c r="D7267" i="25"/>
  <c r="A7269" i="25" l="1"/>
  <c r="D7268" i="25"/>
  <c r="A7270" i="25" l="1"/>
  <c r="D7269" i="25"/>
  <c r="A7271" i="25" l="1"/>
  <c r="D7270" i="25"/>
  <c r="A7272" i="25" l="1"/>
  <c r="D7271" i="25"/>
  <c r="A7273" i="25" l="1"/>
  <c r="D7272" i="25"/>
  <c r="A7274" i="25" l="1"/>
  <c r="D7273" i="25"/>
  <c r="A7275" i="25" l="1"/>
  <c r="D7274" i="25"/>
  <c r="A7276" i="25" l="1"/>
  <c r="D7275" i="25"/>
  <c r="A7277" i="25" l="1"/>
  <c r="D7276" i="25"/>
  <c r="A7278" i="25" l="1"/>
  <c r="D7277" i="25"/>
  <c r="A7279" i="25" l="1"/>
  <c r="D7278" i="25"/>
  <c r="A7280" i="25" l="1"/>
  <c r="D7279" i="25"/>
  <c r="A7281" i="25" l="1"/>
  <c r="D7280" i="25"/>
  <c r="A7282" i="25" l="1"/>
  <c r="D7281" i="25"/>
  <c r="A7283" i="25" l="1"/>
  <c r="D7282" i="25"/>
  <c r="A7284" i="25" l="1"/>
  <c r="D7283" i="25"/>
  <c r="A7285" i="25" l="1"/>
  <c r="D7284" i="25"/>
  <c r="A7286" i="25" l="1"/>
  <c r="D7285" i="25"/>
  <c r="A7287" i="25" l="1"/>
  <c r="D7286" i="25"/>
  <c r="A7288" i="25" l="1"/>
  <c r="D7287" i="25"/>
  <c r="A7289" i="25" l="1"/>
  <c r="D7288" i="25"/>
  <c r="A7290" i="25" l="1"/>
  <c r="D7289" i="25"/>
  <c r="A7291" i="25" l="1"/>
  <c r="D7290" i="25"/>
  <c r="A7292" i="25" l="1"/>
  <c r="D7291" i="25"/>
  <c r="A7293" i="25" l="1"/>
  <c r="D7292" i="25"/>
  <c r="A7294" i="25" l="1"/>
  <c r="D7293" i="25"/>
  <c r="A7295" i="25" l="1"/>
  <c r="D7294" i="25"/>
  <c r="A7296" i="25" l="1"/>
  <c r="D7295" i="25"/>
  <c r="A7297" i="25" l="1"/>
  <c r="D7296" i="25"/>
  <c r="A7298" i="25" l="1"/>
  <c r="D7297" i="25"/>
  <c r="A7299" i="25" l="1"/>
  <c r="D7298" i="25"/>
  <c r="A7300" i="25" l="1"/>
  <c r="D7299" i="25"/>
  <c r="A7301" i="25" l="1"/>
  <c r="D7300" i="25"/>
  <c r="A7302" i="25" l="1"/>
  <c r="D7301" i="25"/>
  <c r="A7303" i="25" l="1"/>
  <c r="D7302" i="25"/>
  <c r="A7304" i="25" l="1"/>
  <c r="D7303" i="25"/>
  <c r="A7305" i="25" l="1"/>
  <c r="D7304" i="25"/>
  <c r="A7306" i="25" l="1"/>
  <c r="D7305" i="25"/>
  <c r="A7307" i="25" l="1"/>
  <c r="D7306" i="25"/>
  <c r="A7308" i="25" l="1"/>
  <c r="D7307" i="25"/>
  <c r="A7309" i="25" l="1"/>
  <c r="D7308" i="25"/>
  <c r="A7310" i="25" l="1"/>
  <c r="D7309" i="25"/>
  <c r="A7311" i="25" l="1"/>
  <c r="D7310" i="25"/>
  <c r="A7312" i="25" l="1"/>
  <c r="D7311" i="25"/>
  <c r="A7313" i="25" l="1"/>
  <c r="D7312" i="25"/>
  <c r="A7314" i="25" l="1"/>
  <c r="D7313" i="25"/>
  <c r="A7315" i="25" l="1"/>
  <c r="D7314" i="25"/>
  <c r="A7316" i="25" l="1"/>
  <c r="D7315" i="25"/>
  <c r="A7317" i="25" l="1"/>
  <c r="D7316" i="25"/>
  <c r="A7318" i="25" l="1"/>
  <c r="D7317" i="25"/>
  <c r="A7319" i="25" l="1"/>
  <c r="D7318" i="25"/>
  <c r="A7320" i="25" l="1"/>
  <c r="D7319" i="25"/>
  <c r="A7321" i="25" l="1"/>
  <c r="D7320" i="25"/>
  <c r="A7322" i="25" l="1"/>
  <c r="D7321" i="25"/>
  <c r="A7323" i="25" l="1"/>
  <c r="D7322" i="25"/>
  <c r="A7324" i="25" l="1"/>
  <c r="D7323" i="25"/>
  <c r="A7325" i="25" l="1"/>
  <c r="D7324" i="25"/>
  <c r="A7326" i="25" l="1"/>
  <c r="D7325" i="25"/>
  <c r="A7327" i="25" l="1"/>
  <c r="D7326" i="25"/>
  <c r="A7328" i="25" l="1"/>
  <c r="D7327" i="25"/>
  <c r="A7329" i="25" l="1"/>
  <c r="D7328" i="25"/>
  <c r="A7330" i="25" l="1"/>
  <c r="D7329" i="25"/>
  <c r="A7331" i="25" l="1"/>
  <c r="D7330" i="25"/>
  <c r="A7332" i="25" l="1"/>
  <c r="D7331" i="25"/>
  <c r="A7333" i="25" l="1"/>
  <c r="D7332" i="25"/>
  <c r="A7334" i="25" l="1"/>
  <c r="D7333" i="25"/>
  <c r="A7335" i="25" l="1"/>
  <c r="D7334" i="25"/>
  <c r="A7336" i="25" l="1"/>
  <c r="D7335" i="25"/>
  <c r="A7337" i="25" l="1"/>
  <c r="D7336" i="25"/>
  <c r="A7338" i="25" l="1"/>
  <c r="D7337" i="25"/>
  <c r="A7339" i="25" l="1"/>
  <c r="D7338" i="25"/>
  <c r="A7340" i="25" l="1"/>
  <c r="D7339" i="25"/>
  <c r="A7341" i="25" l="1"/>
  <c r="D7340" i="25"/>
  <c r="A7342" i="25" l="1"/>
  <c r="D7341" i="25"/>
  <c r="A7343" i="25" l="1"/>
  <c r="D7342" i="25"/>
  <c r="A7344" i="25" l="1"/>
  <c r="D7343" i="25"/>
  <c r="A7345" i="25" l="1"/>
  <c r="D7344" i="25"/>
  <c r="A7346" i="25" l="1"/>
  <c r="D7345" i="25"/>
  <c r="A7347" i="25" l="1"/>
  <c r="D7346" i="25"/>
  <c r="A7348" i="25" l="1"/>
  <c r="D7347" i="25"/>
  <c r="A7349" i="25" l="1"/>
  <c r="D7348" i="25"/>
  <c r="A7350" i="25" l="1"/>
  <c r="D7349" i="25"/>
  <c r="A7351" i="25" l="1"/>
  <c r="D7350" i="25"/>
  <c r="A7352" i="25" l="1"/>
  <c r="D7351" i="25"/>
  <c r="A7353" i="25" l="1"/>
  <c r="D7352" i="25"/>
  <c r="A7354" i="25" l="1"/>
  <c r="D7353" i="25"/>
  <c r="A7355" i="25" l="1"/>
  <c r="D7354" i="25"/>
  <c r="A7356" i="25" l="1"/>
  <c r="D7355" i="25"/>
  <c r="A7357" i="25" l="1"/>
  <c r="D7356" i="25"/>
  <c r="A7358" i="25" l="1"/>
  <c r="D7357" i="25"/>
  <c r="A7359" i="25" l="1"/>
  <c r="D7358" i="25"/>
  <c r="A7360" i="25" l="1"/>
  <c r="D7359" i="25"/>
  <c r="A7361" i="25" l="1"/>
  <c r="D7360" i="25"/>
  <c r="A7362" i="25" l="1"/>
  <c r="D7361" i="25"/>
  <c r="A7363" i="25" l="1"/>
  <c r="D7362" i="25"/>
  <c r="A7364" i="25" l="1"/>
  <c r="D7363" i="25"/>
  <c r="A7365" i="25" l="1"/>
  <c r="D7364" i="25"/>
  <c r="A7366" i="25" l="1"/>
  <c r="D7365" i="25"/>
  <c r="A7367" i="25" l="1"/>
  <c r="D7366" i="25"/>
  <c r="A7368" i="25" l="1"/>
  <c r="D7367" i="25"/>
  <c r="A7369" i="25" l="1"/>
  <c r="D7368" i="25"/>
  <c r="A7370" i="25" l="1"/>
  <c r="D7369" i="25"/>
  <c r="A7371" i="25" l="1"/>
  <c r="D7370" i="25"/>
  <c r="A7372" i="25" l="1"/>
  <c r="D7371" i="25"/>
  <c r="A7373" i="25" l="1"/>
  <c r="D7372" i="25"/>
  <c r="A7374" i="25" l="1"/>
  <c r="D7373" i="25"/>
  <c r="A7375" i="25" l="1"/>
  <c r="D7374" i="25"/>
  <c r="A7376" i="25" l="1"/>
  <c r="D7375" i="25"/>
  <c r="A7377" i="25" l="1"/>
  <c r="D7376" i="25"/>
  <c r="A7378" i="25" l="1"/>
  <c r="D7377" i="25"/>
  <c r="A7379" i="25" l="1"/>
  <c r="D7378" i="25"/>
  <c r="A7380" i="25" l="1"/>
  <c r="D7379" i="25"/>
  <c r="A7381" i="25" l="1"/>
  <c r="D7380" i="25"/>
  <c r="A7382" i="25" l="1"/>
  <c r="D7381" i="25"/>
  <c r="A7383" i="25" l="1"/>
  <c r="D7382" i="25"/>
  <c r="A7384" i="25" l="1"/>
  <c r="D7383" i="25"/>
  <c r="A7385" i="25" l="1"/>
  <c r="D7384" i="25"/>
  <c r="A7386" i="25" l="1"/>
  <c r="D7385" i="25"/>
  <c r="A7387" i="25" l="1"/>
  <c r="D7386" i="25"/>
  <c r="A7388" i="25" l="1"/>
  <c r="D7387" i="25"/>
  <c r="A7389" i="25" l="1"/>
  <c r="D7388" i="25"/>
  <c r="A7390" i="25" l="1"/>
  <c r="D7389" i="25"/>
  <c r="A7391" i="25" l="1"/>
  <c r="D7390" i="25"/>
  <c r="A7392" i="25" l="1"/>
  <c r="D7391" i="25"/>
  <c r="A7393" i="25" l="1"/>
  <c r="D7392" i="25"/>
  <c r="A7394" i="25" l="1"/>
  <c r="D7393" i="25"/>
  <c r="A7395" i="25" l="1"/>
  <c r="D7394" i="25"/>
  <c r="A7396" i="25" l="1"/>
  <c r="D7395" i="25"/>
  <c r="A7397" i="25" l="1"/>
  <c r="D7396" i="25"/>
  <c r="A7398" i="25" l="1"/>
  <c r="D7397" i="25"/>
  <c r="A7399" i="25" l="1"/>
  <c r="D7398" i="25"/>
  <c r="A7400" i="25" l="1"/>
  <c r="D7399" i="25"/>
  <c r="A7401" i="25" l="1"/>
  <c r="D7400" i="25"/>
  <c r="A7402" i="25" l="1"/>
  <c r="D7401" i="25"/>
  <c r="A7403" i="25" l="1"/>
  <c r="D7402" i="25"/>
  <c r="A7404" i="25" l="1"/>
  <c r="D7403" i="25"/>
  <c r="A7405" i="25" l="1"/>
  <c r="D7404" i="25"/>
  <c r="A7406" i="25" l="1"/>
  <c r="D7405" i="25"/>
  <c r="A7407" i="25" l="1"/>
  <c r="D7406" i="25"/>
  <c r="A7408" i="25" l="1"/>
  <c r="D7407" i="25"/>
  <c r="A7409" i="25" l="1"/>
  <c r="D7408" i="25"/>
  <c r="A7410" i="25" l="1"/>
  <c r="D7409" i="25"/>
  <c r="A7411" i="25" l="1"/>
  <c r="D7410" i="25"/>
  <c r="A7412" i="25" l="1"/>
  <c r="D7411" i="25"/>
  <c r="A7413" i="25" l="1"/>
  <c r="D7412" i="25"/>
  <c r="A7414" i="25" l="1"/>
  <c r="D7413" i="25"/>
  <c r="A7415" i="25" l="1"/>
  <c r="D7414" i="25"/>
  <c r="A7416" i="25" l="1"/>
  <c r="D7415" i="25"/>
  <c r="A7417" i="25" l="1"/>
  <c r="D7416" i="25"/>
  <c r="A7418" i="25" l="1"/>
  <c r="D7417" i="25"/>
  <c r="A7419" i="25" l="1"/>
  <c r="D7418" i="25"/>
  <c r="A7420" i="25" l="1"/>
  <c r="D7419" i="25"/>
  <c r="A7421" i="25" l="1"/>
  <c r="D7420" i="25"/>
  <c r="A7422" i="25" l="1"/>
  <c r="D7421" i="25"/>
  <c r="A7423" i="25" l="1"/>
  <c r="D7422" i="25"/>
  <c r="A7424" i="25" l="1"/>
  <c r="D7423" i="25"/>
  <c r="A7425" i="25" l="1"/>
  <c r="D7424" i="25"/>
  <c r="A7426" i="25" l="1"/>
  <c r="D7425" i="25"/>
  <c r="A7427" i="25" l="1"/>
  <c r="D7426" i="25"/>
  <c r="A7428" i="25" l="1"/>
  <c r="D7427" i="25"/>
  <c r="A7429" i="25" l="1"/>
  <c r="D7428" i="25"/>
  <c r="A7430" i="25" l="1"/>
  <c r="D7429" i="25"/>
  <c r="A7431" i="25" l="1"/>
  <c r="D7430" i="25"/>
  <c r="A7432" i="25" l="1"/>
  <c r="D7431" i="25"/>
  <c r="A7433" i="25" l="1"/>
  <c r="D7432" i="25"/>
  <c r="A7434" i="25" l="1"/>
  <c r="D7433" i="25"/>
  <c r="A7435" i="25" l="1"/>
  <c r="D7434" i="25"/>
  <c r="A7436" i="25" l="1"/>
  <c r="D7435" i="25"/>
  <c r="A7437" i="25" l="1"/>
  <c r="D7436" i="25"/>
  <c r="A7438" i="25" l="1"/>
  <c r="D7437" i="25"/>
  <c r="A7439" i="25" l="1"/>
  <c r="D7438" i="25"/>
  <c r="A7440" i="25" l="1"/>
  <c r="D7439" i="25"/>
  <c r="A7441" i="25" l="1"/>
  <c r="D7440" i="25"/>
  <c r="A7442" i="25" l="1"/>
  <c r="D7441" i="25"/>
  <c r="A7443" i="25" l="1"/>
  <c r="D7442" i="25"/>
  <c r="A7444" i="25" l="1"/>
  <c r="D7443" i="25"/>
  <c r="A7445" i="25" l="1"/>
  <c r="D7444" i="25"/>
  <c r="A7446" i="25" l="1"/>
  <c r="D7445" i="25"/>
  <c r="A7447" i="25" l="1"/>
  <c r="D7446" i="25"/>
  <c r="A7448" i="25" l="1"/>
  <c r="D7447" i="25"/>
  <c r="A7449" i="25" l="1"/>
  <c r="D7448" i="25"/>
  <c r="A7450" i="25" l="1"/>
  <c r="D7449" i="25"/>
  <c r="A7451" i="25" l="1"/>
  <c r="D7450" i="25"/>
  <c r="A7452" i="25" l="1"/>
  <c r="D7451" i="25"/>
  <c r="A7453" i="25" l="1"/>
  <c r="D7452" i="25"/>
  <c r="A7454" i="25" l="1"/>
  <c r="D7453" i="25"/>
  <c r="A7455" i="25" l="1"/>
  <c r="D7454" i="25"/>
  <c r="A7456" i="25" l="1"/>
  <c r="D7455" i="25"/>
  <c r="A7457" i="25" l="1"/>
  <c r="D7456" i="25"/>
  <c r="A7458" i="25" l="1"/>
  <c r="D7457" i="25"/>
  <c r="A7459" i="25" l="1"/>
  <c r="D7458" i="25"/>
  <c r="A7460" i="25" l="1"/>
  <c r="D7459" i="25"/>
  <c r="A7461" i="25" l="1"/>
  <c r="D7460" i="25"/>
  <c r="A7462" i="25" l="1"/>
  <c r="D7461" i="25"/>
  <c r="A7463" i="25" l="1"/>
  <c r="D7462" i="25"/>
  <c r="A7464" i="25" l="1"/>
  <c r="D7463" i="25"/>
  <c r="A7465" i="25" l="1"/>
  <c r="D7464" i="25"/>
  <c r="A7466" i="25" l="1"/>
  <c r="D7465" i="25"/>
  <c r="A7467" i="25" l="1"/>
  <c r="D7466" i="25"/>
  <c r="A7468" i="25" l="1"/>
  <c r="D7467" i="25"/>
  <c r="A7469" i="25" l="1"/>
  <c r="D7468" i="25"/>
  <c r="A7470" i="25" l="1"/>
  <c r="D7469" i="25"/>
  <c r="A7471" i="25" l="1"/>
  <c r="D7470" i="25"/>
  <c r="A7472" i="25" l="1"/>
  <c r="D7471" i="25"/>
  <c r="A7473" i="25" l="1"/>
  <c r="D7472" i="25"/>
  <c r="A7474" i="25" l="1"/>
  <c r="D7473" i="25"/>
  <c r="A7475" i="25" l="1"/>
  <c r="D7474" i="25"/>
  <c r="A7476" i="25" l="1"/>
  <c r="D7475" i="25"/>
  <c r="A7477" i="25" l="1"/>
  <c r="D7476" i="25"/>
  <c r="A7478" i="25" l="1"/>
  <c r="D7477" i="25"/>
  <c r="A7479" i="25" l="1"/>
  <c r="D7478" i="25"/>
  <c r="A7480" i="25" l="1"/>
  <c r="D7479" i="25"/>
  <c r="A7481" i="25" l="1"/>
  <c r="D7480" i="25"/>
  <c r="A7482" i="25" l="1"/>
  <c r="D7481" i="25"/>
  <c r="A7483" i="25" l="1"/>
  <c r="D7482" i="25"/>
  <c r="A7484" i="25" l="1"/>
  <c r="D7483" i="25"/>
  <c r="A7485" i="25" l="1"/>
  <c r="D7484" i="25"/>
  <c r="A7486" i="25" l="1"/>
  <c r="D7485" i="25"/>
  <c r="A7487" i="25" l="1"/>
  <c r="D7486" i="25"/>
  <c r="A7488" i="25" l="1"/>
  <c r="D7487" i="25"/>
  <c r="A7489" i="25" l="1"/>
  <c r="D7488" i="25"/>
  <c r="A7490" i="25" l="1"/>
  <c r="D7489" i="25"/>
  <c r="A7491" i="25" l="1"/>
  <c r="D7490" i="25"/>
  <c r="A7492" i="25" l="1"/>
  <c r="D7491" i="25"/>
  <c r="A7493" i="25" l="1"/>
  <c r="D7492" i="25"/>
  <c r="A7494" i="25" l="1"/>
  <c r="D7493" i="25"/>
  <c r="A7495" i="25" l="1"/>
  <c r="D7494" i="25"/>
  <c r="A7496" i="25" l="1"/>
  <c r="D7495" i="25"/>
  <c r="A7497" i="25" l="1"/>
  <c r="D7496" i="25"/>
  <c r="A7498" i="25" l="1"/>
  <c r="D7497" i="25"/>
  <c r="A7499" i="25" l="1"/>
  <c r="D7498" i="25"/>
  <c r="A7500" i="25" l="1"/>
  <c r="D7499" i="25"/>
  <c r="A7501" i="25" l="1"/>
  <c r="D7500" i="25"/>
  <c r="A7502" i="25" l="1"/>
  <c r="D7501" i="25"/>
  <c r="A7503" i="25" l="1"/>
  <c r="D7502" i="25"/>
  <c r="A7504" i="25" l="1"/>
  <c r="D7503" i="25"/>
  <c r="A7505" i="25" l="1"/>
  <c r="D7504" i="25"/>
  <c r="A7506" i="25" l="1"/>
  <c r="D7505" i="25"/>
  <c r="A7507" i="25" l="1"/>
  <c r="D7506" i="25"/>
  <c r="A7508" i="25" l="1"/>
  <c r="D7507" i="25"/>
  <c r="A7509" i="25" l="1"/>
  <c r="D7508" i="25"/>
  <c r="A7510" i="25" l="1"/>
  <c r="D7509" i="25"/>
  <c r="A7511" i="25" l="1"/>
  <c r="D7510" i="25"/>
  <c r="A7512" i="25" l="1"/>
  <c r="D7511" i="25"/>
  <c r="A7513" i="25" l="1"/>
  <c r="D7512" i="25"/>
  <c r="A7514" i="25" l="1"/>
  <c r="D7513" i="25"/>
  <c r="A7515" i="25" l="1"/>
  <c r="D7514" i="25"/>
  <c r="A7516" i="25" l="1"/>
  <c r="D7515" i="25"/>
  <c r="A7517" i="25" l="1"/>
  <c r="D7516" i="25"/>
  <c r="A7518" i="25" l="1"/>
  <c r="D7517" i="25"/>
  <c r="A7519" i="25" l="1"/>
  <c r="D7518" i="25"/>
  <c r="A7520" i="25" l="1"/>
  <c r="D7519" i="25"/>
  <c r="A7521" i="25" l="1"/>
  <c r="D7520" i="25"/>
  <c r="A7522" i="25" l="1"/>
  <c r="D7521" i="25"/>
  <c r="A7523" i="25" l="1"/>
  <c r="D7522" i="25"/>
  <c r="A7524" i="25" l="1"/>
  <c r="D7523" i="25"/>
  <c r="A7525" i="25" l="1"/>
  <c r="D7524" i="25"/>
  <c r="A7526" i="25" l="1"/>
  <c r="D7525" i="25"/>
  <c r="A7527" i="25" l="1"/>
  <c r="D7526" i="25"/>
  <c r="A7528" i="25" l="1"/>
  <c r="D7527" i="25"/>
  <c r="A7529" i="25" l="1"/>
  <c r="D7528" i="25"/>
  <c r="A7530" i="25" l="1"/>
  <c r="D7529" i="25"/>
  <c r="A7531" i="25" l="1"/>
  <c r="D7530" i="25"/>
  <c r="A7532" i="25" l="1"/>
  <c r="D7531" i="25"/>
  <c r="A7533" i="25" l="1"/>
  <c r="D7532" i="25"/>
  <c r="A7534" i="25" l="1"/>
  <c r="D7533" i="25"/>
  <c r="A7535" i="25" l="1"/>
  <c r="D7534" i="25"/>
  <c r="A7536" i="25" l="1"/>
  <c r="D7535" i="25"/>
  <c r="A7537" i="25" l="1"/>
  <c r="D7536" i="25"/>
  <c r="A7538" i="25" l="1"/>
  <c r="D7537" i="25"/>
  <c r="A7539" i="25" l="1"/>
  <c r="D7538" i="25"/>
  <c r="A7540" i="25" l="1"/>
  <c r="D7539" i="25"/>
  <c r="A7541" i="25" l="1"/>
  <c r="D7540" i="25"/>
  <c r="A7542" i="25" l="1"/>
  <c r="D7541" i="25"/>
  <c r="A7543" i="25" l="1"/>
  <c r="D7542" i="25"/>
  <c r="A7544" i="25" l="1"/>
  <c r="D7543" i="25"/>
  <c r="A7545" i="25" l="1"/>
  <c r="D7544" i="25"/>
  <c r="A7546" i="25" l="1"/>
  <c r="D7545" i="25"/>
  <c r="A7547" i="25" l="1"/>
  <c r="D7546" i="25"/>
  <c r="A7548" i="25" l="1"/>
  <c r="D7547" i="25"/>
  <c r="A7549" i="25" l="1"/>
  <c r="D7548" i="25"/>
  <c r="A7550" i="25" l="1"/>
  <c r="D7549" i="25"/>
  <c r="A7551" i="25" l="1"/>
  <c r="D7550" i="25"/>
  <c r="A7552" i="25" l="1"/>
  <c r="D7551" i="25"/>
  <c r="A7553" i="25" l="1"/>
  <c r="D7552" i="25"/>
  <c r="A7554" i="25" l="1"/>
  <c r="D7553" i="25"/>
  <c r="A7555" i="25" l="1"/>
  <c r="D7554" i="25"/>
  <c r="A7556" i="25" l="1"/>
  <c r="D7555" i="25"/>
  <c r="A7557" i="25" l="1"/>
  <c r="D7556" i="25"/>
  <c r="A7558" i="25" l="1"/>
  <c r="D7557" i="25"/>
  <c r="A7559" i="25" l="1"/>
  <c r="D7558" i="25"/>
  <c r="A7560" i="25" l="1"/>
  <c r="D7559" i="25"/>
  <c r="A7561" i="25" l="1"/>
  <c r="D7560" i="25"/>
  <c r="A7562" i="25" l="1"/>
  <c r="D7561" i="25"/>
  <c r="A7563" i="25" l="1"/>
  <c r="D7562" i="25"/>
  <c r="A7564" i="25" l="1"/>
  <c r="D7563" i="25"/>
  <c r="A7565" i="25" l="1"/>
  <c r="D7564" i="25"/>
  <c r="A7566" i="25" l="1"/>
  <c r="D7565" i="25"/>
  <c r="A7567" i="25" l="1"/>
  <c r="D7566" i="25"/>
  <c r="A7568" i="25" l="1"/>
  <c r="D7567" i="25"/>
  <c r="A7569" i="25" l="1"/>
  <c r="D7568" i="25"/>
  <c r="A7570" i="25" l="1"/>
  <c r="D7569" i="25"/>
  <c r="A7571" i="25" l="1"/>
  <c r="D7570" i="25"/>
  <c r="A7572" i="25" l="1"/>
  <c r="D7571" i="25"/>
  <c r="A7573" i="25" l="1"/>
  <c r="D7572" i="25"/>
  <c r="A7574" i="25" l="1"/>
  <c r="D7573" i="25"/>
  <c r="A7575" i="25" l="1"/>
  <c r="D7574" i="25"/>
  <c r="A7576" i="25" l="1"/>
  <c r="D7575" i="25"/>
  <c r="A7577" i="25" l="1"/>
  <c r="D7576" i="25"/>
  <c r="A7578" i="25" l="1"/>
  <c r="D7577" i="25"/>
  <c r="A7579" i="25" l="1"/>
  <c r="D7578" i="25"/>
  <c r="A7580" i="25" l="1"/>
  <c r="D7579" i="25"/>
  <c r="A7581" i="25" l="1"/>
  <c r="D7580" i="25"/>
  <c r="A7582" i="25" l="1"/>
  <c r="D7581" i="25"/>
  <c r="A7583" i="25" l="1"/>
  <c r="D7582" i="25"/>
  <c r="A7584" i="25" l="1"/>
  <c r="D7583" i="25"/>
  <c r="A7585" i="25" l="1"/>
  <c r="D7584" i="25"/>
  <c r="A7586" i="25" l="1"/>
  <c r="D7585" i="25"/>
  <c r="A7587" i="25" l="1"/>
  <c r="D7586" i="25"/>
  <c r="A7588" i="25" l="1"/>
  <c r="D7587" i="25"/>
  <c r="A7589" i="25" l="1"/>
  <c r="D7588" i="25"/>
  <c r="A7590" i="25" l="1"/>
  <c r="D7589" i="25"/>
  <c r="A7591" i="25" l="1"/>
  <c r="D7590" i="25"/>
  <c r="A7592" i="25" l="1"/>
  <c r="D7591" i="25"/>
  <c r="A7593" i="25" l="1"/>
  <c r="D7592" i="25"/>
  <c r="A7594" i="25" l="1"/>
  <c r="D7593" i="25"/>
  <c r="A7595" i="25" l="1"/>
  <c r="D7594" i="25"/>
  <c r="A7596" i="25" l="1"/>
  <c r="D7595" i="25"/>
  <c r="A7597" i="25" l="1"/>
  <c r="D7596" i="25"/>
  <c r="A7598" i="25" l="1"/>
  <c r="D7597" i="25"/>
  <c r="A7599" i="25" l="1"/>
  <c r="D7598" i="25"/>
  <c r="A7600" i="25" l="1"/>
  <c r="D7599" i="25"/>
  <c r="A7601" i="25" l="1"/>
  <c r="D7600" i="25"/>
  <c r="A7602" i="25" l="1"/>
  <c r="D7601" i="25"/>
  <c r="A7603" i="25" l="1"/>
  <c r="D7602" i="25"/>
  <c r="A7604" i="25" l="1"/>
  <c r="D7603" i="25"/>
  <c r="A7605" i="25" l="1"/>
  <c r="D7604" i="25"/>
  <c r="A7606" i="25" l="1"/>
  <c r="D7605" i="25"/>
  <c r="A7607" i="25" l="1"/>
  <c r="D7606" i="25"/>
  <c r="A7608" i="25" l="1"/>
  <c r="D7607" i="25"/>
  <c r="A7609" i="25" l="1"/>
  <c r="D7608" i="25"/>
  <c r="A7610" i="25" l="1"/>
  <c r="D7609" i="25"/>
  <c r="A7611" i="25" l="1"/>
  <c r="D7610" i="25"/>
  <c r="A7612" i="25" l="1"/>
  <c r="D7611" i="25"/>
  <c r="A7613" i="25" l="1"/>
  <c r="D7612" i="25"/>
  <c r="A7614" i="25" l="1"/>
  <c r="D7613" i="25"/>
  <c r="A7615" i="25" l="1"/>
  <c r="D7614" i="25"/>
  <c r="A7616" i="25" l="1"/>
  <c r="D7615" i="25"/>
  <c r="A7617" i="25" l="1"/>
  <c r="D7616" i="25"/>
  <c r="A7618" i="25" l="1"/>
  <c r="D7617" i="25"/>
  <c r="A7619" i="25" l="1"/>
  <c r="D7618" i="25"/>
  <c r="A7620" i="25" l="1"/>
  <c r="D7619" i="25"/>
  <c r="A7621" i="25" l="1"/>
  <c r="D7620" i="25"/>
  <c r="A7622" i="25" l="1"/>
  <c r="D7621" i="25"/>
  <c r="A7623" i="25" l="1"/>
  <c r="D7622" i="25"/>
  <c r="A7624" i="25" l="1"/>
  <c r="D7623" i="25"/>
  <c r="A7625" i="25" l="1"/>
  <c r="D7624" i="25"/>
  <c r="A7626" i="25" l="1"/>
  <c r="A7627" i="25" s="1"/>
  <c r="A7628" i="25" s="1"/>
  <c r="A7629" i="25" s="1"/>
  <c r="A7630" i="25" s="1"/>
  <c r="A7631" i="25" s="1"/>
  <c r="D7625" i="25"/>
  <c r="A7632" i="25" l="1"/>
  <c r="A7633" i="25" s="1"/>
  <c r="A7634" i="25" s="1"/>
  <c r="A7635" i="25" s="1"/>
  <c r="D7631" i="25"/>
  <c r="A7636" i="25" l="1"/>
  <c r="D7635" i="25"/>
  <c r="A7637" i="25" l="1"/>
  <c r="D7636" i="25"/>
  <c r="A7638" i="25" l="1"/>
  <c r="D7637" i="25"/>
  <c r="A7639" i="25" l="1"/>
  <c r="D7638" i="25"/>
  <c r="A7640" i="25" l="1"/>
  <c r="D7639" i="25"/>
  <c r="A7641" i="25" l="1"/>
  <c r="D7640" i="25"/>
  <c r="A7642" i="25" l="1"/>
  <c r="D7641" i="25"/>
  <c r="A7643" i="25" l="1"/>
  <c r="D7642" i="25"/>
  <c r="A7644" i="25" l="1"/>
  <c r="D7643" i="25"/>
  <c r="A7645" i="25" l="1"/>
  <c r="D7644" i="25"/>
  <c r="A7646" i="25" l="1"/>
  <c r="D7645" i="25"/>
  <c r="A7647" i="25" l="1"/>
  <c r="D7646" i="25"/>
  <c r="A7648" i="25" l="1"/>
  <c r="D7647" i="25"/>
  <c r="A7649" i="25" l="1"/>
  <c r="D7648" i="25"/>
  <c r="A7650" i="25" l="1"/>
  <c r="D7650" i="25" s="1"/>
  <c r="D7649"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<sst xmlns="http://schemas.openxmlformats.org/spreadsheetml/2006/main" count="5173" uniqueCount="2075">
  <si>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</si>
  <si>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</si>
  <si>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</si>
  <si>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</si>
  <si>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</si>
  <si>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</si>
  <si>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</si>
  <si>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</si>
  <si>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</si>
  <si>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</si>
  <si>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</si>
  <si>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</si>
  <si>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</si>
  <si>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</si>
  <si>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</si>
  <si>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</si>
  <si>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</si>
  <si>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</si>
  <si>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</si>
  <si>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</si>
  <si>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</si>
  <si>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</si>
  <si>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</si>
  <si>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</si>
  <si>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</si>
  <si>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</si>
  <si>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</si>
  <si>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</si>
  <si>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</si>
  <si>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</si>
  <si>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</si>
  <si>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</si>
  <si>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</si>
  <si>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</si>
  <si>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</si>
  <si>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</si>
  <si>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</si>
  <si>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</si>
  <si>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</si>
  <si>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</si>
  <si>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</si>
  <si>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</si>
  <si>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</si>
  <si>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</si>
  <si>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</si>
  <si>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</si>
  <si>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</si>
  <si>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</si>
  <si>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</si>
  <si>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</si>
  <si>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</si>
  <si>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</si>
  <si>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</si>
  <si>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</si>
  <si>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</si>
  <si>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</si>
  <si>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</si>
  <si>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</si>
  <si>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</si>
  <si>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</si>
  <si>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</si>
  <si>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</si>
  <si>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</si>
  <si>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</si>
  <si>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</si>
  <si>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</si>
  <si>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</si>
  <si>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</si>
  <si>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</si>
  <si>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</si>
  <si>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</si>
  <si>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</si>
  <si>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</si>
  <si>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</si>
  <si>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</si>
  <si>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</si>
  <si>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</si>
  <si>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</si>
  <si>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</si>
  <si>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</si>
  <si>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</si>
  <si>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</si>
  <si>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</si>
  <si>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</si>
  <si>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</si>
  <si>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</si>
  <si>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</si>
  <si>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</si>
  <si>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</si>
  <si>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</si>
  <si>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</si>
  <si>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</si>
  <si>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</si>
  <si>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</si>
  <si>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</si>
  <si>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</si>
  <si>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</si>
  <si>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</si>
  <si>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</si>
  <si>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</si>
  <si>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</si>
  <si>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</si>
  <si>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</si>
  <si>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</si>
  <si>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</si>
  <si>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</si>
  <si>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</si>
  <si>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</si>
  <si>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</si>
  <si>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</si>
  <si>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</si>
  <si>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</si>
  <si>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</si>
  <si>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</si>
  <si>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</si>
  <si>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</si>
  <si>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</si>
  <si>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</si>
  <si>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</si>
  <si>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</si>
  <si>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</si>
  <si>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</si>
  <si>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</si>
  <si>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</si>
  <si>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</si>
  <si>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</si>
  <si>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</si>
  <si>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</si>
  <si>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</si>
  <si>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</si>
  <si>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</si>
  <si>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</si>
  <si>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</si>
  <si>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</si>
  <si>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</si>
  <si>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</si>
  <si>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</si>
  <si>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</si>
  <si>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</si>
  <si>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</si>
  <si>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</si>
  <si>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</si>
  <si>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</si>
  <si>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</si>
  <si>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</si>
  <si>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</si>
  <si>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</si>
  <si>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</si>
  <si>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</si>
  <si>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</si>
  <si>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</si>
  <si>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</si>
  <si>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</si>
  <si>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</si>
  <si>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</si>
  <si>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</si>
  <si>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</si>
  <si>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</si>
  <si>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</si>
  <si>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</si>
  <si>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</si>
  <si>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</si>
  <si>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</si>
  <si>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</si>
  <si>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</si>
  <si>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</si>
  <si>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</si>
  <si>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</si>
  <si>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</si>
  <si>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</si>
  <si>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</si>
  <si>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</si>
  <si>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</si>
  <si>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</si>
  <si>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</si>
  <si>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</si>
  <si>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</si>
  <si>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</si>
  <si>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</si>
  <si>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</si>
  <si>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</si>
  <si>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</si>
  <si>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</si>
  <si>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</si>
  <si>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</si>
  <si>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</si>
  <si>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</si>
  <si>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</si>
  <si>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</si>
  <si>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</si>
  <si>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</si>
  <si>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</si>
  <si>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</si>
  <si>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</si>
  <si>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</si>
  <si>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</si>
  <si>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</si>
  <si>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</si>
  <si>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</si>
  <si>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</si>
  <si>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</si>
  <si>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</si>
  <si>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</si>
  <si>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</si>
  <si>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</si>
  <si>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</si>
  <si>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</si>
  <si>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</si>
  <si>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</si>
  <si>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</si>
  <si>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</si>
  <si>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</si>
  <si>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</si>
  <si>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</si>
  <si>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</si>
  <si>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</si>
  <si>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</si>
  <si>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</si>
  <si>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</si>
  <si>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</si>
  <si>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</si>
  <si>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</si>
  <si>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</si>
  <si>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</si>
  <si>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</si>
  <si>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</si>
  <si>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</si>
  <si>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</si>
  <si>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</si>
  <si>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</si>
  <si>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</si>
  <si>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</si>
  <si>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</si>
  <si>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</si>
  <si>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</si>
  <si>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</si>
  <si>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</si>
  <si>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</si>
  <si>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</si>
  <si>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</si>
  <si>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</si>
  <si>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</si>
  <si>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</si>
  <si>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</si>
  <si>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</si>
  <si>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</si>
  <si>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</si>
  <si>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</si>
  <si>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</si>
  <si>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</si>
  <si>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</si>
  <si>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</si>
  <si>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</si>
  <si>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</si>
  <si>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</si>
  <si>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</si>
  <si>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</si>
  <si>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</si>
  <si>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</si>
  <si>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</si>
  <si>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</si>
  <si>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</si>
  <si>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</si>
  <si>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</si>
  <si>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</si>
  <si>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</si>
  <si>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</si>
  <si>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</si>
  <si>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</si>
  <si>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</si>
  <si>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</si>
  <si>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</si>
  <si>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</si>
  <si>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</si>
  <si>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</si>
  <si>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</si>
  <si>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</si>
  <si>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</si>
  <si>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</si>
  <si>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</si>
  <si>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</si>
  <si>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</si>
  <si>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</si>
  <si>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</si>
  <si>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</si>
  <si>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</si>
  <si>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</si>
  <si>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</si>
  <si>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</si>
  <si>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</si>
  <si>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</si>
  <si>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</si>
  <si>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</si>
  <si>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</si>
  <si>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</si>
  <si>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</si>
  <si>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</si>
  <si>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</si>
  <si>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</si>
  <si>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</si>
  <si>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</si>
  <si>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</si>
  <si>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</si>
  <si>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</si>
  <si>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</si>
  <si>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</si>
  <si>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</si>
  <si>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</si>
  <si>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</si>
  <si>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</si>
  <si>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</si>
  <si>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</si>
  <si>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</si>
  <si>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</si>
  <si>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</si>
  <si>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</si>
  <si>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</si>
  <si>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</si>
  <si>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</si>
  <si>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</si>
  <si>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</si>
  <si>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</si>
  <si>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</si>
  <si>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</si>
  <si>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</si>
  <si>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</si>
  <si>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</si>
  <si>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</si>
  <si>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</si>
  <si>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</si>
  <si>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</si>
  <si>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</si>
  <si>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</si>
  <si>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</si>
  <si>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</si>
  <si>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</si>
  <si>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</si>
  <si>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</si>
  <si>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</si>
  <si>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</si>
  <si>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</si>
  <si>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</si>
  <si>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</si>
  <si>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</si>
  <si>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</si>
  <si>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</si>
  <si>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</si>
  <si>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</si>
  <si>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</si>
  <si>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</si>
  <si>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</si>
  <si>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</si>
  <si>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</si>
  <si>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</si>
  <si>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</si>
  <si>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</si>
  <si>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</si>
  <si>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</si>
  <si>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</si>
  <si>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</si>
  <si>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</si>
  <si>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</si>
  <si>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</si>
  <si>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</si>
  <si>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</si>
  <si>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</si>
  <si>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</si>
  <si>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</si>
  <si>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</si>
  <si>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</si>
  <si>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</si>
  <si>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</si>
  <si>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</si>
  <si>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</si>
  <si>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</si>
  <si>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</si>
  <si>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</si>
  <si>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</si>
  <si>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</si>
  <si>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</si>
  <si>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</si>
  <si>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</si>
  <si>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</si>
  <si>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</si>
  <si>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</si>
  <si>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</si>
  <si>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</si>
  <si>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</si>
  <si>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</si>
  <si>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</si>
  <si>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</si>
  <si>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</si>
  <si>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</si>
  <si>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</si>
  <si>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</si>
  <si>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</si>
  <si>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</si>
  <si>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</si>
  <si>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</si>
  <si>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</si>
  <si>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</si>
  <si>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</si>
  <si>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</si>
  <si>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</si>
  <si>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</si>
  <si>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</si>
  <si>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</si>
  <si>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</si>
  <si>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</si>
  <si>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</si>
  <si>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</si>
  <si>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</si>
  <si>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</si>
  <si>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</si>
  <si>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</si>
  <si>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</si>
  <si>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</si>
  <si>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</si>
  <si>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</si>
  <si>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</si>
  <si>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</si>
  <si>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</si>
  <si>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</si>
  <si>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</si>
  <si>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</si>
  <si>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</si>
  <si>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</si>
  <si>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</si>
  <si>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</si>
  <si>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</si>
  <si>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</si>
  <si>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</si>
  <si>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</si>
  <si>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</si>
  <si>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</si>
  <si>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</si>
  <si>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</si>
  <si>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</si>
  <si>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</si>
  <si>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</si>
  <si>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</si>
  <si>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</si>
  <si>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</si>
  <si>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</si>
  <si>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</si>
  <si>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</si>
  <si>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</si>
  <si>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</si>
  <si>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</si>
  <si>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</si>
  <si>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</si>
  <si>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</si>
  <si>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</si>
  <si>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</si>
  <si>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</si>
  <si>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</si>
  <si>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</si>
  <si>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</si>
  <si>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</si>
  <si>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</si>
  <si>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</si>
  <si>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</si>
  <si>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</si>
  <si>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</si>
  <si>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</si>
  <si>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</si>
  <si>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</si>
  <si>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</si>
  <si>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</si>
  <si>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</si>
  <si>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</si>
  <si>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</si>
  <si>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</si>
  <si>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</si>
  <si>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</si>
  <si>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</si>
  <si>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</si>
  <si>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</si>
  <si>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</si>
  <si>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</si>
  <si>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</si>
  <si>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</si>
  <si>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</si>
  <si>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</si>
  <si>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</si>
  <si>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</si>
  <si>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</si>
  <si>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</si>
  <si>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</si>
  <si>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</si>
  <si>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</si>
  <si>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</si>
  <si>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</si>
  <si>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</si>
  <si>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</si>
  <si>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</si>
  <si>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</si>
  <si>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</si>
  <si>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</si>
  <si>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</si>
  <si>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</si>
  <si>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</si>
  <si>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</si>
  <si>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</si>
  <si>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</si>
  <si>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</si>
  <si>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</si>
  <si>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</si>
  <si>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</si>
  <si>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</si>
  <si>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</si>
  <si>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</si>
  <si>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</si>
  <si>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</si>
  <si>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</si>
  <si>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</si>
  <si>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</si>
  <si>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</si>
  <si>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</si>
  <si>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</si>
  <si>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</si>
  <si>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</si>
  <si>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</si>
  <si>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</si>
  <si>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</si>
  <si>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</si>
  <si>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</si>
  <si>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</si>
  <si>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</si>
  <si>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</si>
  <si>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</si>
  <si>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</si>
  <si>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</si>
  <si>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</si>
  <si>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</si>
  <si>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</si>
  <si>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</si>
  <si>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</si>
  <si>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</si>
  <si>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</si>
  <si>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</si>
  <si>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</si>
  <si>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</si>
  <si>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</si>
  <si>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</si>
  <si>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</si>
  <si>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</si>
  <si>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</si>
  <si>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</si>
  <si>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</si>
  <si>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</si>
  <si>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</si>
  <si>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</si>
  <si>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</si>
  <si>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</si>
  <si>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</si>
  <si>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</si>
  <si>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</si>
  <si>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</si>
  <si>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</si>
  <si>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</si>
  <si>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</si>
  <si>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</si>
  <si>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</si>
  <si>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</si>
  <si>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</si>
  <si>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</si>
  <si>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</si>
  <si>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</si>
  <si>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</si>
  <si>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</si>
  <si>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</si>
  <si>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</si>
  <si>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</si>
  <si>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</si>
  <si>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</si>
  <si>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</si>
  <si>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</si>
  <si>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</si>
  <si>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</si>
  <si>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</si>
  <si>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</si>
  <si>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</si>
  <si>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</si>
  <si>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</si>
  <si>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</si>
  <si>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</si>
  <si>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</si>
  <si>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</si>
  <si>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</si>
  <si>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</si>
  <si>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</si>
  <si>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</si>
  <si>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</si>
  <si>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</si>
  <si>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</si>
  <si>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</si>
  <si>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</si>
  <si>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</si>
  <si>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</si>
  <si>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</si>
  <si>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</si>
  <si>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</si>
  <si>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</si>
  <si>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</si>
  <si>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</si>
  <si>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</si>
  <si>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</si>
  <si>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</si>
  <si>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</si>
  <si>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</si>
  <si>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</si>
  <si>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</si>
  <si>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</si>
  <si>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</si>
  <si>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</si>
  <si>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</si>
  <si>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</si>
  <si>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</si>
  <si>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</si>
  <si>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</si>
  <si>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</si>
  <si>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</si>
  <si>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</si>
  <si>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</si>
  <si>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</si>
  <si>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</si>
  <si>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</si>
  <si>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</si>
  <si>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</si>
  <si>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</si>
  <si>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</si>
  <si>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</si>
  <si>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</si>
  <si>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</si>
  <si>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</si>
  <si>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</si>
  <si>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</si>
  <si>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</si>
  <si>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</si>
  <si>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</si>
  <si>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</si>
  <si>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</si>
  <si>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</si>
  <si>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</si>
  <si>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</si>
  <si>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</si>
  <si>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</si>
  <si>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</si>
  <si>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</si>
  <si>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</si>
  <si>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</si>
  <si>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</si>
  <si>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</si>
  <si>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</si>
  <si>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</si>
  <si>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</si>
  <si>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</si>
  <si>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</si>
  <si>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</si>
  <si>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</si>
  <si>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</si>
  <si>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</si>
  <si>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</si>
  <si>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</si>
  <si>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</si>
  <si>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</si>
  <si>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</si>
  <si>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</si>
  <si>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</si>
  <si>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</si>
  <si>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</si>
  <si>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</si>
  <si>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</si>
  <si>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</si>
  <si>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</si>
  <si>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</si>
  <si>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</si>
  <si>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</si>
  <si>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</si>
  <si>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</si>
  <si>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</si>
  <si>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</si>
  <si>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</si>
  <si>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</si>
  <si>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</si>
  <si>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</si>
  <si>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</si>
  <si>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</si>
  <si>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</si>
  <si>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</si>
  <si>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</si>
  <si>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</si>
  <si>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</si>
  <si>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</si>
  <si>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</si>
  <si>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</si>
  <si>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</si>
  <si>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</si>
  <si>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</si>
  <si>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</si>
  <si>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</si>
  <si>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</si>
  <si>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</si>
  <si>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</si>
  <si>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</si>
  <si>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</si>
  <si>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</si>
  <si>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</si>
  <si>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</si>
  <si>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</si>
  <si>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</si>
  <si>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</si>
  <si>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</si>
  <si>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</si>
  <si>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</si>
  <si>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</si>
  <si>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</si>
  <si>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</si>
  <si>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</si>
  <si>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</si>
  <si>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</si>
  <si>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</si>
  <si>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</si>
  <si>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</si>
  <si>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</si>
  <si>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</si>
  <si>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</si>
  <si>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</si>
  <si>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</si>
  <si>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</si>
  <si>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</si>
  <si>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</si>
  <si>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</si>
  <si>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</si>
  <si>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</si>
  <si>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</si>
  <si>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</si>
  <si>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</si>
  <si>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</si>
  <si>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</si>
  <si>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</si>
  <si>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</si>
  <si>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</si>
  <si>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</si>
  <si>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</si>
  <si>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</si>
  <si>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</si>
  <si>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</si>
  <si>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</si>
  <si>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</si>
  <si>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</si>
  <si>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</si>
  <si>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</si>
  <si>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</si>
  <si>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</si>
  <si>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</si>
  <si>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</si>
  <si>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</si>
  <si>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</si>
  <si>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</si>
  <si>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</si>
  <si>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</si>
  <si>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</si>
  <si>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</si>
  <si>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</si>
  <si>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</si>
  <si>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</si>
  <si>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</si>
  <si>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</si>
  <si>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</si>
  <si>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</si>
  <si>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</si>
  <si>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</si>
  <si>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</si>
  <si>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</si>
  <si>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</si>
  <si>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</si>
  <si>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</si>
  <si>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</si>
  <si>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</si>
  <si>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</si>
  <si>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</si>
  <si>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</si>
  <si>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</si>
  <si>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</si>
  <si>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</si>
  <si>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</si>
  <si>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</si>
  <si>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</si>
  <si>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</si>
  <si>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</si>
  <si>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</si>
  <si>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</si>
  <si>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</si>
  <si>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</si>
  <si>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</si>
  <si>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</si>
  <si>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</si>
  <si>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</si>
  <si>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</si>
  <si>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</si>
  <si>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</si>
  <si>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</si>
  <si>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</si>
  <si>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</si>
  <si>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</si>
  <si>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</si>
  <si>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</si>
  <si>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</si>
  <si>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</si>
  <si>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</si>
  <si>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</si>
  <si>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</si>
  <si>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</si>
  <si>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</si>
  <si>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</si>
  <si>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</si>
  <si>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</si>
  <si>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</si>
  <si>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</si>
  <si>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</si>
  <si>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</si>
  <si>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</si>
  <si>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</si>
  <si>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</si>
  <si>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</si>
  <si>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</si>
  <si>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</si>
  <si>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</si>
  <si>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</si>
  <si>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</si>
  <si>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</si>
  <si>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</si>
  <si>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</si>
  <si>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</si>
  <si>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</si>
  <si>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</si>
  <si>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</si>
  <si>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</si>
  <si>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</si>
  <si>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</si>
  <si>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</si>
  <si>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</si>
  <si>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</si>
  <si>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</si>
  <si>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</si>
  <si>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</si>
  <si>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</si>
  <si>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</si>
  <si>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</si>
  <si>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</si>
  <si>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</si>
  <si>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</si>
  <si>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</si>
  <si>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</si>
  <si>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</si>
  <si>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</si>
  <si>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</si>
  <si>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</si>
  <si>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</si>
  <si>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</si>
  <si>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</si>
  <si>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</si>
  <si>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</si>
  <si>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</si>
  <si>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</si>
  <si>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</si>
  <si>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</si>
  <si>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</si>
  <si>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</si>
  <si>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</si>
  <si>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</si>
  <si>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</si>
  <si>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</si>
  <si>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</si>
  <si>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</si>
  <si>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</si>
  <si>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</si>
  <si>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</si>
  <si>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</si>
  <si>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</si>
  <si>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</si>
  <si>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</si>
  <si>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</si>
  <si>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</si>
  <si>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</si>
  <si>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</si>
  <si>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</si>
  <si>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</si>
  <si>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</si>
  <si>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</si>
  <si>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</si>
  <si>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</si>
  <si>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</si>
  <si>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</si>
  <si>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</si>
  <si>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</si>
  <si>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</si>
  <si>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</si>
  <si>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</si>
  <si>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</si>
  <si>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</si>
  <si>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</si>
  <si>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</si>
  <si>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</si>
  <si>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</si>
  <si>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</si>
  <si>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</si>
  <si>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</si>
  <si>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</si>
  <si>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</si>
  <si>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</si>
  <si>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</si>
  <si>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</si>
  <si>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</si>
  <si>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</si>
  <si>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</si>
  <si>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</si>
  <si>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</si>
  <si>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</si>
  <si>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</si>
  <si>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</si>
  <si>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</si>
  <si>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</si>
  <si>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</si>
  <si>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</si>
  <si>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</si>
  <si>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</si>
  <si>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</si>
  <si>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</si>
  <si>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</si>
  <si>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</si>
  <si>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</si>
  <si>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</si>
  <si>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</si>
  <si>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</si>
  <si>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</si>
  <si>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</si>
  <si>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</si>
  <si>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</si>
  <si>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</si>
  <si>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</si>
  <si>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</si>
  <si>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</si>
  <si>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</si>
  <si>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</si>
  <si>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</si>
  <si>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</si>
  <si>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</si>
  <si>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</si>
  <si>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</si>
  <si>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</si>
  <si>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</si>
  <si>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</si>
  <si>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</si>
  <si>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</si>
  <si>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</si>
  <si>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</si>
  <si>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</si>
  <si>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</si>
  <si>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</si>
  <si>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</si>
  <si>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</si>
  <si>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</si>
  <si>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</si>
  <si>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</si>
  <si>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</si>
  <si>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</si>
  <si>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</si>
  <si>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</si>
  <si>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</si>
  <si>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</si>
  <si>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</si>
  <si>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</si>
  <si>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</si>
  <si>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</si>
  <si>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</si>
  <si>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</si>
  <si>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</si>
  <si>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</si>
  <si>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</si>
  <si>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</si>
  <si>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</si>
  <si>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</si>
  <si>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</si>
  <si>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</si>
  <si>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</si>
  <si>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</si>
  <si>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</si>
  <si>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</si>
  <si>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</si>
  <si>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</si>
  <si>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</si>
  <si>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</si>
  <si>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</si>
  <si>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</si>
  <si>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</si>
  <si>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</si>
  <si>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</si>
  <si>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</si>
  <si>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</si>
  <si>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</si>
  <si>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</si>
  <si>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</si>
  <si>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</si>
  <si>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</si>
  <si>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</si>
  <si>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</si>
  <si>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</si>
  <si>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</si>
  <si>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</si>
  <si>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</si>
  <si>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</si>
  <si>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</si>
  <si>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</si>
  <si>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</si>
  <si>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</si>
  <si>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</si>
  <si>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</si>
  <si>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</si>
  <si>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</si>
  <si>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</si>
  <si>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</si>
  <si>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</si>
  <si>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</si>
  <si>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</si>
  <si>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</si>
  <si>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</si>
  <si>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</si>
  <si>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</si>
  <si>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</si>
  <si>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</si>
  <si>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</si>
  <si>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</si>
  <si>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</si>
  <si>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</si>
  <si>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</si>
  <si>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</si>
  <si>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</si>
  <si>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</si>
  <si>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</si>
  <si>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</si>
  <si>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</si>
  <si>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</si>
  <si>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</si>
  <si>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</si>
  <si>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</si>
  <si>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</si>
  <si>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</si>
  <si>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</si>
  <si>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</si>
  <si>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</si>
  <si>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</si>
  <si>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</si>
  <si>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</si>
  <si>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</si>
  <si>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</si>
  <si>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</si>
  <si>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</si>
  <si>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</si>
  <si>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</si>
  <si>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</si>
  <si>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</si>
  <si>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</si>
  <si>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</si>
  <si>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</si>
  <si>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</si>
  <si>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</si>
  <si>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</si>
  <si>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</si>
  <si>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</si>
  <si>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</si>
  <si>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</si>
  <si>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</si>
  <si>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</si>
  <si>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</si>
  <si>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</si>
  <si>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</si>
  <si>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</si>
  <si>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</si>
  <si>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</si>
  <si>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</si>
  <si>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</si>
  <si>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</si>
  <si>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</si>
  <si>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</si>
  <si>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</si>
  <si>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</si>
  <si>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</si>
  <si>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</si>
  <si>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</si>
  <si>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</si>
  <si>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</si>
  <si>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</si>
  <si>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</si>
  <si>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</si>
  <si>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</si>
  <si>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</si>
  <si>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</si>
  <si>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</si>
  <si>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</si>
  <si>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</si>
  <si>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</si>
  <si>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</si>
  <si>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</si>
  <si>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</si>
  <si>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</si>
  <si>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</si>
  <si>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</si>
  <si>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</si>
  <si>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</si>
  <si>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</si>
  <si>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</si>
  <si>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</si>
  <si>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</si>
  <si>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</si>
  <si>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</si>
  <si>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</si>
  <si>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</si>
  <si>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</si>
  <si>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</si>
  <si>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</si>
  <si>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</si>
  <si>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</si>
  <si>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</si>
  <si>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</si>
  <si>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</si>
  <si>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</si>
  <si>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</si>
  <si>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</si>
  <si>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</si>
  <si>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</si>
  <si>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</si>
  <si>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</si>
  <si>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</si>
  <si>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</si>
  <si>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</si>
  <si>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</si>
  <si>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</si>
  <si>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</si>
  <si>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</si>
  <si>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</si>
  <si>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</si>
  <si>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</si>
  <si>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</si>
  <si>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</si>
  <si>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</si>
  <si>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</si>
  <si>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</si>
  <si>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</si>
  <si>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</si>
  <si>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</si>
  <si>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</si>
  <si>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</si>
  <si>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</si>
  <si>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</si>
  <si>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</si>
  <si>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</si>
  <si>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</si>
  <si>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</si>
  <si>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</si>
  <si>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</si>
  <si>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</si>
  <si>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</si>
  <si>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</si>
  <si>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</si>
  <si>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</si>
  <si>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</si>
  <si>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</si>
  <si>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</si>
  <si>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</si>
  <si>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</si>
  <si>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</si>
  <si>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</si>
  <si>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</si>
  <si>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</si>
  <si>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</si>
  <si>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</si>
  <si>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</si>
  <si>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</si>
  <si>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</si>
  <si>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</si>
  <si>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</si>
  <si>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</si>
  <si>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</si>
  <si>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</si>
  <si>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</si>
  <si>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</si>
  <si>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</si>
  <si>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</si>
  <si>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</si>
  <si>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</si>
  <si>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</si>
  <si>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</si>
  <si>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</si>
  <si>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</si>
  <si>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</si>
  <si>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</si>
  <si>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</si>
  <si>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</si>
  <si>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</si>
  <si>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</si>
  <si>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</si>
  <si>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</si>
  <si>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</si>
  <si>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</si>
  <si>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</si>
  <si>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</si>
  <si>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</si>
  <si>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</si>
  <si>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</si>
  <si>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</si>
  <si>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</si>
  <si>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</si>
  <si>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</si>
  <si>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</si>
  <si>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</si>
  <si>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</si>
  <si>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</si>
  <si>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</si>
  <si>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</si>
  <si>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</si>
  <si>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</si>
  <si>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</si>
  <si>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</si>
  <si>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</si>
  <si>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</si>
  <si>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</si>
  <si>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</si>
  <si>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</si>
  <si>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</si>
  <si>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</si>
  <si>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</si>
  <si>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</si>
  <si>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</si>
  <si>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</si>
  <si>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</si>
  <si>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</si>
  <si>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</si>
  <si>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</si>
  <si>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</si>
  <si>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</si>
  <si>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</si>
  <si>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</si>
  <si>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</si>
  <si>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</si>
  <si>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</si>
  <si>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</si>
  <si>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</si>
  <si>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</si>
  <si>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</si>
  <si>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</si>
  <si>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</si>
  <si>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</si>
  <si>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</si>
  <si>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</si>
  <si>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</si>
  <si>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</si>
  <si>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</si>
  <si>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</si>
  <si>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</si>
  <si>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</si>
  <si>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</si>
  <si>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</si>
  <si>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</si>
  <si>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</si>
  <si>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</si>
  <si>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</si>
  <si>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</si>
  <si>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</si>
  <si>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</si>
  <si>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</si>
  <si>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</si>
  <si>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</si>
  <si>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</si>
  <si>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</si>
  <si>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</si>
  <si>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</si>
  <si>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</si>
  <si>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</si>
  <si>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</si>
  <si>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</si>
  <si>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</si>
  <si>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</si>
  <si>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</si>
  <si>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</si>
  <si>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</si>
  <si>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</si>
  <si>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</si>
  <si>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</si>
  <si>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</si>
  <si>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</si>
  <si>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</si>
  <si>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</si>
  <si>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</si>
  <si>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</si>
  <si>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</si>
  <si>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</si>
  <si>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</si>
  <si>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</si>
  <si>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</si>
  <si>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</si>
  <si>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</si>
  <si>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</si>
  <si>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</si>
  <si>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</si>
  <si>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</si>
  <si>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</si>
  <si>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</si>
  <si>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</si>
  <si>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</si>
  <si>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</si>
  <si>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</si>
  <si>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</si>
  <si>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</si>
  <si>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</si>
  <si>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</si>
  <si>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</si>
  <si>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</si>
  <si>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</si>
  <si>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</si>
  <si>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</si>
  <si>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</si>
  <si>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</si>
  <si>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</si>
  <si>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</si>
  <si>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</si>
  <si>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</si>
  <si>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</si>
  <si>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</si>
  <si>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</si>
  <si>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</si>
  <si>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</si>
  <si>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</si>
  <si>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</si>
  <si>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</si>
  <si>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</si>
  <si>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</si>
  <si>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</si>
  <si>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</si>
  <si>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</si>
  <si>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</si>
  <si>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</si>
  <si>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</si>
  <si>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</si>
  <si>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</si>
  <si>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</si>
  <si>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</si>
  <si>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</si>
  <si>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</si>
  <si>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</si>
  <si>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</si>
  <si>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</si>
  <si>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</si>
  <si>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</si>
  <si>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</si>
  <si>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</si>
  <si>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</si>
  <si>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</si>
  <si>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</si>
  <si>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</si>
  <si>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</si>
  <si>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</si>
  <si>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</si>
  <si>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</si>
  <si>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</si>
  <si>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</si>
  <si>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</si>
  <si>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</si>
  <si>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</si>
  <si>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</si>
  <si>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</si>
  <si>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</si>
  <si>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</si>
  <si>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</si>
  <si>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</si>
  <si>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</si>
  <si>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</si>
  <si>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</si>
  <si>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</si>
  <si>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</si>
  <si>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</si>
  <si>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</si>
  <si>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</si>
  <si>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</si>
  <si>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</si>
  <si>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</si>
  <si>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</si>
  <si>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</si>
  <si>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</si>
  <si>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</si>
  <si>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</si>
  <si>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</si>
  <si>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</si>
  <si>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</si>
  <si>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</si>
  <si>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</si>
  <si>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</si>
  <si>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</si>
  <si>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</si>
  <si>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</si>
  <si>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</si>
  <si>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</si>
  <si>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</si>
  <si>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</si>
  <si>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</si>
  <si>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</si>
  <si>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</si>
  <si>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</si>
  <si>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</si>
  <si>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</si>
  <si>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</si>
  <si>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</si>
  <si>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</si>
  <si>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</si>
  <si>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</si>
  <si>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</si>
  <si>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</si>
  <si>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</si>
  <si>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</si>
  <si>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</si>
  <si>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</si>
  <si>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</si>
  <si>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</si>
  <si>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</si>
  <si>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</si>
  <si>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</si>
  <si>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</si>
  <si>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</si>
  <si>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</si>
  <si>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</si>
  <si>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</si>
  <si>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</si>
  <si>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</si>
  <si>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</si>
  <si>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</si>
  <si>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</si>
  <si>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</si>
  <si>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</si>
  <si>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</si>
  <si>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</si>
  <si>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</si>
  <si>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</si>
  <si>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</si>
  <si>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</si>
  <si>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</si>
  <si>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</si>
  <si>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</si>
  <si>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</si>
  <si>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</si>
  <si>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</si>
  <si>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</si>
  <si>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</si>
  <si>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</si>
  <si>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</si>
  <si>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</si>
  <si>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</si>
  <si>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</si>
  <si>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</si>
  <si>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</si>
  <si>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</si>
  <si>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</si>
  <si>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</si>
  <si>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</si>
  <si>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</si>
  <si>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</si>
  <si>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</si>
  <si>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</si>
  <si>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</si>
  <si>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</si>
  <si>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</si>
  <si>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</si>
  <si>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</si>
  <si>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</si>
  <si>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</si>
  <si>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</si>
  <si>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</si>
  <si>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</si>
  <si>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</si>
  <si>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</si>
  <si>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</si>
  <si>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</si>
  <si>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</si>
  <si>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</si>
  <si>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</si>
  <si>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</si>
  <si>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</si>
  <si>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</si>
  <si>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</si>
  <si>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</si>
  <si>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</si>
  <si>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</si>
  <si>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</si>
  <si>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</si>
  <si>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</si>
  <si>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</si>
  <si>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</si>
  <si>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</si>
  <si>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</si>
  <si>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</si>
  <si>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</si>
  <si>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</si>
  <si>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</si>
  <si>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</si>
  <si>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</si>
  <si>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</si>
  <si>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</si>
  <si>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</si>
  <si>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</si>
  <si>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</si>
  <si>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</si>
  <si>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</si>
  <si>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</si>
  <si>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</si>
  <si>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</si>
  <si>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</si>
  <si>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</si>
  <si>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</si>
  <si>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</si>
  <si>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</si>
  <si>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</si>
  <si>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</si>
  <si>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</si>
  <si>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</si>
  <si>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</si>
  <si>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</si>
  <si>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</si>
  <si>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</si>
  <si>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</si>
  <si>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</si>
  <si>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</si>
  <si>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</si>
  <si>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</si>
  <si>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</si>
  <si>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</si>
  <si>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</si>
  <si>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</si>
  <si>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</si>
  <si>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</si>
  <si>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</si>
  <si>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</si>
  <si>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</si>
  <si>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</si>
  <si>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</si>
  <si>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</si>
  <si>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</si>
  <si>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</si>
  <si>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</si>
  <si>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</si>
  <si>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</si>
  <si>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</si>
  <si>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</si>
  <si>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</si>
  <si>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</si>
  <si>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</si>
  <si>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</si>
  <si>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</si>
  <si>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</si>
  <si>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</si>
  <si>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</si>
  <si>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</si>
  <si>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</si>
  <si>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</si>
  <si>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</si>
  <si>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</si>
  <si>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</si>
  <si>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</si>
  <si>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</si>
  <si>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</si>
  <si>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</si>
  <si>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</si>
  <si>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</si>
  <si>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</si>
  <si>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</si>
  <si>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</si>
  <si>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</si>
  <si>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</si>
  <si>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</si>
  <si>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</si>
  <si>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</si>
  <si>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</si>
  <si>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</si>
  <si>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</si>
  <si>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</si>
  <si>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</si>
  <si>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</si>
  <si>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</si>
  <si>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</si>
  <si>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</si>
  <si>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</si>
  <si>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</si>
  <si>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</si>
  <si>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</si>
  <si>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</si>
  <si>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</si>
  <si>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</si>
  <si>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</si>
  <si>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</si>
  <si>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</si>
  <si>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</si>
  <si>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</si>
  <si>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</si>
  <si>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</si>
  <si>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</si>
  <si>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</si>
  <si>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</si>
  <si>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</si>
  <si>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</si>
  <si>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</si>
  <si>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</si>
  <si>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</si>
  <si>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</si>
  <si>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</si>
  <si>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</si>
  <si>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</si>
  <si>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</si>
  <si>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</si>
  <si>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</si>
  <si>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</si>
  <si>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</si>
  <si>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</si>
  <si>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</si>
  <si>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</si>
  <si>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</si>
  <si>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</si>
  <si>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</si>
  <si>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</si>
  <si>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</si>
  <si>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</si>
  <si>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</si>
  <si>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</si>
  <si>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</si>
  <si>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</si>
  <si>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</si>
  <si>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</si>
  <si>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</si>
  <si>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</si>
  <si>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</si>
  <si>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</si>
  <si>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</si>
  <si>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</si>
  <si>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</si>
  <si>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</si>
  <si>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</si>
  <si>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</si>
  <si>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</si>
  <si>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</si>
  <si>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</si>
  <si>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</si>
  <si>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</si>
  <si>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</si>
  <si>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</si>
  <si>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</si>
  <si>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</si>
  <si>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</si>
  <si>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</si>
  <si>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</si>
  <si>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</si>
  <si>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</si>
  <si>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</si>
  <si>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</si>
  <si>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</si>
  <si>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</si>
  <si>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</si>
  <si>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</si>
  <si>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</si>
  <si>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</si>
  <si>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</si>
  <si>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</si>
  <si>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</si>
  <si>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</si>
  <si>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</si>
  <si>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</si>
  <si>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</si>
  <si>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</si>
  <si>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</si>
  <si>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</si>
  <si>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</si>
  <si>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</si>
  <si>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</si>
  <si>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</si>
  <si>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</si>
  <si>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</si>
  <si>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</si>
  <si>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</si>
  <si>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</si>
  <si>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</si>
  <si>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</si>
  <si>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</si>
  <si>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</si>
  <si>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</si>
  <si>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</si>
  <si>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</si>
  <si>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</si>
  <si>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</si>
  <si>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</si>
  <si>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</si>
  <si>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</si>
  <si>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</si>
  <si>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</si>
  <si>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</si>
  <si>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</si>
  <si>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</si>
  <si>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</si>
  <si>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</si>
  <si>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</si>
  <si>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</si>
  <si>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</si>
  <si>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</si>
  <si>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</si>
  <si>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</si>
  <si>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</si>
  <si>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</si>
  <si>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</si>
  <si>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</si>
  <si>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</si>
  <si>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</si>
  <si>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</si>
  <si>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</si>
  <si>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</si>
  <si>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</si>
  <si>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</si>
  <si>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</si>
  <si>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</si>
  <si>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</si>
  <si>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</si>
  <si>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</si>
  <si>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</si>
  <si>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</si>
  <si>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</si>
  <si>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</si>
  <si>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</si>
  <si>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</si>
  <si>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</si>
  <si>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</si>
  <si>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</si>
  <si>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</si>
  <si>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</si>
  <si>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</si>
  <si>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</si>
  <si>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</si>
  <si>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</si>
  <si>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</si>
  <si>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</si>
  <si>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</si>
  <si>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</si>
  <si>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</si>
  <si>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</si>
  <si>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</si>
  <si>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</si>
  <si>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</si>
  <si>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</si>
  <si>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</si>
  <si>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</si>
  <si>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</si>
  <si>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</si>
  <si>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</si>
  <si>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</si>
  <si>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</si>
  <si>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</si>
  <si>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</si>
  <si>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</si>
  <si>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</si>
  <si>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</si>
  <si>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</si>
  <si>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</si>
  <si>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</si>
  <si>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</si>
  <si>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</si>
  <si>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</si>
  <si>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</si>
  <si>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</si>
  <si>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</si>
  <si>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</si>
  <si>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</si>
  <si>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</si>
  <si>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</si>
  <si>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</si>
  <si>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</si>
  <si>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</si>
  <si>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</si>
  <si>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</si>
  <si>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</si>
  <si>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</si>
  <si>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</si>
  <si>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</si>
  <si>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</si>
  <si>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</si>
  <si>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</si>
  <si>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</si>
  <si>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</si>
  <si>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</si>
  <si>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</si>
  <si>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</si>
  <si>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</si>
  <si>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</si>
  <si>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</si>
  <si>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</si>
  <si>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</si>
  <si>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</si>
  <si>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</si>
  <si>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</si>
  <si>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</si>
  <si>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</si>
  <si>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</si>
  <si>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</si>
  <si>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</si>
  <si>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</si>
  <si>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</si>
  <si>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</si>
  <si>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</si>
  <si>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</si>
  <si>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</si>
  <si>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</si>
  <si>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</si>
  <si>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</si>
  <si>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</si>
  <si>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</si>
  <si>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</si>
  <si>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</si>
  <si>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</si>
  <si>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</si>
  <si>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</si>
  <si>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</si>
  <si>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</si>
  <si>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</si>
  <si>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</si>
  <si>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</si>
  <si>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</si>
  <si>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</si>
  <si>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</si>
  <si>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</si>
  <si>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</si>
  <si>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</si>
  <si>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</si>
  <si>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</si>
  <si>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</si>
  <si>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</si>
  <si>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</si>
  <si>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</si>
  <si>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</si>
  <si>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</si>
  <si>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</si>
  <si>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</si>
  <si>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</si>
  <si>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</si>
  <si>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</si>
  <si>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</si>
  <si>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</si>
  <si>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</si>
  <si>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</si>
  <si>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</si>
  <si>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</si>
  <si>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</si>
  <si>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</si>
  <si>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</si>
  <si>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</si>
  <si>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</si>
  <si>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</si>
  <si>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</si>
  <si>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</si>
  <si>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</si>
  <si>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</si>
  <si>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</si>
  <si>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</si>
  <si>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</si>
  <si>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</si>
  <si>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</si>
  <si>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</si>
  <si>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</si>
  <si>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</si>
  <si>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</si>
  <si>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</si>
  <si>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</si>
  <si>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</si>
  <si>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</si>
  <si>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</si>
  <si>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</si>
  <si>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</si>
  <si>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</si>
  <si>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</si>
  <si>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</si>
  <si>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</si>
  <si>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</si>
  <si>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</si>
  <si>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</si>
  <si>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</si>
  <si>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</si>
  <si>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</si>
  <si>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</si>
  <si>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</si>
  <si>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</si>
  <si>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</si>
  <si>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</si>
  <si>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</si>
  <si>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</si>
  <si>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</si>
  <si>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</si>
  <si>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</si>
  <si>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</si>
  <si>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</si>
  <si>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</si>
  <si>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</si>
  <si>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</si>
  <si>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</si>
  <si>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</si>
  <si>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</si>
  <si>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</si>
  <si>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</si>
  <si>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</si>
  <si>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</si>
  <si>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</si>
  <si>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</si>
  <si>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</si>
  <si>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</si>
  <si>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</si>
  <si>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</si>
  <si>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</si>
  <si>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</si>
  <si>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</si>
  <si>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</si>
  <si>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</si>
  <si>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</si>
  <si>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</si>
  <si>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</si>
  <si>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</si>
  <si>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</si>
  <si>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</si>
  <si>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</si>
  <si>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</si>
  <si>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</si>
  <si>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</si>
  <si>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</si>
  <si>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</si>
  <si>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</si>
  <si>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</si>
  <si>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</si>
  <si>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</si>
  <si>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</si>
  <si>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</si>
  <si>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</si>
  <si>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</si>
  <si>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</si>
  <si>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</si>
  <si>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</si>
  <si>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</si>
  <si>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</si>
  <si>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</si>
  <si>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</si>
  <si>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</si>
  <si>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</si>
  <si>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</si>
  <si>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</si>
  <si>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</si>
  <si>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</si>
  <si>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</si>
  <si>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</si>
  <si>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</si>
  <si>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</si>
  <si>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</si>
  <si>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</si>
  <si>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</si>
  <si>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</si>
  <si>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</si>
  <si>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</si>
  <si>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</si>
  <si>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</si>
  <si>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</si>
  <si>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</si>
  <si>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</si>
  <si>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</si>
  <si>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</si>
  <si>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</si>
  <si>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</si>
  <si>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</si>
  <si>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</si>
  <si>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</si>
  <si>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</si>
  <si>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</si>
  <si>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</si>
  <si>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</si>
  <si>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</si>
  <si>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</si>
  <si>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</si>
  <si>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</si>
  <si>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</si>
  <si>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</si>
  <si>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</si>
  <si>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</si>
  <si>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</si>
  <si>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</si>
  <si>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</si>
  <si>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</si>
  <si>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</si>
  <si>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</si>
  <si>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</si>
  <si>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</si>
  <si>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</si>
  <si>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</si>
  <si>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</si>
  <si>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</si>
  <si>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</si>
  <si>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</si>
  <si>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</si>
  <si>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</si>
  <si>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</si>
  <si>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</si>
  <si>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</si>
  <si>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</si>
  <si>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</si>
  <si>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</si>
  <si>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</si>
  <si>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</si>
  <si>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</si>
  <si>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</si>
  <si>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</si>
  <si>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</si>
  <si>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</si>
  <si>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</si>
  <si>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</si>
  <si>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DENNIS ROSE &amp; ASSOCIATES, P.C.</t>
  </si>
  <si>
    <t>1904 STATE STREET</t>
  </si>
  <si>
    <t>ALTON</t>
  </si>
  <si>
    <t>IL</t>
  </si>
  <si>
    <t>618-465-4999</t>
  </si>
  <si>
    <t>618-465-5050</t>
  </si>
  <si>
    <t>066-005060</t>
  </si>
  <si>
    <t>DROSECPA@DRA-CPA.COM</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</si>
  <si>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modified accrual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</si>
  <si>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ST. CLAIR</t>
  </si>
  <si>
    <t>O'FALLON</t>
  </si>
  <si>
    <t>APPELG@OTHS.US</t>
  </si>
  <si>
    <t>600 SOUTH SMILEY STREET</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</si>
  <si>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</si>
  <si>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</si>
  <si>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</si>
  <si>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</si>
  <si>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</si>
  <si>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</si>
  <si>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</si>
  <si>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</si>
  <si>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</si>
  <si>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</si>
  <si>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</si>
  <si>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</si>
  <si>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</si>
  <si>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</si>
  <si>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</si>
  <si>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</si>
  <si>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</si>
  <si>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</si>
  <si>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</si>
  <si>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</si>
  <si>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</si>
  <si>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</si>
  <si>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</si>
  <si>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</si>
  <si>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</si>
  <si>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</si>
  <si>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</si>
  <si>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</si>
  <si>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</si>
  <si>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</si>
  <si>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</si>
  <si>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</si>
  <si>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</si>
  <si>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</si>
  <si>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</si>
  <si>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</si>
  <si>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</si>
  <si>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NO CONTRACTS</t>
  </si>
  <si>
    <t>None</t>
  </si>
  <si>
    <t>DONNA HOGGATT</t>
  </si>
  <si>
    <t xml:space="preserve"> South Western Illinois Career and Tech 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</si>
</sst>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cellStyleXfs>
  <cellXfs count="271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6" fillId="0" borderId="0" xfId="3" applyFont="1" applyAlignment="1">
      <alignment horizontal="center" vertical="center"/>
    </xf>
    <xf numFmtId="0" fontId="56" fillId="0" borderId="164" xfId="3" applyFont="1" applyBorder="1" applyAlignment="1">
      <alignment vertical="center"/>
    </xf>
    <xf numFmtId="0" fontId="56" fillId="0" borderId="165" xfId="3" applyFont="1" applyBorder="1" applyAlignment="1">
      <alignment vertical="center"/>
    </xf>
    <xf numFmtId="0" fontId="64" fillId="0" borderId="165" xfId="3" applyFont="1" applyBorder="1" applyAlignment="1">
      <alignment horizontal="center" vertical="center"/>
    </xf>
    <xf numFmtId="0" fontId="64" fillId="0" borderId="165" xfId="3" applyFont="1" applyBorder="1" applyAlignment="1">
      <alignment horizontal="left" vertical="center"/>
    </xf>
    <xf numFmtId="0" fontId="56" fillId="0" borderId="166" xfId="3" applyFont="1" applyBorder="1" applyAlignment="1">
      <alignment vertical="center"/>
    </xf>
    <xf numFmtId="0" fontId="2" fillId="0" borderId="0" xfId="20"/>
    <xf numFmtId="0" fontId="56" fillId="0" borderId="167" xfId="3" applyFont="1" applyBorder="1" applyAlignment="1">
      <alignment vertical="center"/>
    </xf>
    <xf numFmtId="0" fontId="64" fillId="0" borderId="0" xfId="3" applyFont="1" applyAlignment="1">
      <alignment horizontal="left" vertical="center"/>
    </xf>
    <xf numFmtId="0" fontId="56" fillId="0" borderId="168" xfId="3" applyFont="1" applyBorder="1" applyAlignment="1">
      <alignment vertical="center"/>
    </xf>
    <xf numFmtId="0" fontId="64" fillId="22" borderId="169" xfId="3" applyFont="1" applyFill="1" applyBorder="1" applyAlignment="1">
      <alignment horizontal="left"/>
    </xf>
    <xf numFmtId="0" fontId="56" fillId="0" borderId="17" xfId="3" applyFont="1" applyBorder="1" applyAlignment="1">
      <alignment horizontal="center" vertical="center"/>
    </xf>
    <xf numFmtId="0" fontId="56" fillId="0" borderId="0" xfId="3" applyFont="1" applyAlignment="1">
      <alignment horizontal="right" vertical="center" indent="1"/>
    </xf>
    <xf numFmtId="0" fontId="56" fillId="0" borderId="17" xfId="3" applyFont="1" applyBorder="1" applyAlignment="1">
      <alignment vertical="center"/>
    </xf>
    <xf numFmtId="0" fontId="56" fillId="22" borderId="170" xfId="3" applyFont="1" applyFill="1" applyBorder="1" applyAlignment="1">
      <alignment vertical="center"/>
    </xf>
    <xf numFmtId="0" fontId="56" fillId="22" borderId="126" xfId="3" applyFont="1" applyFill="1" applyBorder="1" applyAlignment="1">
      <alignment vertical="center"/>
    </xf>
    <xf numFmtId="0" fontId="56" fillId="22" borderId="124" xfId="3" applyFont="1" applyFill="1" applyBorder="1" applyAlignment="1">
      <alignment vertical="center"/>
    </xf>
    <xf numFmtId="0" fontId="56" fillId="0" borderId="123" xfId="3" applyFont="1" applyBorder="1" applyAlignment="1">
      <alignment vertical="center"/>
    </xf>
    <xf numFmtId="0" fontId="56" fillId="0" borderId="126" xfId="3" applyFont="1" applyBorder="1" applyAlignment="1">
      <alignment vertical="center"/>
    </xf>
    <xf numFmtId="0" fontId="56" fillId="0" borderId="169" xfId="3" applyFont="1" applyBorder="1" applyAlignment="1">
      <alignment vertical="center"/>
    </xf>
    <xf numFmtId="0" fontId="56" fillId="0" borderId="16" xfId="3" applyFont="1" applyBorder="1" applyAlignment="1">
      <alignment vertical="center"/>
    </xf>
    <xf numFmtId="0" fontId="56" fillId="0" borderId="3" xfId="3" applyFont="1" applyBorder="1" applyAlignment="1">
      <alignment vertical="center"/>
    </xf>
    <xf numFmtId="0" fontId="64" fillId="0" borderId="12" xfId="3" applyFont="1" applyBorder="1" applyAlignment="1" applyProtection="1">
      <alignment horizontal="centerContinuous" vertical="center"/>
      <protection hidden="1"/>
    </xf>
    <xf numFmtId="0" fontId="56" fillId="0" borderId="16" xfId="3" applyFont="1" applyBorder="1" applyAlignment="1" applyProtection="1">
      <alignment horizontal="centerContinuous" vertical="center"/>
      <protection hidden="1"/>
    </xf>
    <xf numFmtId="0" fontId="64" fillId="0" borderId="3" xfId="3" applyFont="1" applyBorder="1" applyAlignment="1" applyProtection="1">
      <alignment horizontal="centerContinuous" vertical="center"/>
      <protection hidden="1"/>
    </xf>
    <xf numFmtId="0" fontId="56" fillId="0" borderId="10" xfId="3" applyFont="1" applyBorder="1" applyAlignment="1" applyProtection="1">
      <alignment horizontal="centerContinuous" vertical="center"/>
      <protection hidden="1"/>
    </xf>
    <xf numFmtId="0" fontId="56" fillId="0" borderId="26" xfId="3" applyFont="1" applyBorder="1" applyAlignment="1">
      <alignment vertical="center"/>
    </xf>
    <xf numFmtId="0" fontId="64" fillId="0" borderId="10" xfId="3" applyFont="1" applyBorder="1" applyAlignment="1">
      <alignment horizontal="center" vertical="center"/>
    </xf>
    <xf numFmtId="0" fontId="64" fillId="0" borderId="3" xfId="3" applyFont="1" applyBorder="1" applyAlignment="1">
      <alignment horizontal="center" vertical="center"/>
    </xf>
    <xf numFmtId="0" fontId="64" fillId="0" borderId="3" xfId="20" quotePrefix="1" applyFont="1" applyBorder="1" applyAlignment="1">
      <alignment horizontal="center" vertical="center"/>
    </xf>
    <xf numFmtId="0" fontId="56" fillId="0" borderId="3" xfId="3" applyFont="1" applyBorder="1" applyAlignment="1">
      <alignment horizontal="center" vertical="center"/>
    </xf>
    <xf numFmtId="0" fontId="64" fillId="0" borderId="125" xfId="3" applyFont="1" applyBorder="1" applyAlignment="1">
      <alignment horizontal="center" vertical="center" wrapText="1"/>
    </xf>
    <xf numFmtId="0" fontId="64" fillId="0" borderId="125" xfId="20" applyFont="1" applyBorder="1" applyAlignment="1">
      <alignment horizontal="center" vertical="center" wrapText="1"/>
    </xf>
    <xf numFmtId="0" fontId="64" fillId="0" borderId="125" xfId="3" applyFont="1" applyBorder="1" applyAlignment="1">
      <alignment horizontal="center" vertical="center"/>
    </xf>
    <xf numFmtId="164" fontId="64" fillId="0" borderId="171" xfId="3" applyNumberFormat="1" applyFont="1" applyBorder="1" applyAlignment="1">
      <alignment horizontal="right" vertical="center"/>
    </xf>
    <xf numFmtId="0" fontId="56" fillId="0" borderId="21" xfId="3" applyFont="1" applyBorder="1" applyAlignment="1">
      <alignment horizontal="left" vertical="center"/>
    </xf>
    <xf numFmtId="0" fontId="56" fillId="0" borderId="14" xfId="3" applyFont="1" applyBorder="1" applyAlignment="1">
      <alignment horizontal="left" vertical="center"/>
    </xf>
    <xf numFmtId="0" fontId="56" fillId="0" borderId="2" xfId="3" applyFont="1" applyBorder="1" applyAlignment="1">
      <alignment horizontal="left" vertical="center" indent="1"/>
    </xf>
    <xf numFmtId="38" fontId="56" fillId="26" borderId="2" xfId="3" applyNumberFormat="1" applyFont="1" applyFill="1" applyBorder="1" applyAlignment="1" applyProtection="1">
      <alignment vertical="center" shrinkToFit="1"/>
      <protection locked="0"/>
    </xf>
    <xf numFmtId="0" fontId="56" fillId="15" borderId="2" xfId="3" applyFont="1" applyFill="1" applyBorder="1" applyAlignment="1">
      <alignment vertical="center" shrinkToFit="1"/>
    </xf>
    <xf numFmtId="38" fontId="56" fillId="16"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0" fontId="56" fillId="0" borderId="2" xfId="3" applyFont="1" applyBorder="1" applyAlignment="1">
      <alignment horizontal="left" vertical="top" indent="1"/>
    </xf>
    <xf numFmtId="164" fontId="64" fillId="0" borderId="171" xfId="3" applyNumberFormat="1" applyFont="1" applyBorder="1" applyAlignment="1">
      <alignment vertical="top"/>
    </xf>
    <xf numFmtId="0" fontId="64" fillId="0" borderId="21" xfId="3" applyFont="1" applyBorder="1" applyAlignment="1">
      <alignment horizontal="left" vertical="center"/>
    </xf>
    <xf numFmtId="0" fontId="56" fillId="0" borderId="14" xfId="3"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167" xfId="3" applyFont="1" applyBorder="1" applyAlignment="1">
      <alignment horizontal="right" vertical="center"/>
    </xf>
    <xf numFmtId="0" fontId="56" fillId="0" borderId="0" xfId="3" applyFont="1" applyAlignment="1">
      <alignment horizontal="center" wrapText="1"/>
    </xf>
    <xf numFmtId="0" fontId="79" fillId="0" borderId="0" xfId="3" applyFont="1" applyAlignment="1">
      <alignment horizontal="center" vertical="center" wrapText="1"/>
    </xf>
    <xf numFmtId="0" fontId="56" fillId="0" borderId="0" xfId="3" applyFont="1" applyAlignment="1">
      <alignment vertical="center" shrinkToFit="1"/>
    </xf>
    <xf numFmtId="9" fontId="56" fillId="0" borderId="0" xfId="3" applyNumberFormat="1" applyFont="1" applyAlignment="1">
      <alignment horizontal="center" vertical="center" shrinkToFit="1"/>
    </xf>
    <xf numFmtId="0" fontId="56" fillId="0" borderId="0" xfId="3" applyFont="1" applyAlignment="1">
      <alignment horizontal="right" vertical="center"/>
    </xf>
    <xf numFmtId="0" fontId="64" fillId="0" borderId="167" xfId="3" applyFont="1" applyBorder="1" applyAlignment="1">
      <alignment vertical="center"/>
    </xf>
    <xf numFmtId="0" fontId="56" fillId="0" borderId="167" xfId="3" applyFont="1" applyBorder="1" applyAlignment="1" applyProtection="1">
      <alignment vertical="center"/>
      <protection hidden="1"/>
    </xf>
    <xf numFmtId="0" fontId="56" fillId="0" borderId="0" xfId="3" applyFont="1" applyAlignment="1" applyProtection="1">
      <alignment horizontal="right" vertical="center"/>
      <protection hidden="1"/>
    </xf>
    <xf numFmtId="0" fontId="56" fillId="0" borderId="0" xfId="3" applyFont="1" applyAlignment="1" applyProtection="1">
      <alignment vertical="center"/>
      <protection hidden="1"/>
    </xf>
    <xf numFmtId="0" fontId="79" fillId="0" borderId="167" xfId="3" applyFont="1" applyBorder="1" applyAlignment="1">
      <alignment vertical="center"/>
    </xf>
    <xf numFmtId="171" fontId="56" fillId="0" borderId="0" xfId="3" applyNumberFormat="1" applyFont="1" applyAlignment="1">
      <alignment horizontal="center"/>
    </xf>
    <xf numFmtId="0" fontId="79" fillId="0" borderId="131" xfId="3" applyFont="1" applyBorder="1" applyAlignment="1">
      <alignment horizontal="center" vertical="center"/>
    </xf>
    <xf numFmtId="0" fontId="56" fillId="0" borderId="131" xfId="3" applyFont="1" applyBorder="1" applyAlignment="1">
      <alignment vertical="center"/>
    </xf>
    <xf numFmtId="0" fontId="79" fillId="0" borderId="0" xfId="3" applyFont="1" applyAlignment="1">
      <alignment vertical="center" wrapText="1"/>
    </xf>
    <xf numFmtId="0" fontId="79" fillId="0" borderId="131" xfId="3" applyFont="1" applyBorder="1" applyAlignment="1">
      <alignment horizontal="center"/>
    </xf>
    <xf numFmtId="0" fontId="79" fillId="0" borderId="0" xfId="3" applyFont="1"/>
    <xf numFmtId="0" fontId="64" fillId="0" borderId="0" xfId="3" applyFont="1" applyAlignment="1">
      <alignment horizontal="right"/>
    </xf>
    <xf numFmtId="0" fontId="78" fillId="0" borderId="0" xfId="3" applyFont="1" applyAlignment="1">
      <alignment vertical="center"/>
    </xf>
    <xf numFmtId="0" fontId="64" fillId="0" borderId="0" xfId="3" applyFont="1" applyAlignment="1">
      <alignment vertical="center"/>
    </xf>
    <xf numFmtId="0" fontId="64" fillId="0" borderId="22" xfId="3" applyFont="1" applyBorder="1" applyAlignment="1" applyProtection="1">
      <alignment horizontal="center" vertical="center"/>
      <protection locked="0"/>
    </xf>
    <xf numFmtId="0" fontId="56" fillId="0" borderId="0" xfId="3" applyFont="1" applyAlignment="1" applyProtection="1">
      <alignment horizontal="left" vertical="top" wrapText="1" indent="2"/>
      <protection hidden="1"/>
    </xf>
    <xf numFmtId="0" fontId="56" fillId="0" borderId="0" xfId="3" applyFont="1" applyAlignment="1">
      <alignment horizontal="left" vertical="center" indent="2"/>
    </xf>
    <xf numFmtId="0" fontId="79" fillId="0" borderId="0" xfId="3" applyFont="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Font="1" applyAlignment="1" applyProtection="1">
      <alignment horizontal="left" vertical="top" wrapText="1" indent="2"/>
      <protection hidden="1"/>
    </xf>
    <xf numFmtId="0" fontId="56" fillId="0" borderId="172" xfId="3" applyFont="1" applyBorder="1" applyAlignment="1">
      <alignment vertical="center"/>
    </xf>
    <xf numFmtId="0" fontId="56" fillId="0" borderId="173" xfId="3" applyFont="1" applyBorder="1" applyAlignment="1">
      <alignment vertical="center"/>
    </xf>
    <xf numFmtId="0" fontId="56" fillId="0" borderId="174" xfId="3" applyFont="1" applyBorder="1" applyAlignment="1">
      <alignment vertical="center"/>
    </xf>
    <xf numFmtId="0" fontId="56" fillId="0" borderId="167" xfId="20" applyFont="1" applyBorder="1"/>
    <xf numFmtId="0" fontId="56" fillId="0" borderId="0" xfId="20" applyFont="1"/>
    <xf numFmtId="0" fontId="56" fillId="0" borderId="168" xfId="20" applyFont="1" applyBorder="1"/>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141" fillId="0" borderId="167" xfId="20" applyFont="1" applyBorder="1"/>
    <xf numFmtId="0" fontId="87" fillId="0" borderId="0" xfId="20" applyFont="1"/>
    <xf numFmtId="0" fontId="98" fillId="0" borderId="0" xfId="20" applyFont="1" applyAlignment="1">
      <alignment wrapText="1"/>
    </xf>
    <xf numFmtId="0" fontId="98" fillId="0" borderId="168" xfId="20" applyFont="1" applyBorder="1" applyAlignment="1">
      <alignment wrapText="1"/>
    </xf>
    <xf numFmtId="0" fontId="56" fillId="27" borderId="77" xfId="20" applyFont="1" applyFill="1" applyBorder="1"/>
    <xf numFmtId="0" fontId="100" fillId="0" borderId="77" xfId="20" applyFont="1" applyBorder="1" applyAlignment="1">
      <alignment horizontal="center" wrapText="1"/>
    </xf>
    <xf numFmtId="0" fontId="56" fillId="27" borderId="77" xfId="20" applyFont="1" applyFill="1" applyBorder="1" applyAlignment="1">
      <alignment horizontal="center"/>
    </xf>
    <xf numFmtId="0" fontId="100" fillId="0" borderId="182" xfId="20" applyFont="1" applyBorder="1" applyAlignment="1">
      <alignment horizontal="center" wrapText="1"/>
    </xf>
    <xf numFmtId="0" fontId="56" fillId="0" borderId="184" xfId="20" applyFont="1" applyBorder="1" applyAlignment="1">
      <alignment horizontal="center"/>
    </xf>
    <xf numFmtId="38" fontId="56" fillId="27" borderId="0" xfId="20" applyNumberFormat="1" applyFont="1" applyFill="1" applyAlignment="1">
      <alignment horizontal="center"/>
    </xf>
    <xf numFmtId="38" fontId="56" fillId="0" borderId="185" xfId="20" applyNumberFormat="1" applyFont="1" applyBorder="1" applyAlignment="1" applyProtection="1">
      <alignment horizontal="center"/>
      <protection locked="0"/>
    </xf>
    <xf numFmtId="38" fontId="56" fillId="0" borderId="184" xfId="20" applyNumberFormat="1" applyFont="1" applyBorder="1" applyAlignment="1" applyProtection="1">
      <alignment horizontal="center"/>
      <protection locked="0"/>
    </xf>
    <xf numFmtId="38" fontId="64" fillId="16" borderId="186" xfId="20" applyNumberFormat="1" applyFont="1" applyFill="1" applyBorder="1" applyAlignment="1">
      <alignment horizontal="center" wrapText="1"/>
    </xf>
    <xf numFmtId="0" fontId="56" fillId="0" borderId="188" xfId="20" applyFont="1" applyBorder="1" applyAlignment="1">
      <alignment horizontal="center"/>
    </xf>
    <xf numFmtId="38" fontId="56" fillId="0" borderId="189" xfId="20" applyNumberFormat="1" applyFont="1" applyBorder="1" applyAlignment="1" applyProtection="1">
      <alignment horizontal="center"/>
      <protection locked="0"/>
    </xf>
    <xf numFmtId="38" fontId="56" fillId="0" borderId="188" xfId="20" applyNumberFormat="1" applyFont="1" applyBorder="1" applyAlignment="1" applyProtection="1">
      <alignment horizontal="center"/>
      <protection locked="0"/>
    </xf>
    <xf numFmtId="0" fontId="56" fillId="0" borderId="191" xfId="20" applyFont="1" applyBorder="1" applyAlignment="1">
      <alignment horizontal="center"/>
    </xf>
    <xf numFmtId="38" fontId="56" fillId="0" borderId="192" xfId="20" applyNumberFormat="1" applyFont="1" applyBorder="1" applyAlignment="1" applyProtection="1">
      <alignment horizontal="center"/>
      <protection locked="0"/>
    </xf>
    <xf numFmtId="38" fontId="56" fillId="0" borderId="191" xfId="20" applyNumberFormat="1" applyFont="1" applyBorder="1" applyAlignment="1" applyProtection="1">
      <alignment horizontal="center"/>
      <protection locked="0"/>
    </xf>
    <xf numFmtId="38" fontId="64" fillId="16" borderId="77" xfId="20" applyNumberFormat="1" applyFont="1" applyFill="1" applyBorder="1" applyAlignment="1">
      <alignment horizontal="center"/>
    </xf>
    <xf numFmtId="38" fontId="64" fillId="27" borderId="77" xfId="20" applyNumberFormat="1" applyFont="1" applyFill="1" applyBorder="1" applyAlignment="1">
      <alignment horizontal="center"/>
    </xf>
    <xf numFmtId="38" fontId="64" fillId="16" borderId="182" xfId="20" applyNumberFormat="1" applyFont="1" applyFill="1" applyBorder="1" applyAlignment="1">
      <alignment horizontal="center"/>
    </xf>
    <xf numFmtId="0" fontId="99" fillId="0" borderId="167" xfId="20" applyFont="1" applyBorder="1"/>
    <xf numFmtId="0" fontId="99" fillId="0" borderId="0" xfId="20" applyFont="1"/>
    <xf numFmtId="0" fontId="142" fillId="0" borderId="0" xfId="20" applyFont="1"/>
    <xf numFmtId="0" fontId="99" fillId="0" borderId="168" xfId="20" applyFont="1" applyBorder="1"/>
    <xf numFmtId="0" fontId="98" fillId="0" borderId="167" xfId="20" applyFont="1" applyBorder="1"/>
    <xf numFmtId="0" fontId="99" fillId="0" borderId="172" xfId="20" applyFont="1" applyBorder="1"/>
    <xf numFmtId="0" fontId="99" fillId="0" borderId="173" xfId="20" applyFont="1" applyBorder="1"/>
    <xf numFmtId="0" fontId="99" fillId="0" borderId="174" xfId="20" applyFont="1" applyBorder="1"/>
    <xf numFmtId="0" fontId="2" fillId="0" borderId="155" xfId="19" applyFont="1" applyBorder="1" applyAlignment="1" applyProtection="1">
      <alignment vertical="top"/>
      <protection locked="0"/>
    </xf>
    <xf numFmtId="0" fontId="2" fillId="0" borderId="155" xfId="19" applyFont="1" applyBorder="1" applyAlignment="1" applyProtection="1">
      <alignment horizontal="left" vertical="top" wrapText="1"/>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64" fillId="0" borderId="21" xfId="3" applyFont="1" applyBorder="1" applyAlignment="1" applyProtection="1">
      <alignment vertical="center"/>
      <protection hidden="1"/>
    </xf>
    <xf numFmtId="0" fontId="64" fillId="0" borderId="14" xfId="3" applyFont="1" applyBorder="1" applyAlignment="1" applyProtection="1">
      <alignment vertical="center"/>
      <protection hidden="1"/>
    </xf>
    <xf numFmtId="0" fontId="64" fillId="26" borderId="78" xfId="3" applyFont="1" applyFill="1" applyBorder="1" applyAlignment="1" applyProtection="1">
      <alignment horizontal="left" vertical="center" indent="1"/>
      <protection locked="0"/>
    </xf>
    <xf numFmtId="0" fontId="64" fillId="26" borderId="78" xfId="3" applyFont="1" applyFill="1" applyBorder="1" applyAlignment="1" applyProtection="1">
      <alignment horizontal="left" vertical="center"/>
      <protection locked="0"/>
    </xf>
    <xf numFmtId="0" fontId="56" fillId="22" borderId="167" xfId="3" applyFont="1" applyFill="1" applyBorder="1" applyAlignment="1">
      <alignment horizontal="left" vertical="top" wrapText="1"/>
    </xf>
    <xf numFmtId="0" fontId="56" fillId="22" borderId="0" xfId="3" applyFont="1" applyFill="1" applyAlignment="1">
      <alignment vertical="top"/>
    </xf>
    <xf numFmtId="0" fontId="56" fillId="22" borderId="18" xfId="3" applyFont="1" applyFill="1" applyBorder="1" applyAlignment="1">
      <alignment vertical="top"/>
    </xf>
    <xf numFmtId="166" fontId="64" fillId="26" borderId="76" xfId="3" applyNumberFormat="1" applyFont="1" applyFill="1" applyBorder="1" applyAlignment="1" applyProtection="1">
      <alignment horizontal="left" vertical="center" indent="1"/>
      <protection locked="0"/>
    </xf>
    <xf numFmtId="0" fontId="64" fillId="0" borderId="170" xfId="3"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56" fillId="0" borderId="126" xfId="3" applyFont="1" applyBorder="1" applyAlignment="1">
      <alignment horizontal="left" vertical="center" indent="1"/>
    </xf>
    <xf numFmtId="0" fontId="56" fillId="0" borderId="178" xfId="3" applyFont="1" applyBorder="1" applyAlignment="1">
      <alignment horizontal="left" vertical="center"/>
    </xf>
    <xf numFmtId="0" fontId="56" fillId="0" borderId="132" xfId="3" applyFont="1" applyBorder="1" applyAlignment="1" applyProtection="1">
      <alignment horizontal="center" vertical="center"/>
      <protection locked="0"/>
    </xf>
    <xf numFmtId="0" fontId="79" fillId="0" borderId="131" xfId="3" applyFont="1" applyBorder="1" applyAlignment="1">
      <alignment horizontal="center" vertical="center" wrapText="1"/>
    </xf>
    <xf numFmtId="0" fontId="56" fillId="0" borderId="132" xfId="3" applyFont="1" applyBorder="1" applyAlignment="1" applyProtection="1">
      <alignment horizontal="center"/>
      <protection locked="0"/>
    </xf>
    <xf numFmtId="0" fontId="79" fillId="0" borderId="131" xfId="3" applyFont="1" applyBorder="1" applyAlignment="1">
      <alignment horizontal="center"/>
    </xf>
    <xf numFmtId="0" fontId="56" fillId="0" borderId="0" xfId="3" applyFont="1" applyAlignment="1" applyProtection="1">
      <alignment horizontal="left" vertical="top" wrapText="1" indent="2"/>
      <protection hidden="1"/>
    </xf>
    <xf numFmtId="0" fontId="56" fillId="0" borderId="5" xfId="3" quotePrefix="1" applyFont="1" applyBorder="1" applyAlignment="1" applyProtection="1">
      <alignment horizontal="left" vertical="top" wrapText="1" indent="2"/>
      <protection hidden="1"/>
    </xf>
    <xf numFmtId="0" fontId="56" fillId="0" borderId="0" xfId="3" quotePrefix="1" applyFont="1" applyAlignment="1" applyProtection="1">
      <alignment horizontal="left" vertical="top" wrapText="1" indent="2"/>
      <protection hidden="1"/>
    </xf>
    <xf numFmtId="0" fontId="140" fillId="0" borderId="175" xfId="20" applyFont="1" applyBorder="1" applyAlignment="1">
      <alignment horizontal="center"/>
    </xf>
    <xf numFmtId="0" fontId="140" fillId="0" borderId="176" xfId="20" applyFont="1" applyBorder="1" applyAlignment="1">
      <alignment horizontal="center"/>
    </xf>
    <xf numFmtId="0" fontId="140" fillId="0" borderId="177" xfId="20" applyFont="1" applyBorder="1" applyAlignment="1">
      <alignment horizontal="center"/>
    </xf>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56" fillId="0" borderId="187" xfId="20" applyFont="1" applyBorder="1"/>
    <xf numFmtId="0" fontId="56" fillId="0" borderId="188" xfId="20" applyFont="1" applyBorder="1"/>
    <xf numFmtId="166" fontId="56" fillId="0" borderId="21" xfId="3" applyNumberFormat="1" applyFont="1" applyBorder="1" applyAlignment="1">
      <alignment horizontal="left" vertical="center" indent="1"/>
    </xf>
    <xf numFmtId="166" fontId="56" fillId="0" borderId="179" xfId="3" applyNumberFormat="1" applyFont="1" applyBorder="1" applyAlignment="1">
      <alignment horizontal="left" vertical="center" indent="1"/>
    </xf>
    <xf numFmtId="0" fontId="56" fillId="27" borderId="180" xfId="20" applyFont="1" applyFill="1" applyBorder="1"/>
    <xf numFmtId="0" fontId="56" fillId="27" borderId="77" xfId="20" applyFont="1" applyFill="1" applyBorder="1"/>
    <xf numFmtId="0" fontId="64" fillId="0" borderId="165" xfId="20" applyFont="1" applyBorder="1" applyAlignment="1">
      <alignment horizontal="center" wrapText="1"/>
    </xf>
    <xf numFmtId="0" fontId="64" fillId="0" borderId="166" xfId="20" applyFont="1" applyBorder="1" applyAlignment="1">
      <alignment horizontal="center" wrapText="1"/>
    </xf>
    <xf numFmtId="0" fontId="100" fillId="0" borderId="181" xfId="20" applyFont="1" applyBorder="1" applyAlignment="1">
      <alignment horizontal="center"/>
    </xf>
    <xf numFmtId="0" fontId="100" fillId="0" borderId="78" xfId="20" applyFont="1" applyBorder="1" applyAlignment="1">
      <alignment horizontal="center"/>
    </xf>
    <xf numFmtId="0" fontId="100" fillId="0" borderId="99" xfId="20" applyFont="1" applyBorder="1" applyAlignment="1">
      <alignment horizontal="center"/>
    </xf>
    <xf numFmtId="0" fontId="56" fillId="0" borderId="183" xfId="20" applyFont="1" applyBorder="1"/>
    <xf numFmtId="0" fontId="56" fillId="0" borderId="184" xfId="20" applyFont="1" applyBorder="1"/>
    <xf numFmtId="0" fontId="56" fillId="0" borderId="187" xfId="20" applyFont="1" applyBorder="1" applyAlignment="1">
      <alignment wrapText="1"/>
    </xf>
    <xf numFmtId="0" fontId="56" fillId="0" borderId="188" xfId="20" applyFont="1" applyBorder="1" applyAlignment="1">
      <alignment wrapText="1"/>
    </xf>
    <xf numFmtId="0" fontId="143" fillId="0" borderId="0" xfId="20" applyFont="1" applyAlignment="1">
      <alignment horizontal="left" vertical="center" wrapText="1"/>
    </xf>
    <xf numFmtId="0" fontId="100" fillId="0" borderId="0" xfId="20" applyFont="1" applyAlignment="1">
      <alignment horizontal="center" vertical="top" wrapText="1"/>
    </xf>
    <xf numFmtId="0" fontId="100" fillId="0" borderId="168" xfId="20" applyFont="1" applyBorder="1" applyAlignment="1">
      <alignment horizontal="center" vertical="top" wrapText="1"/>
    </xf>
    <xf numFmtId="0" fontId="143" fillId="0" borderId="173" xfId="20" applyFont="1" applyBorder="1" applyAlignment="1">
      <alignment horizontal="left" vertical="center" wrapText="1"/>
    </xf>
    <xf numFmtId="0" fontId="56" fillId="0" borderId="190" xfId="20" applyFont="1" applyBorder="1"/>
    <xf numFmtId="0" fontId="56" fillId="0" borderId="191" xfId="20" applyFont="1" applyBorder="1"/>
    <xf numFmtId="0" fontId="64" fillId="0" borderId="180" xfId="20" applyFont="1" applyBorder="1"/>
    <xf numFmtId="0" fontId="64" fillId="0" borderId="77" xfId="20" applyFont="1" applyBorder="1"/>
    <xf numFmtId="0" fontId="143" fillId="0" borderId="168" xfId="20" applyFont="1" applyBorder="1" applyAlignment="1">
      <alignment horizontal="left" vertical="center" wrapText="1"/>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7D173FC4-E92C-497D-95FB-EFCF3F4F6A5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4.bin"/><Relationship Id="rId5" Type="http://schemas.openxmlformats.org/officeDocument/2006/relationships/hyperlink" Target="https://sec1.isbe.net/attachmgr/default.aspx" TargetMode="External"/><Relationship Id="rId4"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 Id="rId4" Type="http://schemas.openxmlformats.org/officeDocument/2006/relationships/printerSettings" Target="../printerSettings/printerSettings4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43.bin"/><Relationship Id="rId2" Type="http://schemas.openxmlformats.org/officeDocument/2006/relationships/printerSettings" Target="../printerSettings/printerSettings42.bin"/><Relationship Id="rId1" Type="http://schemas.openxmlformats.org/officeDocument/2006/relationships/printerSettings" Target="../printerSettings/printerSettings41.bin"/><Relationship Id="rId4" Type="http://schemas.openxmlformats.org/officeDocument/2006/relationships/printerSettings" Target="../printerSettings/printerSettings4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47.bin"/><Relationship Id="rId2" Type="http://schemas.openxmlformats.org/officeDocument/2006/relationships/printerSettings" Target="../printerSettings/printerSettings46.bin"/><Relationship Id="rId1" Type="http://schemas.openxmlformats.org/officeDocument/2006/relationships/printerSettings" Target="../printerSettings/printerSettings45.bin"/><Relationship Id="rId4" Type="http://schemas.openxmlformats.org/officeDocument/2006/relationships/printerSettings" Target="../printerSettings/printerSettings48.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51.bin"/><Relationship Id="rId2" Type="http://schemas.openxmlformats.org/officeDocument/2006/relationships/printerSettings" Target="../printerSettings/printerSettings50.bin"/><Relationship Id="rId1" Type="http://schemas.openxmlformats.org/officeDocument/2006/relationships/printerSettings" Target="../printerSettings/printerSettings49.bin"/><Relationship Id="rId4" Type="http://schemas.openxmlformats.org/officeDocument/2006/relationships/printerSettings" Target="../printerSettings/printerSettings52.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5" Type="http://schemas.openxmlformats.org/officeDocument/2006/relationships/printerSettings" Target="../printerSettings/printerSettings56.bin"/><Relationship Id="rId4"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printerSettings" Target="../printerSettings/printerSettings59.bin"/><Relationship Id="rId7" Type="http://schemas.openxmlformats.org/officeDocument/2006/relationships/oleObject" Target="../embeddings/oleObject1.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vmlDrawing" Target="../drawings/vmlDrawing5.vml"/><Relationship Id="rId5" Type="http://schemas.openxmlformats.org/officeDocument/2006/relationships/drawing" Target="../drawings/drawing1.xml"/><Relationship Id="rId10" Type="http://schemas.openxmlformats.org/officeDocument/2006/relationships/image" Target="../media/image2.emf"/><Relationship Id="rId4" Type="http://schemas.openxmlformats.org/officeDocument/2006/relationships/printerSettings" Target="../printerSettings/printerSettings60.bin"/><Relationship Id="rId9" Type="http://schemas.openxmlformats.org/officeDocument/2006/relationships/oleObject" Target="../embeddings/oleObject2.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63.bin"/><Relationship Id="rId2" Type="http://schemas.openxmlformats.org/officeDocument/2006/relationships/printerSettings" Target="../printerSettings/printerSettings62.bin"/><Relationship Id="rId1" Type="http://schemas.openxmlformats.org/officeDocument/2006/relationships/printerSettings" Target="../printerSettings/printerSettings61.bin"/><Relationship Id="rId5" Type="http://schemas.openxmlformats.org/officeDocument/2006/relationships/drawing" Target="../drawings/drawing2.xml"/><Relationship Id="rId4" Type="http://schemas.openxmlformats.org/officeDocument/2006/relationships/printerSettings" Target="../printerSettings/printerSettings6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67.bin"/><Relationship Id="rId2" Type="http://schemas.openxmlformats.org/officeDocument/2006/relationships/printerSettings" Target="../printerSettings/printerSettings66.bin"/><Relationship Id="rId1" Type="http://schemas.openxmlformats.org/officeDocument/2006/relationships/printerSettings" Target="../printerSettings/printerSettings65.bin"/><Relationship Id="rId5" Type="http://schemas.openxmlformats.org/officeDocument/2006/relationships/drawing" Target="../drawings/drawing3.xml"/><Relationship Id="rId4" Type="http://schemas.openxmlformats.org/officeDocument/2006/relationships/printerSettings" Target="../printerSettings/printerSettings68.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71.bin"/><Relationship Id="rId2" Type="http://schemas.openxmlformats.org/officeDocument/2006/relationships/printerSettings" Target="../printerSettings/printerSettings70.bin"/><Relationship Id="rId1" Type="http://schemas.openxmlformats.org/officeDocument/2006/relationships/printerSettings" Target="../printerSettings/printerSettings69.bin"/><Relationship Id="rId4" Type="http://schemas.openxmlformats.org/officeDocument/2006/relationships/printerSettings" Target="../printerSettings/printerSettings72.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75.bin"/><Relationship Id="rId2" Type="http://schemas.openxmlformats.org/officeDocument/2006/relationships/printerSettings" Target="../printerSettings/printerSettings74.bin"/><Relationship Id="rId1" Type="http://schemas.openxmlformats.org/officeDocument/2006/relationships/printerSettings" Target="../printerSettings/printerSettings73.bin"/><Relationship Id="rId4" Type="http://schemas.openxmlformats.org/officeDocument/2006/relationships/printerSettings" Target="../printerSettings/printerSettings7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7.bin"/><Relationship Id="rId7" Type="http://schemas.openxmlformats.org/officeDocument/2006/relationships/hyperlink" Target="https://www.isbe.net/Documents/Accounting-Rules-Part-100.pdf" TargetMode="Externa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6" Type="http://schemas.openxmlformats.org/officeDocument/2006/relationships/hyperlink" Target="https://sec1.isbe.net/attachmgr/default.aspx" TargetMode="External"/><Relationship Id="rId5" Type="http://schemas.openxmlformats.org/officeDocument/2006/relationships/hyperlink" Target="http://www.isbe.net/rules/archive/pdfs/100ARK.pdf" TargetMode="External"/><Relationship Id="rId4" Type="http://schemas.openxmlformats.org/officeDocument/2006/relationships/hyperlink" Target="https://www.isbe.net/Pages/Single-Audit.asp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9.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4" Type="http://schemas.openxmlformats.org/officeDocument/2006/relationships/printerSettings" Target="../printerSettings/printerSettings80.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83.bin"/><Relationship Id="rId2" Type="http://schemas.openxmlformats.org/officeDocument/2006/relationships/printerSettings" Target="../printerSettings/printerSettings82.bin"/><Relationship Id="rId1" Type="http://schemas.openxmlformats.org/officeDocument/2006/relationships/printerSettings" Target="../printerSettings/printerSettings81.bin"/><Relationship Id="rId4" Type="http://schemas.openxmlformats.org/officeDocument/2006/relationships/printerSettings" Target="../printerSettings/printerSettings84.bin"/></Relationships>
</file>

<file path=xl/worksheets/_rels/sheet22.xml.rels><?xml version="1.0" encoding="UTF-8" standalone="yes"?>
<Relationships xmlns="http://schemas.openxmlformats.org/package/2006/relationships"><Relationship Id="rId8" Type="http://schemas.openxmlformats.org/officeDocument/2006/relationships/image" Target="../media/image3.emf"/><Relationship Id="rId3" Type="http://schemas.openxmlformats.org/officeDocument/2006/relationships/printerSettings" Target="../printerSettings/printerSettings87.bin"/><Relationship Id="rId7" Type="http://schemas.openxmlformats.org/officeDocument/2006/relationships/oleObject" Target="../embeddings/oleObject3.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vmlDrawing" Target="../drawings/vmlDrawing6.vml"/><Relationship Id="rId5" Type="http://schemas.openxmlformats.org/officeDocument/2006/relationships/drawing" Target="../drawings/drawing4.xml"/><Relationship Id="rId4" Type="http://schemas.openxmlformats.org/officeDocument/2006/relationships/printerSettings" Target="../printerSettings/printerSettings88.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91.bin"/><Relationship Id="rId2" Type="http://schemas.openxmlformats.org/officeDocument/2006/relationships/printerSettings" Target="../printerSettings/printerSettings90.bin"/><Relationship Id="rId1" Type="http://schemas.openxmlformats.org/officeDocument/2006/relationships/printerSettings" Target="../printerSettings/printerSettings89.bin"/><Relationship Id="rId4" Type="http://schemas.openxmlformats.org/officeDocument/2006/relationships/printerSettings" Target="../printerSettings/printerSettings92.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 Id="rId4" Type="http://schemas.openxmlformats.org/officeDocument/2006/relationships/printerSettings" Target="../printerSettings/printerSettings9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9.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4" Type="http://schemas.openxmlformats.org/officeDocument/2006/relationships/printerSettings" Target="../printerSettings/printerSettings100.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03.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4" Type="http://schemas.openxmlformats.org/officeDocument/2006/relationships/printerSettings" Target="../printerSettings/printerSettings104.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108.bin"/><Relationship Id="rId3" Type="http://schemas.openxmlformats.org/officeDocument/2006/relationships/printerSettings" Target="../printerSettings/printerSettings107.bin"/><Relationship Id="rId7" Type="http://schemas.openxmlformats.org/officeDocument/2006/relationships/hyperlink" Target="https://www.isbe.net/Pages/School-Nutrition-Programs-Food-Distribution.aspx" TargetMode="External"/><Relationship Id="rId2" Type="http://schemas.openxmlformats.org/officeDocument/2006/relationships/printerSettings" Target="../printerSettings/printerSettings106.bin"/><Relationship Id="rId1" Type="http://schemas.openxmlformats.org/officeDocument/2006/relationships/printerSettings" Target="../printerSettings/printerSettings105.bin"/><Relationship Id="rId6" Type="http://schemas.openxmlformats.org/officeDocument/2006/relationships/hyperlink" Target="https://www.isbe.net/Pages/School-Nutrition-Programs-Food-Distribution.aspx" TargetMode="External"/><Relationship Id="rId5" Type="http://schemas.openxmlformats.org/officeDocument/2006/relationships/hyperlink" Target="https://www.isbe.net/Pages/School-Nutrition-Programs-Food-Distribution.aspx" TargetMode="External"/><Relationship Id="rId4" Type="http://schemas.openxmlformats.org/officeDocument/2006/relationships/hyperlink" Target="https://harvester.census.gov/facweb/Default.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11.bin"/><Relationship Id="rId2" Type="http://schemas.openxmlformats.org/officeDocument/2006/relationships/printerSettings" Target="../printerSettings/printerSettings110.bin"/><Relationship Id="rId1" Type="http://schemas.openxmlformats.org/officeDocument/2006/relationships/printerSettings" Target="../printerSettings/printerSettings109.bin"/><Relationship Id="rId4" Type="http://schemas.openxmlformats.org/officeDocument/2006/relationships/printerSettings" Target="../printerSettings/printerSettings112.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15.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4" Type="http://schemas.openxmlformats.org/officeDocument/2006/relationships/printerSettings" Target="../printerSettings/printerSettings116.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printerSettings" Target="../printerSettings/printerSettings12.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119.bin"/><Relationship Id="rId2" Type="http://schemas.openxmlformats.org/officeDocument/2006/relationships/printerSettings" Target="../printerSettings/printerSettings118.bin"/><Relationship Id="rId1" Type="http://schemas.openxmlformats.org/officeDocument/2006/relationships/printerSettings" Target="../printerSettings/printerSettings117.bin"/><Relationship Id="rId4" Type="http://schemas.openxmlformats.org/officeDocument/2006/relationships/printerSettings" Target="../printerSettings/printerSettings120.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123.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5" Type="http://schemas.openxmlformats.org/officeDocument/2006/relationships/drawing" Target="../drawings/drawing5.xml"/><Relationship Id="rId4" Type="http://schemas.openxmlformats.org/officeDocument/2006/relationships/printerSettings" Target="../printerSettings/printerSettings124.bin"/></Relationships>
</file>

<file path=xl/worksheets/_rels/sheet32.xml.rels><?xml version="1.0" encoding="UTF-8" standalone="yes"?>
<Relationships xmlns="http://schemas.openxmlformats.org/package/2006/relationships"><Relationship Id="rId3" Type="http://schemas.openxmlformats.org/officeDocument/2006/relationships/printerSettings" Target="../printerSettings/printerSettings127.bin"/><Relationship Id="rId2" Type="http://schemas.openxmlformats.org/officeDocument/2006/relationships/printerSettings" Target="../printerSettings/printerSettings126.bin"/><Relationship Id="rId1" Type="http://schemas.openxmlformats.org/officeDocument/2006/relationships/printerSettings" Target="../printerSettings/printerSettings125.bin"/><Relationship Id="rId5" Type="http://schemas.openxmlformats.org/officeDocument/2006/relationships/drawing" Target="../drawings/drawing6.xml"/><Relationship Id="rId4" Type="http://schemas.openxmlformats.org/officeDocument/2006/relationships/printerSettings" Target="../printerSettings/printerSettings128.bin"/></Relationships>
</file>

<file path=xl/worksheets/_rels/sheet33.xml.rels><?xml version="1.0" encoding="UTF-8" standalone="yes"?>
<Relationships xmlns="http://schemas.openxmlformats.org/package/2006/relationships"><Relationship Id="rId3" Type="http://schemas.openxmlformats.org/officeDocument/2006/relationships/printerSettings" Target="../printerSettings/printerSettings131.bin"/><Relationship Id="rId2" Type="http://schemas.openxmlformats.org/officeDocument/2006/relationships/printerSettings" Target="../printerSettings/printerSettings130.bin"/><Relationship Id="rId1" Type="http://schemas.openxmlformats.org/officeDocument/2006/relationships/printerSettings" Target="../printerSettings/printerSettings129.bin"/><Relationship Id="rId5" Type="http://schemas.openxmlformats.org/officeDocument/2006/relationships/drawing" Target="../drawings/drawing7.xml"/><Relationship Id="rId4" Type="http://schemas.openxmlformats.org/officeDocument/2006/relationships/printerSettings" Target="../printerSettings/printerSettings132.bin"/></Relationships>
</file>

<file path=xl/worksheets/_rels/sheet34.xml.rels><?xml version="1.0" encoding="UTF-8" standalone="yes"?>
<Relationships xmlns="http://schemas.openxmlformats.org/package/2006/relationships"><Relationship Id="rId3" Type="http://schemas.openxmlformats.org/officeDocument/2006/relationships/printerSettings" Target="../printerSettings/printerSettings135.bin"/><Relationship Id="rId2" Type="http://schemas.openxmlformats.org/officeDocument/2006/relationships/printerSettings" Target="../printerSettings/printerSettings134.bin"/><Relationship Id="rId1" Type="http://schemas.openxmlformats.org/officeDocument/2006/relationships/printerSettings" Target="../printerSettings/printerSettings133.bin"/><Relationship Id="rId5" Type="http://schemas.openxmlformats.org/officeDocument/2006/relationships/drawing" Target="../drawings/drawing8.xml"/><Relationship Id="rId4" Type="http://schemas.openxmlformats.org/officeDocument/2006/relationships/printerSettings" Target="../printerSettings/printerSettings13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0.bin"/><Relationship Id="rId5" Type="http://schemas.openxmlformats.org/officeDocument/2006/relationships/hyperlink" Target="https://www.isbe.net/Pages/School-District-Financial-Profile.aspx" TargetMode="External"/><Relationship Id="rId4"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3.bin"/><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24.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printerSettings" Target="../printerSettings/printerSettings28.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31.bin"/><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comments" Target="../comments3.xml"/><Relationship Id="rId5" Type="http://schemas.openxmlformats.org/officeDocument/2006/relationships/vmlDrawing" Target="../drawings/vmlDrawing3.vml"/><Relationship Id="rId4" Type="http://schemas.openxmlformats.org/officeDocument/2006/relationships/printerSettings" Target="../printerSettings/printerSettings32.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35.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3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88">
        <f>+'AFR20'!E4</f>
        <v>44119</v>
      </c>
      <c r="C1" s="2188"/>
      <c r="D1" s="2189"/>
      <c r="I1" s="2147" t="s">
        <v>402</v>
      </c>
      <c r="J1" s="2148"/>
      <c r="K1" s="2148"/>
      <c r="L1" s="2148"/>
      <c r="M1" s="2148"/>
      <c r="N1" s="2148"/>
      <c r="O1" s="2148"/>
      <c r="P1" s="2148"/>
      <c r="Q1" s="2148"/>
      <c r="R1" s="2148"/>
      <c r="S1" s="2148"/>
    </row>
    <row r="2" spans="1:32" ht="12" customHeight="1" x14ac:dyDescent="0.2">
      <c r="A2" s="1889" t="str">
        <f>"Due to ISBE on "</f>
        <v xml:space="preserve">Due to ISBE on </v>
      </c>
      <c r="B2" s="2190">
        <f>+'AFR20'!F4</f>
        <v>44151</v>
      </c>
      <c r="C2" s="2190"/>
      <c r="D2" s="2191"/>
      <c r="I2" s="2149" t="s">
        <v>2005</v>
      </c>
      <c r="J2" s="2148"/>
      <c r="K2" s="2148"/>
      <c r="L2" s="2148"/>
      <c r="M2" s="2148"/>
      <c r="N2" s="2148"/>
      <c r="O2" s="2148"/>
      <c r="P2" s="2148"/>
      <c r="Q2" s="2148"/>
      <c r="R2" s="2148"/>
      <c r="S2" s="2148"/>
    </row>
    <row r="3" spans="1:32" ht="12" customHeight="1" x14ac:dyDescent="0.2">
      <c r="A3" s="1892" t="str">
        <f>"SD/JA"&amp;MID('AFR20'!E2,3,2)</f>
        <v>SD/JA20</v>
      </c>
      <c r="B3" s="151"/>
      <c r="C3" s="151"/>
      <c r="D3" s="152"/>
      <c r="I3" s="2149" t="s">
        <v>52</v>
      </c>
      <c r="J3" s="2148"/>
      <c r="K3" s="2148"/>
      <c r="L3" s="2148"/>
      <c r="M3" s="2148"/>
      <c r="N3" s="2148"/>
      <c r="O3" s="2148"/>
      <c r="P3" s="2148"/>
      <c r="Q3" s="2148"/>
      <c r="R3" s="2148"/>
      <c r="S3" s="2148"/>
    </row>
    <row r="4" spans="1:32" ht="12" customHeight="1" x14ac:dyDescent="0.2">
      <c r="A4" s="37"/>
      <c r="I4" s="2149" t="s">
        <v>521</v>
      </c>
      <c r="J4" s="2148"/>
      <c r="K4" s="2148"/>
      <c r="L4" s="2148"/>
      <c r="M4" s="2148"/>
      <c r="N4" s="2148"/>
      <c r="O4" s="2148"/>
      <c r="P4" s="2148"/>
      <c r="Q4" s="2148"/>
      <c r="R4" s="2148"/>
      <c r="S4" s="2148"/>
    </row>
    <row r="5" spans="1:32" ht="14.1" customHeight="1" x14ac:dyDescent="0.2">
      <c r="B5" s="101"/>
      <c r="C5" s="26" t="s">
        <v>904</v>
      </c>
      <c r="D5" s="81"/>
      <c r="E5" s="81"/>
      <c r="H5" s="38"/>
      <c r="I5" s="2157" t="s">
        <v>675</v>
      </c>
      <c r="J5" s="2156"/>
      <c r="K5" s="2156"/>
      <c r="L5" s="2156"/>
      <c r="M5" s="2156"/>
      <c r="N5" s="2156"/>
      <c r="O5" s="2156"/>
      <c r="P5" s="2156"/>
      <c r="Q5" s="2156"/>
      <c r="R5" s="2156"/>
      <c r="S5" s="2156"/>
      <c r="AF5" s="1885"/>
    </row>
    <row r="6" spans="1:32" ht="14.1" customHeight="1" x14ac:dyDescent="0.2">
      <c r="B6" s="101" t="s">
        <v>2020</v>
      </c>
      <c r="C6" s="26" t="s">
        <v>905</v>
      </c>
      <c r="D6" s="81"/>
      <c r="E6" s="81"/>
      <c r="I6" s="2155" t="s">
        <v>877</v>
      </c>
      <c r="J6" s="2156"/>
      <c r="K6" s="2156"/>
      <c r="L6" s="2156"/>
      <c r="M6" s="2156"/>
      <c r="N6" s="2156"/>
      <c r="O6" s="2156"/>
      <c r="P6" s="2156"/>
      <c r="Q6" s="2156"/>
      <c r="R6" s="2156"/>
      <c r="S6" s="2156"/>
    </row>
    <row r="7" spans="1:32" ht="12.2" customHeight="1" x14ac:dyDescent="0.2">
      <c r="I7" s="2150" t="str">
        <f>"June 30, "&amp;'AFR20'!E2</f>
        <v>June 30, 2020</v>
      </c>
      <c r="J7" s="2151"/>
      <c r="K7" s="2151"/>
      <c r="L7" s="2151"/>
      <c r="M7" s="2151"/>
      <c r="N7" s="2151"/>
      <c r="O7" s="2151"/>
      <c r="P7" s="2151"/>
      <c r="Q7" s="2151"/>
      <c r="R7" s="2151"/>
      <c r="S7" s="2151"/>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2" t="s">
        <v>669</v>
      </c>
      <c r="J9" s="2153"/>
      <c r="K9" s="2153"/>
      <c r="L9" s="2153"/>
      <c r="M9" s="2153"/>
      <c r="N9" s="2153"/>
      <c r="O9" s="2153"/>
      <c r="P9" s="2153"/>
      <c r="Q9" s="2153"/>
      <c r="R9" s="2153"/>
      <c r="S9" s="2154"/>
      <c r="T9" s="2205" t="s">
        <v>530</v>
      </c>
      <c r="U9" s="2206"/>
      <c r="V9" s="2206"/>
      <c r="W9" s="2206"/>
      <c r="X9" s="2206"/>
      <c r="Y9" s="2206"/>
      <c r="Z9" s="2206"/>
      <c r="AA9" s="2207"/>
    </row>
    <row r="10" spans="1:32" ht="13.5" customHeight="1" x14ac:dyDescent="0.2">
      <c r="A10" s="2212" t="s">
        <v>670</v>
      </c>
      <c r="B10" s="2213"/>
      <c r="C10" s="2213"/>
      <c r="D10" s="2213"/>
      <c r="E10" s="2213"/>
      <c r="F10" s="2213"/>
      <c r="G10" s="2213"/>
      <c r="H10" s="2214"/>
      <c r="I10" s="29"/>
      <c r="J10" s="30"/>
      <c r="K10" s="28"/>
      <c r="R10" s="30"/>
      <c r="S10" s="30"/>
      <c r="T10" s="2208"/>
      <c r="U10" s="2156"/>
      <c r="V10" s="2156"/>
      <c r="W10" s="2156"/>
      <c r="X10" s="2156"/>
      <c r="Y10" s="2156"/>
      <c r="Z10" s="2156"/>
      <c r="AA10" s="2162"/>
    </row>
    <row r="11" spans="1:32" ht="14.25" customHeight="1" x14ac:dyDescent="0.2">
      <c r="A11" s="2215" t="s">
        <v>949</v>
      </c>
      <c r="B11" s="2216"/>
      <c r="C11" s="2216"/>
      <c r="D11" s="2216"/>
      <c r="E11" s="2216"/>
      <c r="F11" s="2216"/>
      <c r="G11" s="2216"/>
      <c r="H11" s="2217"/>
      <c r="I11" s="27"/>
      <c r="J11" s="71"/>
      <c r="K11" s="27"/>
      <c r="O11" s="144"/>
      <c r="P11" s="97" t="s">
        <v>199</v>
      </c>
      <c r="Q11" s="30"/>
      <c r="R11" s="28"/>
      <c r="S11" s="27"/>
      <c r="T11" s="2209"/>
      <c r="U11" s="2210"/>
      <c r="V11" s="2210"/>
      <c r="W11" s="2210"/>
      <c r="X11" s="2210"/>
      <c r="Y11" s="2210"/>
      <c r="Z11" s="2210"/>
      <c r="AA11" s="2211"/>
    </row>
    <row r="12" spans="1:32" ht="13.5" customHeight="1" x14ac:dyDescent="0.2">
      <c r="A12" s="82" t="s">
        <v>919</v>
      </c>
      <c r="B12" s="73"/>
      <c r="C12" s="73"/>
      <c r="D12" s="73"/>
      <c r="E12" s="73"/>
      <c r="F12" s="73"/>
      <c r="G12" s="73"/>
      <c r="H12" s="50"/>
      <c r="I12" s="29"/>
      <c r="J12" s="30"/>
      <c r="K12" s="28"/>
      <c r="O12" s="145" t="s">
        <v>2020</v>
      </c>
      <c r="P12" s="97" t="s">
        <v>200</v>
      </c>
      <c r="Q12" s="71"/>
      <c r="R12" s="30"/>
      <c r="S12" s="30"/>
      <c r="T12" s="82" t="s">
        <v>263</v>
      </c>
      <c r="U12" s="48"/>
      <c r="V12" s="48"/>
      <c r="W12" s="48"/>
      <c r="X12" s="48"/>
      <c r="Y12" s="43"/>
      <c r="Z12" s="43"/>
      <c r="AA12" s="44"/>
    </row>
    <row r="13" spans="1:32" ht="13.5" customHeight="1" x14ac:dyDescent="0.2">
      <c r="A13" s="2168">
        <v>50082746045</v>
      </c>
      <c r="B13" s="2169"/>
      <c r="C13" s="2169"/>
      <c r="D13" s="2169"/>
      <c r="E13" s="2169"/>
      <c r="F13" s="2169"/>
      <c r="G13" s="2169"/>
      <c r="H13" s="2170"/>
      <c r="I13" s="31"/>
      <c r="J13" s="30"/>
      <c r="K13" s="28"/>
      <c r="L13" s="30"/>
      <c r="M13" s="30"/>
      <c r="N13" s="30"/>
      <c r="O13" s="30"/>
      <c r="P13" s="30"/>
      <c r="Q13" s="30"/>
      <c r="R13" s="30"/>
      <c r="S13" s="30"/>
      <c r="T13" s="2174" t="s">
        <v>2021</v>
      </c>
      <c r="U13" s="2175"/>
      <c r="V13" s="2175"/>
      <c r="W13" s="2175"/>
      <c r="X13" s="2175"/>
      <c r="Y13" s="2176"/>
      <c r="Z13" s="2176"/>
      <c r="AA13" s="2177"/>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71" t="s">
        <v>2030</v>
      </c>
      <c r="B15" s="2172"/>
      <c r="C15" s="2172"/>
      <c r="D15" s="2172"/>
      <c r="E15" s="2172"/>
      <c r="F15" s="2172"/>
      <c r="G15" s="2172"/>
      <c r="H15" s="2173"/>
      <c r="T15" s="2178" t="s">
        <v>2073</v>
      </c>
      <c r="U15" s="2135"/>
      <c r="V15" s="2135"/>
      <c r="W15" s="2135"/>
      <c r="X15" s="2135"/>
      <c r="Y15" s="2179"/>
      <c r="Z15" s="2179"/>
      <c r="AA15" s="218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1" t="s">
        <v>2074</v>
      </c>
      <c r="B17" s="2142"/>
      <c r="C17" s="2142"/>
      <c r="D17" s="2142"/>
      <c r="E17" s="2142"/>
      <c r="F17" s="2142"/>
      <c r="G17" s="2142"/>
      <c r="H17" s="2167"/>
      <c r="T17" s="2185" t="s">
        <v>2022</v>
      </c>
      <c r="U17" s="2186"/>
      <c r="V17" s="2186"/>
      <c r="W17" s="2186"/>
      <c r="X17" s="2186"/>
      <c r="Y17" s="2186"/>
      <c r="Z17" s="2186"/>
      <c r="AA17" s="2187"/>
    </row>
    <row r="18" spans="1:27" ht="13.5" customHeight="1" x14ac:dyDescent="0.2">
      <c r="A18" s="82" t="s">
        <v>527</v>
      </c>
      <c r="B18" s="73"/>
      <c r="C18" s="69"/>
      <c r="D18" s="73"/>
      <c r="E18" s="73"/>
      <c r="F18" s="73"/>
      <c r="G18" s="73"/>
      <c r="H18" s="53"/>
      <c r="I18" s="2166" t="s">
        <v>671</v>
      </c>
      <c r="J18" s="2117"/>
      <c r="K18" s="2117"/>
      <c r="L18" s="2117"/>
      <c r="M18" s="2117"/>
      <c r="N18" s="2117"/>
      <c r="O18" s="2117"/>
      <c r="P18" s="2117"/>
      <c r="Q18" s="2117"/>
      <c r="R18" s="2117"/>
      <c r="S18" s="2118"/>
      <c r="T18" s="82" t="s">
        <v>706</v>
      </c>
      <c r="U18" s="48"/>
      <c r="V18" s="69"/>
      <c r="W18" s="47"/>
      <c r="X18" s="82" t="s">
        <v>264</v>
      </c>
      <c r="Y18" s="78"/>
      <c r="Z18" s="154" t="s">
        <v>672</v>
      </c>
      <c r="AA18" s="44"/>
    </row>
    <row r="19" spans="1:27" ht="13.5" customHeight="1" x14ac:dyDescent="0.2">
      <c r="A19" s="2171" t="s">
        <v>2033</v>
      </c>
      <c r="B19" s="2127"/>
      <c r="C19" s="2127"/>
      <c r="D19" s="2127"/>
      <c r="E19" s="2127"/>
      <c r="F19" s="2127"/>
      <c r="G19" s="2127"/>
      <c r="H19" s="2107"/>
      <c r="I19" s="30"/>
      <c r="J19" s="96"/>
      <c r="K19" s="40"/>
      <c r="L19" s="38"/>
      <c r="M19" s="109" t="s">
        <v>312</v>
      </c>
      <c r="P19" s="27"/>
      <c r="Q19" s="27"/>
      <c r="R19" s="27"/>
      <c r="S19" s="31"/>
      <c r="T19" s="2171" t="s">
        <v>2023</v>
      </c>
      <c r="U19" s="2106"/>
      <c r="V19" s="2106"/>
      <c r="W19" s="2107"/>
      <c r="X19" s="2183" t="s">
        <v>2024</v>
      </c>
      <c r="Y19" s="2184"/>
      <c r="Z19" s="2181">
        <v>62002</v>
      </c>
      <c r="AA19" s="218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5" t="s">
        <v>2031</v>
      </c>
      <c r="B21" s="2106"/>
      <c r="C21" s="2106"/>
      <c r="D21" s="2106"/>
      <c r="E21" s="2106"/>
      <c r="F21" s="2106"/>
      <c r="G21" s="2106"/>
      <c r="H21" s="2107"/>
      <c r="I21" s="2161" t="s">
        <v>673</v>
      </c>
      <c r="J21" s="2156"/>
      <c r="K21" s="2156"/>
      <c r="L21" s="2156"/>
      <c r="M21" s="2156"/>
      <c r="N21" s="2156"/>
      <c r="O21" s="2156"/>
      <c r="P21" s="2156"/>
      <c r="Q21" s="2156"/>
      <c r="R21" s="2156"/>
      <c r="S21" s="2162"/>
      <c r="T21" s="2196" t="s">
        <v>2025</v>
      </c>
      <c r="U21" s="2197"/>
      <c r="V21" s="2197"/>
      <c r="W21" s="2197"/>
      <c r="X21" s="2202" t="s">
        <v>2026</v>
      </c>
      <c r="Y21" s="2203"/>
      <c r="Z21" s="2203"/>
      <c r="AA21" s="2204"/>
    </row>
    <row r="22" spans="1:27" ht="13.5" customHeight="1" x14ac:dyDescent="0.2">
      <c r="A22" s="84" t="s">
        <v>528</v>
      </c>
      <c r="B22" s="56"/>
      <c r="C22" s="56"/>
      <c r="D22" s="56"/>
      <c r="E22" s="56"/>
      <c r="F22" s="56"/>
      <c r="G22" s="56"/>
      <c r="H22" s="57"/>
      <c r="I22" s="2163" t="s">
        <v>1415</v>
      </c>
      <c r="J22" s="2164"/>
      <c r="K22" s="2164"/>
      <c r="L22" s="2164"/>
      <c r="M22" s="2164"/>
      <c r="N22" s="2164"/>
      <c r="O22" s="2164"/>
      <c r="P22" s="2164"/>
      <c r="Q22" s="2164"/>
      <c r="R22" s="2164"/>
      <c r="S22" s="2165"/>
      <c r="T22" s="82" t="s">
        <v>1502</v>
      </c>
      <c r="U22" s="48"/>
      <c r="V22" s="69"/>
      <c r="W22" s="48"/>
      <c r="X22" s="155" t="s">
        <v>1309</v>
      </c>
      <c r="Z22" s="43"/>
      <c r="AA22" s="44"/>
    </row>
    <row r="23" spans="1:27" ht="13.5" customHeight="1" x14ac:dyDescent="0.2">
      <c r="A23" s="2158" t="s">
        <v>2032</v>
      </c>
      <c r="B23" s="2159"/>
      <c r="C23" s="2159"/>
      <c r="D23" s="2159"/>
      <c r="E23" s="2159"/>
      <c r="F23" s="2159"/>
      <c r="G23" s="2159"/>
      <c r="H23" s="2160"/>
      <c r="T23" s="2141" t="s">
        <v>2027</v>
      </c>
      <c r="U23" s="2195"/>
      <c r="V23" s="2195"/>
      <c r="W23" s="2195"/>
      <c r="X23" s="2199">
        <v>44530</v>
      </c>
      <c r="Y23" s="2200"/>
      <c r="Z23" s="2200"/>
      <c r="AA23" s="2201"/>
    </row>
    <row r="24" spans="1:27" ht="14.1" customHeight="1" x14ac:dyDescent="0.2">
      <c r="A24" s="85" t="s">
        <v>672</v>
      </c>
      <c r="B24" s="46"/>
      <c r="C24" s="46"/>
      <c r="D24" s="46"/>
      <c r="E24" s="46"/>
      <c r="F24" s="46"/>
      <c r="G24" s="46"/>
      <c r="H24" s="58"/>
      <c r="J24" s="2128" t="str">
        <f>IF(B5="x",IF(AUDITCHECK!D29="AFR form Incomplete.","",IF(AUDITCHECK!D29="Deficit reduction plan is required.","School District must complete a deficit reduction plan in the 2019-2020 Budget",)),"")</f>
        <v/>
      </c>
      <c r="K24" s="2128"/>
      <c r="L24" s="2128"/>
      <c r="M24" s="2128"/>
      <c r="N24" s="2128"/>
      <c r="O24" s="2128"/>
      <c r="P24" s="2128"/>
      <c r="Q24" s="2128"/>
      <c r="R24" s="2128"/>
      <c r="S24" s="2129"/>
      <c r="T24" s="102" t="s">
        <v>528</v>
      </c>
      <c r="U24" s="103"/>
      <c r="V24" s="103"/>
      <c r="W24" s="103"/>
      <c r="X24" s="104"/>
      <c r="Y24" s="104"/>
      <c r="Z24" s="104"/>
      <c r="AA24" s="105"/>
    </row>
    <row r="25" spans="1:27" ht="14.1" customHeight="1" x14ac:dyDescent="0.2">
      <c r="A25" s="2105">
        <v>62269</v>
      </c>
      <c r="B25" s="2106"/>
      <c r="C25" s="2106"/>
      <c r="D25" s="2106"/>
      <c r="E25" s="2106"/>
      <c r="F25" s="2106"/>
      <c r="G25" s="2106"/>
      <c r="H25" s="2107"/>
      <c r="I25" s="110"/>
      <c r="J25" s="2130"/>
      <c r="K25" s="2130"/>
      <c r="L25" s="2130"/>
      <c r="M25" s="2130"/>
      <c r="N25" s="2130"/>
      <c r="O25" s="2130"/>
      <c r="P25" s="2130"/>
      <c r="Q25" s="2130"/>
      <c r="R25" s="2130"/>
      <c r="S25" s="2131"/>
      <c r="T25" s="2192" t="s">
        <v>2028</v>
      </c>
      <c r="U25" s="2193"/>
      <c r="V25" s="2193"/>
      <c r="W25" s="2193"/>
      <c r="X25" s="2193"/>
      <c r="Y25" s="2193"/>
      <c r="Z25" s="2193"/>
      <c r="AA25" s="2194"/>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16" t="s">
        <v>1497</v>
      </c>
      <c r="J27" s="2117"/>
      <c r="K27" s="2117"/>
      <c r="L27" s="2117"/>
      <c r="M27" s="2117"/>
      <c r="N27" s="2117"/>
      <c r="O27" s="2117"/>
      <c r="P27" s="2117"/>
      <c r="Q27" s="2117"/>
      <c r="R27" s="2117"/>
      <c r="S27" s="2118"/>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2020</v>
      </c>
      <c r="M29" s="40" t="s">
        <v>99</v>
      </c>
      <c r="N29" s="32" t="s">
        <v>1509</v>
      </c>
      <c r="O29" s="32"/>
      <c r="P29" s="32"/>
      <c r="Q29" s="32"/>
      <c r="R29" s="32"/>
      <c r="S29" s="120"/>
      <c r="T29" s="6"/>
      <c r="U29" s="6"/>
      <c r="V29" s="6"/>
      <c r="W29" s="6"/>
      <c r="X29" s="6"/>
      <c r="Y29" s="6"/>
      <c r="Z29" s="6"/>
      <c r="AA29" s="129"/>
    </row>
    <row r="30" spans="1:27" ht="13.5" customHeight="1" x14ac:dyDescent="0.2">
      <c r="A30" s="149"/>
      <c r="B30" s="133" t="s">
        <v>2020</v>
      </c>
      <c r="C30" s="121" t="s">
        <v>1156</v>
      </c>
      <c r="D30" s="28"/>
      <c r="E30" s="28"/>
      <c r="F30" s="136"/>
      <c r="G30" s="111"/>
      <c r="H30" s="111"/>
      <c r="I30" s="51"/>
      <c r="J30" s="99"/>
      <c r="K30" s="28" t="s">
        <v>572</v>
      </c>
      <c r="L30" s="144" t="s">
        <v>2020</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2020</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27"/>
      <c r="Q35" s="2106"/>
      <c r="R35" s="210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1"/>
      <c r="B38" s="2142"/>
      <c r="C38" s="2142"/>
      <c r="D38" s="2142"/>
      <c r="E38" s="2142"/>
      <c r="F38" s="2106"/>
      <c r="G38" s="2106"/>
      <c r="H38" s="2107"/>
      <c r="I38" s="2134"/>
      <c r="J38" s="2135"/>
      <c r="K38" s="2135"/>
      <c r="L38" s="2135"/>
      <c r="M38" s="2135"/>
      <c r="N38" s="2135"/>
      <c r="O38" s="2135"/>
      <c r="P38" s="2136"/>
      <c r="Q38" s="2136"/>
      <c r="R38" s="2136"/>
      <c r="S38" s="2137"/>
      <c r="T38" s="2178"/>
      <c r="U38" s="2135"/>
      <c r="V38" s="2135"/>
      <c r="W38" s="2135"/>
      <c r="X38" s="2136"/>
      <c r="Y38" s="2136"/>
      <c r="Z38" s="2136"/>
      <c r="AA38" s="2137"/>
    </row>
    <row r="39" spans="1:27" ht="12" customHeight="1" x14ac:dyDescent="0.2">
      <c r="A39" s="2111" t="s">
        <v>528</v>
      </c>
      <c r="B39" s="2112"/>
      <c r="C39" s="69"/>
      <c r="D39" s="66"/>
      <c r="E39" s="66"/>
      <c r="F39" s="76"/>
      <c r="G39" s="66"/>
      <c r="H39" s="53"/>
      <c r="I39" s="2111" t="s">
        <v>528</v>
      </c>
      <c r="J39" s="2112"/>
      <c r="K39" s="2112"/>
      <c r="L39" s="2112"/>
      <c r="M39" s="2112"/>
      <c r="N39" s="64"/>
      <c r="O39" s="69"/>
      <c r="P39" s="69"/>
      <c r="Q39" s="75"/>
      <c r="R39" s="69"/>
      <c r="S39" s="53"/>
      <c r="T39" s="69" t="s">
        <v>528</v>
      </c>
      <c r="U39" s="48"/>
      <c r="V39" s="69"/>
      <c r="W39" s="47"/>
      <c r="X39" s="75"/>
      <c r="Y39" s="43"/>
      <c r="Z39" s="43"/>
      <c r="AA39" s="44"/>
    </row>
    <row r="40" spans="1:27" ht="13.5" customHeight="1" x14ac:dyDescent="0.2">
      <c r="A40" s="2119"/>
      <c r="B40" s="2120"/>
      <c r="C40" s="2121"/>
      <c r="D40" s="2121"/>
      <c r="E40" s="2121"/>
      <c r="F40" s="2122"/>
      <c r="G40" s="2122"/>
      <c r="H40" s="2123"/>
      <c r="I40" s="2144"/>
      <c r="J40" s="2145"/>
      <c r="K40" s="2145"/>
      <c r="L40" s="2145"/>
      <c r="M40" s="2145"/>
      <c r="N40" s="2145"/>
      <c r="O40" s="2145"/>
      <c r="P40" s="2145"/>
      <c r="Q40" s="2145"/>
      <c r="R40" s="2145"/>
      <c r="S40" s="2146"/>
      <c r="T40" s="2144"/>
      <c r="U40" s="2198"/>
      <c r="V40" s="2145"/>
      <c r="W40" s="2145"/>
      <c r="X40" s="2145"/>
      <c r="Y40" s="2145"/>
      <c r="Z40" s="2145"/>
      <c r="AA40" s="2146"/>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3"/>
      <c r="B42" s="2125"/>
      <c r="C42" s="2126"/>
      <c r="D42" s="2124"/>
      <c r="E42" s="2125"/>
      <c r="F42" s="2125"/>
      <c r="G42" s="2125"/>
      <c r="H42" s="2126"/>
      <c r="I42" s="2108"/>
      <c r="J42" s="2109"/>
      <c r="K42" s="2109"/>
      <c r="L42" s="2109"/>
      <c r="M42" s="2109"/>
      <c r="N42" s="2109"/>
      <c r="O42" s="2110"/>
      <c r="P42" s="2143"/>
      <c r="Q42" s="2109"/>
      <c r="R42" s="2109"/>
      <c r="S42" s="2110"/>
      <c r="T42" s="2108"/>
      <c r="U42" s="2109"/>
      <c r="V42" s="2109"/>
      <c r="W42" s="2110"/>
      <c r="X42" s="2143"/>
      <c r="Y42" s="2109"/>
      <c r="Z42" s="2109"/>
      <c r="AA42" s="211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8"/>
      <c r="B44" s="2139"/>
      <c r="C44" s="2139"/>
      <c r="D44" s="2139"/>
      <c r="E44" s="2139"/>
      <c r="F44" s="2139"/>
      <c r="G44" s="2139"/>
      <c r="H44" s="2140"/>
      <c r="I44" s="2113"/>
      <c r="J44" s="2114"/>
      <c r="K44" s="2114"/>
      <c r="L44" s="2114"/>
      <c r="M44" s="2114"/>
      <c r="N44" s="2114"/>
      <c r="O44" s="2114"/>
      <c r="P44" s="2114"/>
      <c r="Q44" s="2114"/>
      <c r="R44" s="2114"/>
      <c r="S44" s="2115"/>
      <c r="T44" s="2113"/>
      <c r="U44" s="2132"/>
      <c r="V44" s="2132"/>
      <c r="W44" s="2132"/>
      <c r="X44" s="2132"/>
      <c r="Y44" s="2132"/>
      <c r="Z44" s="2114"/>
      <c r="AA44" s="2115"/>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customSheetViews>
    <customSheetView guid="{9175B003-A487-43D5-AD0E-58FC8E957899}" showPageBreaks="1" showGridLines="0">
      <selection activeCell="T9" sqref="T9:AA11"/>
      <pageMargins left="0.75" right="0.75" top="1" bottom="0.5" header="0.5" footer="0.5"/>
      <printOptions horizontalCentered="1"/>
      <pageSetup scale="67" orientation="landscape" useFirstPageNumber="1" r:id="rId1"/>
      <headerFooter>
        <oddFooter>&amp;C&amp;"Times New Roman,Regular"
&amp;P</oddFooter>
      </headerFooter>
    </customSheetView>
    <customSheetView guid="{0E809810-22E6-4287-9EB3-CA8E7FB18126}" showGridLines="0">
      <selection activeCell="L32" sqref="L32"/>
      <pageMargins left="0.75" right="0.75" top="1" bottom="0.5" header="0.5" footer="0.5"/>
      <printOptions horizontalCentered="1"/>
      <pageSetup scale="67" orientation="landscape" useFirstPageNumber="1" r:id="rId2"/>
      <headerFooter>
        <oddFooter>&amp;C&amp;"Times New Roman,Regular"
&amp;P</oddFooter>
      </headerFooter>
    </customSheetView>
    <customSheetView guid="{36E7C4A2-07DE-462A-B5B1-A84EB99DCC57}" showGridLines="0">
      <selection activeCell="T9" sqref="T9:AA11"/>
      <pageMargins left="0.75" right="0.75" top="1" bottom="0.5" header="0.5" footer="0.5"/>
      <printOptions horizontalCentered="1"/>
      <pageSetup scale="67" orientation="landscape" useFirstPageNumber="1" r:id="rId3"/>
      <headerFooter>
        <oddFooter>&amp;C&amp;"Times New Roman,Regular"
&amp;P</oddFooter>
      </headerFooter>
    </customSheetView>
  </customSheetViews>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4" display="www.isbe.net/sfms/afr/afr.htm" xr:uid="{00000000-0004-0000-0000-000000000000}"/>
    <hyperlink ref="I22:S22" r:id="rId5" display="   Send ISBE a File" xr:uid="{00000000-0004-0000-0000-000001000000}"/>
  </hyperlinks>
  <printOptions horizontalCentered="1"/>
  <pageMargins left="0.75" right="0.75" top="1" bottom="0.5" header="0.5" footer="0.5"/>
  <pageSetup scale="67" orientation="landscape" useFirstPageNumber="1" r:id="rId6"/>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F30" sqref="F30"/>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6" t="s">
        <v>1781</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57"/>
      <c r="B3" s="1339"/>
      <c r="C3" s="1340"/>
      <c r="D3" s="1341" t="s">
        <v>254</v>
      </c>
      <c r="E3" s="1340"/>
      <c r="F3" s="1341" t="s">
        <v>255</v>
      </c>
    </row>
    <row r="4" spans="1:8" ht="13.7" customHeight="1" x14ac:dyDescent="0.2">
      <c r="A4" s="579" t="s">
        <v>1147</v>
      </c>
      <c r="B4" s="1771">
        <f>'Revenues 9-14'!C5</f>
        <v>0</v>
      </c>
      <c r="C4" s="1772"/>
      <c r="D4" s="1773">
        <f>B4-C4</f>
        <v>0</v>
      </c>
      <c r="E4" s="1772"/>
      <c r="F4" s="1773">
        <f>E4-C4</f>
        <v>0</v>
      </c>
    </row>
    <row r="5" spans="1:8" ht="13.7" customHeight="1" x14ac:dyDescent="0.2">
      <c r="A5" s="579" t="s">
        <v>865</v>
      </c>
      <c r="B5" s="1774">
        <f>'Revenues 9-14'!D5</f>
        <v>0</v>
      </c>
      <c r="C5" s="1714"/>
      <c r="D5" s="1775">
        <f t="shared" ref="D5:D18" si="0">B5-C5</f>
        <v>0</v>
      </c>
      <c r="E5" s="1714"/>
      <c r="F5" s="1775">
        <f>E5-C5</f>
        <v>0</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0</v>
      </c>
      <c r="C7" s="1714"/>
      <c r="D7" s="1775">
        <f t="shared" si="0"/>
        <v>0</v>
      </c>
      <c r="E7" s="1714"/>
      <c r="F7" s="1775">
        <f t="shared" si="1"/>
        <v>0</v>
      </c>
    </row>
    <row r="8" spans="1:8" ht="13.7" customHeight="1" x14ac:dyDescent="0.2">
      <c r="A8" s="579" t="s">
        <v>1171</v>
      </c>
      <c r="B8" s="1774">
        <f>'Revenues 9-14'!G5</f>
        <v>0</v>
      </c>
      <c r="C8" s="1714"/>
      <c r="D8" s="1775">
        <f t="shared" si="0"/>
        <v>0</v>
      </c>
      <c r="E8" s="1714"/>
      <c r="F8" s="1775">
        <f t="shared" si="1"/>
        <v>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f>'Revenues 9-14'!J5</f>
        <v>0</v>
      </c>
      <c r="C11" s="1714"/>
      <c r="D11" s="1775">
        <f t="shared" si="0"/>
        <v>0</v>
      </c>
      <c r="E11" s="1714"/>
      <c r="F11" s="1775">
        <f t="shared" si="1"/>
        <v>0</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0</v>
      </c>
      <c r="C14" s="1714"/>
      <c r="D14" s="1775">
        <f t="shared" si="0"/>
        <v>0</v>
      </c>
      <c r="E14" s="1714"/>
      <c r="F14" s="1775">
        <f t="shared" si="1"/>
        <v>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0</v>
      </c>
      <c r="C16" s="1714"/>
      <c r="D16" s="1775">
        <f t="shared" si="0"/>
        <v>0</v>
      </c>
      <c r="E16" s="1714"/>
      <c r="F16" s="1775">
        <f t="shared" si="1"/>
        <v>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0</v>
      </c>
      <c r="C19" s="1776">
        <f>SUM(C4:C18)</f>
        <v>0</v>
      </c>
      <c r="D19" s="1776">
        <f>SUM(D4:D18)</f>
        <v>0</v>
      </c>
      <c r="E19" s="1776">
        <f>SUM(E4:E18)</f>
        <v>0</v>
      </c>
      <c r="F19" s="1776">
        <f>SUM(F4:F18)</f>
        <v>0</v>
      </c>
    </row>
    <row r="20" spans="1:6" ht="13.5" thickTop="1" x14ac:dyDescent="0.2">
      <c r="B20" s="578"/>
      <c r="F20" s="580"/>
    </row>
    <row r="21" spans="1:6" x14ac:dyDescent="0.2">
      <c r="A21" s="581" t="s">
        <v>1787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customSheetViews>
    <customSheetView guid="{9175B003-A487-43D5-AD0E-58FC8E957899}" scale="110" colorId="8" showGridLines="0">
      <selection activeCell="F30" sqref="F30"/>
      <pageMargins left="0.75" right="0.75" top="1.5" bottom="0.5" header="0.5" footer="0.5"/>
      <printOptions horizontalCentered="1"/>
      <pageSetup scale="94" firstPageNumber="41" orientation="landscape" useFirstPageNumber="1" r:id="rId1"/>
      <headerFooter>
        <oddHeader xml:space="preserve">&amp;C&amp;"Times New Roman,Regular"SOUTHWESTERN ILLINOIS CAREER AND TECHNICAL EDUCATION SYSTEM
SCHEDULE OF AD VALOREM TAX RECEIPTS
FOR THE YEAR ENDED JUNE 30, 2020
</oddHeader>
        <oddFooter>&amp;C&amp;"Times New Roman,Regular"See Independent Auditor’s Reports
&amp;P</oddFooter>
      </headerFooter>
    </customSheetView>
    <customSheetView guid="{0E809810-22E6-4287-9EB3-CA8E7FB18126}" scale="110" colorId="8" showGridLines="0">
      <selection activeCell="A17" sqref="A17:H17"/>
      <pageMargins left="0.75" right="0.75" top="1.5" bottom="0.5" header="0.5" footer="0.5"/>
      <printOptions horizontalCentered="1"/>
      <pageSetup scale="94" firstPageNumber="51" orientation="landscape" useFirstPageNumber="1" r:id="rId2"/>
      <headerFooter>
        <oddHeader xml:space="preserve">&amp;C&amp;"Times New Roman,Regular"SOUTHWESTERN ILLINOIS CAREER &amp; TECHNICAL EDUCATION SYSTEM
SCHEDULE OF AD VALOREM TAX RECEIPTS
FOR THE YEAR ENDED JUNE 30, 2020
</oddHeader>
        <oddFooter>&amp;C&amp;"Times New Roman,Regular"See Independent Auditor’s Reports
&amp;P</oddFooter>
      </headerFooter>
    </customSheetView>
    <customSheetView guid="{36E7C4A2-07DE-462A-B5B1-A84EB99DCC57}" scale="110" colorId="8" showGridLines="0">
      <selection activeCell="F30" sqref="F30"/>
      <pageMargins left="0.75" right="0.75" top="1.5" bottom="0.5" header="0.5" footer="0.5"/>
      <printOptions horizontalCentered="1"/>
      <pageSetup scale="94" firstPageNumber="41" orientation="landscape" useFirstPageNumber="1" r:id="rId3"/>
      <headerFooter>
        <oddHeader xml:space="preserve">&amp;C&amp;"Times New Roman,Regular"SOUTHWESTERN ILLINOIS CAREER AND TECHNICAL EDUCATION SYSTEM
SCHEDULE OF AD VALOREM TAX RECEIPTS
FOR THE YEAR ENDED JUNE 30, 2020
</oddHeader>
        <oddFooter>&amp;C&amp;"Times New Roman,Regular"See Independent Auditor’s Reports
&amp;P</oddFooter>
      </headerFooter>
    </customSheetView>
  </customSheetViews>
  <mergeCells count="1">
    <mergeCell ref="A2:A3"/>
  </mergeCells>
  <phoneticPr fontId="14" type="noConversion"/>
  <printOptions horizontalCentered="1" gridLinesSet="0"/>
  <pageMargins left="0.75" right="0.75" top="1.5" bottom="0.5" header="0.5" footer="0.5"/>
  <pageSetup scale="94" firstPageNumber="41" orientation="landscape" useFirstPageNumber="1" r:id="rId4"/>
  <headerFooter>
    <oddHeader xml:space="preserve">&amp;C&amp;"Times New Roman,Regular"SOUTHWESTERN ILLINOIS CAREER AND TECHNICAL EDUCATION SYSTEM
SCHEDULE OF AD VALOREM TAX RECEIPTS
FOR THE YEAR ENDED JUNE 30, 2020
</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8" colorId="8" zoomScale="110" zoomScaleNormal="110" workbookViewId="0">
      <selection activeCell="A17" sqref="A17:H1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78" t="s">
        <v>625</v>
      </c>
      <c r="B1" s="2376"/>
      <c r="C1" s="585"/>
    </row>
    <row r="2" spans="1:7" ht="33.75" x14ac:dyDescent="0.2">
      <c r="A2" s="2383" t="s">
        <v>1781</v>
      </c>
      <c r="B2" s="2384"/>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85" t="s">
        <v>1106</v>
      </c>
      <c r="B3" s="2386"/>
      <c r="C3" s="2379"/>
      <c r="D3" s="2380"/>
      <c r="E3" s="2380"/>
      <c r="F3" s="2381"/>
    </row>
    <row r="4" spans="1:7" ht="12.75" customHeight="1" thickBot="1" x14ac:dyDescent="0.25">
      <c r="A4" s="2373" t="s">
        <v>626</v>
      </c>
      <c r="B4" s="2374"/>
      <c r="C4" s="1706"/>
      <c r="D4" s="1706"/>
      <c r="E4" s="1706"/>
      <c r="F4" s="1782">
        <f>SUM(C4+D4)-E4</f>
        <v>0</v>
      </c>
    </row>
    <row r="5" spans="1:7" ht="15.75" customHeight="1" thickTop="1" x14ac:dyDescent="0.2">
      <c r="A5" s="2377" t="s">
        <v>1103</v>
      </c>
      <c r="B5" s="2372"/>
      <c r="C5" s="2366"/>
      <c r="D5" s="2367"/>
      <c r="E5" s="2367"/>
      <c r="F5" s="2368"/>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69" t="s">
        <v>627</v>
      </c>
      <c r="B15" s="2370"/>
      <c r="C15" s="1782">
        <f>SUM(C6:C14)</f>
        <v>0</v>
      </c>
      <c r="D15" s="1782">
        <f>SUM(D6:D14)</f>
        <v>0</v>
      </c>
      <c r="E15" s="1782">
        <f>SUM(E6:E14)</f>
        <v>0</v>
      </c>
      <c r="F15" s="1782">
        <f>SUM(F6:F14)</f>
        <v>0</v>
      </c>
      <c r="G15" s="473"/>
    </row>
    <row r="16" spans="1:7" s="197" customFormat="1" ht="15.75" customHeight="1" thickTop="1" x14ac:dyDescent="0.2">
      <c r="A16" s="2382" t="s">
        <v>1104</v>
      </c>
      <c r="B16" s="2372"/>
      <c r="C16" s="2366"/>
      <c r="D16" s="2367"/>
      <c r="E16" s="2367"/>
      <c r="F16" s="2368"/>
    </row>
    <row r="17" spans="1:11" ht="12.75" customHeight="1" thickBot="1" x14ac:dyDescent="0.25">
      <c r="A17" s="2364" t="s">
        <v>64</v>
      </c>
      <c r="B17" s="2365"/>
      <c r="C17" s="1783"/>
      <c r="D17" s="1714"/>
      <c r="E17" s="1783"/>
      <c r="F17" s="1782">
        <f>SUM(C17+D17)-E17</f>
        <v>0</v>
      </c>
    </row>
    <row r="18" spans="1:11" ht="12.75" customHeight="1" thickTop="1" thickBot="1" x14ac:dyDescent="0.25">
      <c r="A18" s="2364" t="s">
        <v>6</v>
      </c>
      <c r="B18" s="2365"/>
      <c r="C18" s="1783"/>
      <c r="D18" s="1714"/>
      <c r="E18" s="1783"/>
      <c r="F18" s="1782">
        <f>SUM(C18+D18)-E18</f>
        <v>0</v>
      </c>
    </row>
    <row r="19" spans="1:11" ht="12.75" customHeight="1" thickTop="1" thickBot="1" x14ac:dyDescent="0.25">
      <c r="A19" s="2364" t="s">
        <v>385</v>
      </c>
      <c r="B19" s="2365"/>
      <c r="C19" s="1783"/>
      <c r="D19" s="1714"/>
      <c r="E19" s="1783"/>
      <c r="F19" s="1782">
        <f>SUM(C19+D19)-E19</f>
        <v>0</v>
      </c>
    </row>
    <row r="20" spans="1:11" ht="12.75" customHeight="1" thickTop="1" thickBot="1" x14ac:dyDescent="0.25">
      <c r="A20" s="2364" t="s">
        <v>445</v>
      </c>
      <c r="B20" s="2365"/>
      <c r="C20" s="1783"/>
      <c r="D20" s="1714"/>
      <c r="E20" s="1783"/>
      <c r="F20" s="1782">
        <f>SUM(C20+D20)-E20</f>
        <v>0</v>
      </c>
    </row>
    <row r="21" spans="1:11" ht="14.25" thickTop="1" thickBot="1" x14ac:dyDescent="0.25">
      <c r="A21" s="2369" t="s">
        <v>628</v>
      </c>
      <c r="B21" s="2370"/>
      <c r="C21" s="1782">
        <f>SUM(C17:C20)</f>
        <v>0</v>
      </c>
      <c r="D21" s="1782">
        <f>SUM(D17:D20)</f>
        <v>0</v>
      </c>
      <c r="E21" s="1782">
        <f>SUM(E17:E20)</f>
        <v>0</v>
      </c>
      <c r="F21" s="1782">
        <f>SUM(F17:F20)</f>
        <v>0</v>
      </c>
      <c r="G21" s="473"/>
    </row>
    <row r="22" spans="1:11" ht="15.75" customHeight="1" thickTop="1" x14ac:dyDescent="0.2">
      <c r="A22" s="2371" t="s">
        <v>1105</v>
      </c>
      <c r="B22" s="2372"/>
      <c r="C22" s="2366"/>
      <c r="D22" s="2367"/>
      <c r="E22" s="2367"/>
      <c r="F22" s="2368"/>
    </row>
    <row r="23" spans="1:11" ht="13.5" thickBot="1" x14ac:dyDescent="0.25">
      <c r="A23" s="2373" t="s">
        <v>629</v>
      </c>
      <c r="B23" s="2374"/>
      <c r="C23" s="1706"/>
      <c r="D23" s="1706"/>
      <c r="E23" s="1706"/>
      <c r="F23" s="1782">
        <f>SUM(C23+D23)-E23</f>
        <v>0</v>
      </c>
      <c r="G23" s="473"/>
    </row>
    <row r="24" spans="1:11" ht="15.75" customHeight="1" thickTop="1" x14ac:dyDescent="0.2">
      <c r="A24" s="2371" t="s">
        <v>2008</v>
      </c>
      <c r="B24" s="2372"/>
      <c r="C24" s="2366"/>
      <c r="D24" s="2367"/>
      <c r="E24" s="2367"/>
      <c r="F24" s="2368"/>
    </row>
    <row r="25" spans="1:11" ht="13.5" thickBot="1" x14ac:dyDescent="0.25">
      <c r="A25" s="2373" t="s">
        <v>2009</v>
      </c>
      <c r="B25" s="2374"/>
      <c r="C25" s="1706"/>
      <c r="D25" s="1706"/>
      <c r="E25" s="1706"/>
      <c r="F25" s="1782">
        <f>SUM(C25+D25)-E25</f>
        <v>0</v>
      </c>
      <c r="G25" s="473"/>
    </row>
    <row r="26" spans="1:11" ht="15.75" customHeight="1" thickTop="1" x14ac:dyDescent="0.2">
      <c r="A26" s="2377" t="s">
        <v>652</v>
      </c>
      <c r="B26" s="2372"/>
      <c r="C26" s="589"/>
      <c r="D26" s="589"/>
      <c r="E26" s="589"/>
      <c r="F26" s="590"/>
    </row>
    <row r="27" spans="1:11" ht="13.5" thickBot="1" x14ac:dyDescent="0.25">
      <c r="A27" s="2369" t="s">
        <v>1063</v>
      </c>
      <c r="B27" s="2370"/>
      <c r="C27" s="1714"/>
      <c r="D27" s="1714"/>
      <c r="E27" s="1714"/>
      <c r="F27" s="1782">
        <f>SUM(C27+D27)-E27</f>
        <v>0</v>
      </c>
      <c r="G27" s="473"/>
    </row>
    <row r="28" spans="1:11" ht="7.5" customHeight="1" thickTop="1" x14ac:dyDescent="0.2">
      <c r="A28" s="489"/>
    </row>
    <row r="29" spans="1:11" ht="23.25" customHeight="1" x14ac:dyDescent="0.2">
      <c r="A29" s="2375" t="s">
        <v>578</v>
      </c>
      <c r="B29" s="2376"/>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1879</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c r="B31" s="595"/>
      <c r="C31" s="1784"/>
      <c r="D31" s="1785"/>
      <c r="E31" s="1784"/>
      <c r="F31" s="1784"/>
      <c r="G31" s="1784"/>
      <c r="H31" s="1784"/>
      <c r="I31" s="1786">
        <f>((E31+F31)-H31)+G31</f>
        <v>0</v>
      </c>
      <c r="J31" s="1784"/>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0</v>
      </c>
      <c r="D49" s="1792"/>
      <c r="E49" s="1786">
        <f t="shared" ref="E49:J49" si="2">SUM(E31:E48)</f>
        <v>0</v>
      </c>
      <c r="F49" s="1786">
        <f t="shared" si="2"/>
        <v>0</v>
      </c>
      <c r="G49" s="1786">
        <f t="shared" si="2"/>
        <v>0</v>
      </c>
      <c r="H49" s="1786">
        <f t="shared" si="2"/>
        <v>0</v>
      </c>
      <c r="I49" s="1786">
        <f t="shared" si="2"/>
        <v>0</v>
      </c>
      <c r="J49" s="1786">
        <f t="shared" si="2"/>
        <v>0</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906</v>
      </c>
      <c r="B52" s="2358" t="s">
        <v>580</v>
      </c>
      <c r="C52" s="2359"/>
      <c r="D52" s="2359"/>
      <c r="E52" s="603" t="s">
        <v>840</v>
      </c>
      <c r="F52" s="2360"/>
      <c r="G52" s="2361"/>
      <c r="H52" s="596"/>
      <c r="I52" s="596"/>
      <c r="J52" s="600"/>
    </row>
    <row r="53" spans="1:11" ht="11.25" customHeight="1" x14ac:dyDescent="0.2">
      <c r="A53" s="604" t="s">
        <v>907</v>
      </c>
      <c r="B53" s="605" t="s">
        <v>945</v>
      </c>
      <c r="C53" s="600"/>
      <c r="D53" s="597"/>
      <c r="E53" s="603" t="s">
        <v>494</v>
      </c>
      <c r="F53" s="2362"/>
      <c r="G53" s="2363"/>
      <c r="H53" s="596"/>
      <c r="I53" s="596"/>
      <c r="J53" s="600"/>
    </row>
    <row r="54" spans="1:11" ht="11.25" customHeight="1" x14ac:dyDescent="0.2">
      <c r="A54" s="606" t="s">
        <v>908</v>
      </c>
      <c r="B54" s="601" t="s">
        <v>946</v>
      </c>
      <c r="C54" s="600"/>
      <c r="D54" s="597"/>
      <c r="E54" s="603" t="s">
        <v>495</v>
      </c>
      <c r="F54" s="2362"/>
      <c r="G54" s="236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customSheetViews>
    <customSheetView guid="{9175B003-A487-43D5-AD0E-58FC8E957899}" scale="110" colorId="8" showGridLines="0" topLeftCell="A28">
      <selection activeCell="A17" sqref="A17:H17"/>
      <pageMargins left="0.75" right="0.75" top="0.9" bottom="0.5" header="0.5" footer="0.5"/>
      <printOptions horizontalCentered="1"/>
      <pageSetup scale="65" firstPageNumber="24" fitToHeight="0" orientation="landscape" r:id="rId1"/>
      <headerFooter>
        <oddHeader xml:space="preserve">&amp;C&amp;"Times New Roman,Regular"SOUTHWESTERN ILLINOIS CAREER AND TECHNICAL EDUCATION SYSTEM
SCHEDULE OF SHORT-TERM AND LONG-TERM DEBT
FOR THE YEAR ENDED JUNE 30, 2020
</oddHeader>
        <oddFooter>&amp;C&amp;"Times New Roman,Regular"See Independent Auditor’s Reports
&amp;P</oddFooter>
      </headerFooter>
    </customSheetView>
    <customSheetView guid="{0E809810-22E6-4287-9EB3-CA8E7FB18126}" scale="110" colorId="8" showGridLines="0" topLeftCell="A28">
      <selection activeCell="A17" sqref="A17:H17"/>
      <pageMargins left="0.75" right="0.75" top="0.9" bottom="0.5" header="0.5" footer="0.5"/>
      <printOptions horizontalCentered="1"/>
      <pageSetup scale="65" firstPageNumber="24" fitToHeight="0" orientation="landscape" r:id="rId2"/>
      <headerFooter>
        <oddHeader xml:space="preserve">&amp;C&amp;"Times New Roman,Regular"SOUTHWESTERN ILLINOIS CAREER &amp; TECHNICAL EDUCATION SYSTEM
SCHEDULE OF SHORT-TERM AND LONG-TERM DEBT
FOR THE YEAR ENDED JUNE 30, 2020
</oddHeader>
        <oddFooter>&amp;C&amp;"Times New Roman,Regular"See Independent Auditor’s Reports
&amp;P</oddFooter>
      </headerFooter>
    </customSheetView>
    <customSheetView guid="{36E7C4A2-07DE-462A-B5B1-A84EB99DCC57}" scale="110" colorId="8" showGridLines="0" topLeftCell="A28">
      <selection activeCell="A17" sqref="A17:H17"/>
      <pageMargins left="0.75" right="0.75" top="0.9" bottom="0.5" header="0.5" footer="0.5"/>
      <printOptions horizontalCentered="1"/>
      <pageSetup scale="65" firstPageNumber="24" fitToHeight="0" orientation="landscape" r:id="rId3"/>
      <headerFooter>
        <oddHeader xml:space="preserve">&amp;C&amp;"Times New Roman,Regular"SOUTHWESTERN ILLINOIS CAREER AND TECHNICAL EDUCATION SYSTEM
SCHEDULE OF SHORT-TERM AND LONG-TERM DEBT
FOR THE YEAR ENDED JUNE 30, 2020
</oddHeader>
        <oddFooter>&amp;C&amp;"Times New Roman,Regular"See Independent Auditor’s Reports
&amp;P</oddFooter>
      </headerFooter>
    </customSheetView>
  </customSheetViews>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0.9" bottom="0.5" header="0.5" footer="0.5"/>
  <pageSetup scale="65" firstPageNumber="24" fitToHeight="0" orientation="landscape" r:id="rId4"/>
  <headerFooter>
    <oddHeader xml:space="preserve">&amp;C&amp;"Times New Roman,Regular"SOUTHWESTERN ILLINOIS CAREER AND TECHNICAL EDUCATION SYSTEM
SCHEDULE OF SHORT-TERM AND LONG-TERM DEBT
FOR THE YEAR ENDED JUNE 30, 2020
</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topLeftCell="A4" colorId="8" zoomScale="110" zoomScaleNormal="110" workbookViewId="0">
      <selection activeCell="H31" sqref="H31:K3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7" t="s">
        <v>851</v>
      </c>
      <c r="B1" s="2388"/>
      <c r="C1" s="2388"/>
      <c r="D1" s="2388"/>
      <c r="E1" s="2388"/>
      <c r="F1" s="2388"/>
      <c r="G1" s="2389"/>
      <c r="H1" s="1343"/>
      <c r="I1" s="614"/>
      <c r="J1" s="400"/>
    </row>
    <row r="2" spans="1:11" ht="26.25" x14ac:dyDescent="0.2">
      <c r="A2" s="2406" t="s">
        <v>1661</v>
      </c>
      <c r="B2" s="2407"/>
      <c r="C2" s="2407"/>
      <c r="D2" s="2407"/>
      <c r="E2" s="2408"/>
      <c r="F2" s="615" t="s">
        <v>898</v>
      </c>
      <c r="G2" s="616" t="s">
        <v>1658</v>
      </c>
      <c r="H2" s="616" t="s">
        <v>407</v>
      </c>
      <c r="I2" s="616" t="s">
        <v>1150</v>
      </c>
      <c r="J2" s="616" t="s">
        <v>1791</v>
      </c>
      <c r="K2" s="616" t="s">
        <v>137</v>
      </c>
    </row>
    <row r="3" spans="1:11" x14ac:dyDescent="0.2">
      <c r="A3" s="2409" t="str">
        <f>"Cash Basis Fund Balance as of July 1, "&amp;'AFR20'!E2-1</f>
        <v>Cash Basis Fund Balance as of July 1, 2019</v>
      </c>
      <c r="B3" s="2410"/>
      <c r="C3" s="2410"/>
      <c r="D3" s="2410"/>
      <c r="E3" s="2411"/>
      <c r="F3" s="617"/>
      <c r="G3" s="1794"/>
      <c r="H3" s="1794"/>
      <c r="I3" s="1794"/>
      <c r="J3" s="1795"/>
      <c r="K3" s="1795"/>
    </row>
    <row r="4" spans="1:11" x14ac:dyDescent="0.2">
      <c r="A4" s="2412" t="s">
        <v>366</v>
      </c>
      <c r="B4" s="2413"/>
      <c r="C4" s="2413"/>
      <c r="D4" s="2413"/>
      <c r="E4" s="2359"/>
      <c r="F4" s="620"/>
      <c r="G4" s="1796"/>
      <c r="H4" s="1797"/>
      <c r="I4" s="1796"/>
      <c r="J4" s="1798"/>
      <c r="K4" s="1798"/>
    </row>
    <row r="5" spans="1:11" x14ac:dyDescent="0.2">
      <c r="A5" s="2390" t="s">
        <v>1062</v>
      </c>
      <c r="B5" s="2391"/>
      <c r="C5" s="2391"/>
      <c r="D5" s="2391"/>
      <c r="E5" s="2392"/>
      <c r="F5" s="622" t="s">
        <v>843</v>
      </c>
      <c r="G5" s="1799"/>
      <c r="H5" s="1794"/>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390" t="s">
        <v>1792</v>
      </c>
      <c r="B10" s="2391"/>
      <c r="C10" s="2391"/>
      <c r="D10" s="2391"/>
      <c r="E10" s="2393"/>
      <c r="F10" s="633" t="s">
        <v>857</v>
      </c>
      <c r="G10" s="1803"/>
      <c r="H10" s="1804"/>
      <c r="I10" s="1794"/>
      <c r="J10" s="1795"/>
      <c r="K10" s="1795"/>
    </row>
    <row r="11" spans="1:11" x14ac:dyDescent="0.2">
      <c r="A11" s="2390" t="s">
        <v>159</v>
      </c>
      <c r="B11" s="2391"/>
      <c r="C11" s="2391"/>
      <c r="D11" s="2391"/>
      <c r="E11" s="2392"/>
      <c r="F11" s="622" t="s">
        <v>847</v>
      </c>
      <c r="G11" s="1799"/>
      <c r="H11" s="1794"/>
      <c r="I11" s="1794"/>
      <c r="J11" s="1795"/>
      <c r="K11" s="1801"/>
    </row>
    <row r="12" spans="1:11" ht="13.5" thickBot="1" x14ac:dyDescent="0.25">
      <c r="A12" s="2417" t="s">
        <v>899</v>
      </c>
      <c r="B12" s="2418"/>
      <c r="C12" s="2418"/>
      <c r="D12" s="2418"/>
      <c r="E12" s="2419"/>
      <c r="F12" s="1482"/>
      <c r="G12" s="1805">
        <f>SUM(G5:G11)</f>
        <v>0</v>
      </c>
      <c r="H12" s="1805">
        <f>SUM(H5:H11)</f>
        <v>0</v>
      </c>
      <c r="I12" s="1805">
        <f>SUM(I5:I11)</f>
        <v>0</v>
      </c>
      <c r="J12" s="1805">
        <f>SUM(J5:J11)</f>
        <v>0</v>
      </c>
      <c r="K12" s="1805">
        <f>SUM(K5:K11)</f>
        <v>0</v>
      </c>
    </row>
    <row r="13" spans="1:11" ht="13.5" thickTop="1" x14ac:dyDescent="0.2">
      <c r="A13" s="2414" t="s">
        <v>367</v>
      </c>
      <c r="B13" s="2415"/>
      <c r="C13" s="2415"/>
      <c r="D13" s="2415"/>
      <c r="E13" s="2416"/>
      <c r="F13" s="634"/>
      <c r="G13" s="1806"/>
      <c r="H13" s="1807"/>
      <c r="I13" s="1808"/>
      <c r="J13" s="1808"/>
      <c r="K13" s="1808"/>
    </row>
    <row r="14" spans="1:11" x14ac:dyDescent="0.2">
      <c r="A14" s="2397" t="s">
        <v>453</v>
      </c>
      <c r="B14" s="2397"/>
      <c r="C14" s="2397"/>
      <c r="D14" s="2397"/>
      <c r="E14" s="2398"/>
      <c r="F14" s="635" t="s">
        <v>849</v>
      </c>
      <c r="G14" s="1803"/>
      <c r="H14" s="1794"/>
      <c r="I14" s="1799"/>
      <c r="J14" s="1801"/>
      <c r="K14" s="1795"/>
    </row>
    <row r="15" spans="1:11" x14ac:dyDescent="0.2">
      <c r="A15" s="2391" t="s">
        <v>4</v>
      </c>
      <c r="B15" s="2391"/>
      <c r="C15" s="2391"/>
      <c r="D15" s="2391"/>
      <c r="E15" s="2392"/>
      <c r="F15" s="635" t="s">
        <v>850</v>
      </c>
      <c r="G15" s="1799"/>
      <c r="H15" s="1794"/>
      <c r="I15" s="1794"/>
      <c r="J15" s="1795"/>
      <c r="K15" s="1795"/>
    </row>
    <row r="16" spans="1:11" x14ac:dyDescent="0.2">
      <c r="A16" s="2391" t="s">
        <v>295</v>
      </c>
      <c r="B16" s="2391"/>
      <c r="C16" s="2391"/>
      <c r="D16" s="2391"/>
      <c r="E16" s="2392"/>
      <c r="F16" s="635" t="s">
        <v>917</v>
      </c>
      <c r="G16" s="1800"/>
      <c r="H16" s="1796"/>
      <c r="I16" s="1796"/>
      <c r="J16" s="1798"/>
      <c r="K16" s="1798"/>
    </row>
    <row r="17" spans="1:15" x14ac:dyDescent="0.2">
      <c r="A17" s="2424" t="s">
        <v>929</v>
      </c>
      <c r="B17" s="2424"/>
      <c r="C17" s="2424"/>
      <c r="D17" s="2424"/>
      <c r="E17" s="2425"/>
      <c r="F17" s="636"/>
      <c r="G17" s="1809"/>
      <c r="H17" s="1810"/>
      <c r="I17" s="1810"/>
      <c r="J17" s="1811"/>
      <c r="K17" s="1812"/>
    </row>
    <row r="18" spans="1:15" x14ac:dyDescent="0.2">
      <c r="A18" s="2401" t="s">
        <v>365</v>
      </c>
      <c r="B18" s="2402"/>
      <c r="C18" s="2402"/>
      <c r="D18" s="2402"/>
      <c r="E18" s="2403"/>
      <c r="F18" s="635" t="s">
        <v>926</v>
      </c>
      <c r="G18" s="1803"/>
      <c r="H18" s="1803"/>
      <c r="I18" s="1803"/>
      <c r="J18" s="1795"/>
      <c r="K18" s="1813"/>
    </row>
    <row r="19" spans="1:15" ht="21.75" customHeight="1" x14ac:dyDescent="0.2">
      <c r="A19" s="2399" t="s">
        <v>1788</v>
      </c>
      <c r="B19" s="2399"/>
      <c r="C19" s="2399"/>
      <c r="D19" s="2399"/>
      <c r="E19" s="2400"/>
      <c r="F19" s="635" t="s">
        <v>927</v>
      </c>
      <c r="G19" s="1803"/>
      <c r="H19" s="1803"/>
      <c r="I19" s="1803"/>
      <c r="J19" s="1795"/>
      <c r="K19" s="1813"/>
    </row>
    <row r="20" spans="1:15" x14ac:dyDescent="0.2">
      <c r="A20" s="2401" t="s">
        <v>1793</v>
      </c>
      <c r="B20" s="2402"/>
      <c r="C20" s="2402"/>
      <c r="D20" s="2402"/>
      <c r="E20" s="2403"/>
      <c r="F20" s="635" t="s">
        <v>928</v>
      </c>
      <c r="G20" s="1803"/>
      <c r="H20" s="1803"/>
      <c r="I20" s="1803"/>
      <c r="J20" s="1795"/>
      <c r="K20" s="1813"/>
    </row>
    <row r="21" spans="1:15" ht="13.5" thickBot="1" x14ac:dyDescent="0.25">
      <c r="A21" s="2420" t="s">
        <v>633</v>
      </c>
      <c r="B21" s="2420"/>
      <c r="C21" s="2420"/>
      <c r="D21" s="2420"/>
      <c r="E21" s="2420"/>
      <c r="F21" s="1483"/>
      <c r="G21" s="1810"/>
      <c r="H21" s="1814"/>
      <c r="I21" s="1814"/>
      <c r="J21" s="1815">
        <f>SUM(J18:J20)</f>
        <v>0</v>
      </c>
      <c r="K21" s="1811"/>
    </row>
    <row r="22" spans="1:15" ht="13.5" thickTop="1" x14ac:dyDescent="0.2">
      <c r="A22" s="2391" t="s">
        <v>1794</v>
      </c>
      <c r="B22" s="2391"/>
      <c r="C22" s="2391"/>
      <c r="D22" s="2391"/>
      <c r="E22" s="2392"/>
      <c r="F22" s="635" t="s">
        <v>857</v>
      </c>
      <c r="G22" s="1803"/>
      <c r="H22" s="1794"/>
      <c r="I22" s="1794"/>
      <c r="J22" s="1816"/>
      <c r="K22" s="1795"/>
    </row>
    <row r="23" spans="1:15" ht="13.5" thickBot="1" x14ac:dyDescent="0.25">
      <c r="A23" s="2421" t="s">
        <v>900</v>
      </c>
      <c r="B23" s="2420"/>
      <c r="C23" s="2420"/>
      <c r="D23" s="2420"/>
      <c r="E23" s="2420"/>
      <c r="F23" s="1485"/>
      <c r="G23" s="1805">
        <f>SUM(G14:G16,G21,G22)</f>
        <v>0</v>
      </c>
      <c r="H23" s="1805">
        <f>SUM(H14:H16,H21,H22)</f>
        <v>0</v>
      </c>
      <c r="I23" s="1805">
        <f>SUM(I14:I16,I21,I22)</f>
        <v>0</v>
      </c>
      <c r="J23" s="1805">
        <f>SUM(J14:J16,J21,J22)</f>
        <v>0</v>
      </c>
      <c r="K23" s="1805">
        <f>SUM(K14:K16,K21,K22)</f>
        <v>0</v>
      </c>
      <c r="M23" s="1904"/>
      <c r="N23" s="1904"/>
      <c r="O23" s="1904"/>
    </row>
    <row r="24" spans="1:15" ht="14.25" thickTop="1" thickBot="1" x14ac:dyDescent="0.25">
      <c r="A24" s="2422" t="str">
        <f>"Ending Cash Basis Fund Balance as of June 30, "&amp;'AFR20'!E2</f>
        <v>Ending Cash Basis Fund Balance as of June 30, 2020</v>
      </c>
      <c r="B24" s="2423"/>
      <c r="C24" s="2423"/>
      <c r="D24" s="2423"/>
      <c r="E24" s="2423"/>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1878</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94"/>
      <c r="I31" s="2395"/>
      <c r="J31" s="2395"/>
      <c r="K31" s="2395"/>
    </row>
    <row r="32" spans="1:15" x14ac:dyDescent="0.2">
      <c r="A32" s="649"/>
      <c r="B32" s="232"/>
      <c r="C32" s="232"/>
      <c r="D32" s="232"/>
      <c r="E32" s="645"/>
      <c r="F32" s="651" t="s">
        <v>537</v>
      </c>
      <c r="G32" s="618"/>
      <c r="H32" s="2396"/>
      <c r="I32" s="2395"/>
      <c r="J32" s="2395"/>
      <c r="K32" s="2395"/>
    </row>
    <row r="33" spans="1:11" ht="1.5" customHeight="1" x14ac:dyDescent="0.2">
      <c r="A33" s="652" t="s">
        <v>1161</v>
      </c>
      <c r="B33" s="341"/>
      <c r="C33" s="341"/>
      <c r="D33" s="341"/>
      <c r="E33" s="341"/>
      <c r="F33" s="341"/>
      <c r="G33" s="653"/>
      <c r="H33" s="2396"/>
      <c r="I33" s="2395"/>
      <c r="J33" s="2395"/>
      <c r="K33" s="2395"/>
    </row>
    <row r="34" spans="1:11" x14ac:dyDescent="0.2">
      <c r="A34" s="654" t="s">
        <v>1795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1" t="s">
        <v>538</v>
      </c>
      <c r="B41" s="2404"/>
      <c r="C41" s="2404"/>
      <c r="D41" s="2404"/>
      <c r="E41" s="2404"/>
      <c r="F41" s="240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1789</v>
      </c>
      <c r="B46" s="382" t="s">
        <v>1659</v>
      </c>
    </row>
    <row r="47" spans="1:11" s="663" customFormat="1" ht="12.75" customHeight="1" x14ac:dyDescent="0.2">
      <c r="A47" s="661"/>
      <c r="B47" s="662" t="s">
        <v>1660</v>
      </c>
      <c r="E47" s="662"/>
      <c r="K47" s="664"/>
    </row>
    <row r="48" spans="1:11" ht="12.75" customHeight="1" x14ac:dyDescent="0.2">
      <c r="A48" s="1345" t="s">
        <v>1790</v>
      </c>
      <c r="B48" s="382" t="s">
        <v>918</v>
      </c>
    </row>
  </sheetData>
  <sheetProtection algorithmName="SHA-512" hashValue="bQNZEwpeVG2BkHoaspPAx+QEf+iEm31k5k7qPTg3GPbNGMCXQOnmlo/EL+cBDPojet/3xFlODRKxNdZ4gK4c2A==" saltValue="+kKwIWsoXlnbSOmaDu7hMg==" spinCount="100000" sheet="1" objects="1" scenarios="1"/>
  <customSheetViews>
    <customSheetView guid="{9175B003-A487-43D5-AD0E-58FC8E957899}" scale="110" colorId="8" showGridLines="0" topLeftCell="A4">
      <selection activeCell="H31" sqref="H31:K33"/>
      <pageMargins left="0.75" right="0.75" top="1.1000000000000001" bottom="0.5" header="0.5" footer="0.5"/>
      <printOptions horizontalCentered="1"/>
      <pageSetup scale="74" firstPageNumber="25" orientation="landscape" r:id="rId1"/>
      <headerFooter>
        <oddHeader xml:space="preserve">&amp;C&amp;"Times New Roman,Regular"SOUTHWESTERN ILLINOIS CAREER AND TECHNICAL EDUCATION SYSTEM
SCHEDULE OF RESTRICTED LOCAL TAX LEVIES AND SELECTED REVENUE SOURCES
SCHEDULE OF TORT IMMUNITY EXPENDITURES
FOR THE YEAR ENDED JUNE 30, 2020
</oddHeader>
        <oddFooter>&amp;C&amp;"Times New Roman,Regular"See Independent Auditor’s Reports
&amp;P</oddFooter>
      </headerFooter>
    </customSheetView>
    <customSheetView guid="{0E809810-22E6-4287-9EB3-CA8E7FB18126}" scale="110" colorId="8" showGridLines="0" topLeftCell="A4">
      <selection activeCell="H31" sqref="H31:K33"/>
      <pageMargins left="0.75" right="0.75" top="1.1000000000000001" bottom="0.5" header="0.5" footer="0.5"/>
      <printOptions horizontalCentered="1"/>
      <pageSetup scale="74" firstPageNumber="25" orientation="landscape" r:id="rId2"/>
      <headerFooter>
        <oddHeader xml:space="preserve">&amp;C&amp;"Times New Roman,Regular"SOUTHWESTERN ILLINOIS CAREER &amp; TECHNICAL EDUCATION SYSTEM
SCHEDULE OF RESTRICTED LOCAL TAX LEVIES AND SELECTED REVENUE SOURCES
SCHEDULE OF TORT IMMUNITY EXPENDITURES
FOR THE YEAR ENDED JUNE 30, 2020
</oddHeader>
        <oddFooter>&amp;C&amp;"Times New Roman,Regular"See Independent Auditor’s Reports
&amp;P</oddFooter>
      </headerFooter>
    </customSheetView>
    <customSheetView guid="{36E7C4A2-07DE-462A-B5B1-A84EB99DCC57}" scale="110" colorId="8" showGridLines="0" topLeftCell="A4">
      <selection activeCell="H31" sqref="H31:K33"/>
      <pageMargins left="0.75" right="0.75" top="1.1000000000000001" bottom="0.5" header="0.5" footer="0.5"/>
      <printOptions horizontalCentered="1"/>
      <pageSetup scale="74" firstPageNumber="25" orientation="landscape" r:id="rId3"/>
      <headerFooter>
        <oddHeader xml:space="preserve">&amp;C&amp;"Times New Roman,Regular"SOUTHWESTERN ILLINOIS CAREER AND TECHNICAL EDUCATION SYSTEM
SCHEDULE OF RESTRICTED LOCAL TAX LEVIES AND SELECTED REVENUE SOURCES
SCHEDULE OF TORT IMMUNITY EXPENDITURES
FOR THE YEAR ENDED JUNE 30, 2020
</oddHeader>
        <oddFooter>&amp;C&amp;"Times New Roman,Regular"See Independent Auditor’s Reports
&amp;P</oddFooter>
      </headerFooter>
    </customSheetView>
  </customSheetViews>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orizontalCentered="1"/>
  <pageMargins left="0.75" right="0.75" top="1.1000000000000001" bottom="0.5" header="0.5" footer="0.5"/>
  <pageSetup scale="74" firstPageNumber="25" orientation="landscape" r:id="rId4"/>
  <headerFooter>
    <oddHeader xml:space="preserve">&amp;C&amp;"Times New Roman,Regular"SOUTHWESTERN ILLINOIS CAREER AND TECHNICAL EDUCATION SYSTEM
SCHEDULE OF RESTRICTED LOCAL TAX LEVIES AND SELECTED REVENUE SOURCES
SCHEDULE OF TORT IMMUNITY EXPENDITURES
FOR THE YEAR ENDED JUNE 30, 2020
</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K12" sqref="K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8" t="s">
        <v>1877</v>
      </c>
      <c r="B1" s="2429"/>
      <c r="C1" s="2430"/>
      <c r="D1" s="666"/>
      <c r="E1" s="667"/>
      <c r="F1" s="667"/>
      <c r="G1" s="668"/>
      <c r="H1" s="669"/>
      <c r="I1" s="670"/>
      <c r="J1" s="2426"/>
      <c r="K1" s="2427"/>
      <c r="L1" s="2427"/>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c r="D5" s="1820"/>
      <c r="E5" s="1820"/>
      <c r="F5" s="1815">
        <f>(C5+D5)-E5</f>
        <v>0</v>
      </c>
      <c r="G5" s="676"/>
      <c r="H5" s="680"/>
      <c r="I5" s="680"/>
      <c r="J5" s="680"/>
      <c r="K5" s="637"/>
      <c r="L5" s="1491">
        <f>F5-K5</f>
        <v>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c r="D8" s="1821"/>
      <c r="E8" s="1821"/>
      <c r="F8" s="1815">
        <f>(C8+D8)-E8</f>
        <v>0</v>
      </c>
      <c r="G8" s="681">
        <v>50</v>
      </c>
      <c r="H8" s="619"/>
      <c r="I8" s="619"/>
      <c r="J8" s="619"/>
      <c r="K8" s="1491">
        <f>(H8+I8)-J8</f>
        <v>0</v>
      </c>
      <c r="L8" s="1491">
        <f>F8-K8</f>
        <v>0</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c r="D10" s="1822"/>
      <c r="E10" s="1822"/>
      <c r="F10" s="1823">
        <f>(C10+D10)-E10</f>
        <v>0</v>
      </c>
      <c r="G10" s="681">
        <v>20</v>
      </c>
      <c r="H10" s="683"/>
      <c r="I10" s="683"/>
      <c r="J10" s="683"/>
      <c r="K10" s="1491">
        <f>(H10+I10)-J10</f>
        <v>0</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141035</v>
      </c>
      <c r="D12" s="1821"/>
      <c r="E12" s="1821">
        <v>98365</v>
      </c>
      <c r="F12" s="1815">
        <f>(C12+D12)-E12</f>
        <v>42670</v>
      </c>
      <c r="G12" s="681">
        <v>10</v>
      </c>
      <c r="H12" s="619">
        <v>141035</v>
      </c>
      <c r="I12" s="619"/>
      <c r="J12" s="619">
        <v>98365</v>
      </c>
      <c r="K12" s="1491">
        <f>(H12+I12)-J12</f>
        <v>42670</v>
      </c>
      <c r="L12" s="1491">
        <f>F12-K12</f>
        <v>0</v>
      </c>
    </row>
    <row r="13" spans="1:14" ht="14.25" thickTop="1" thickBot="1" x14ac:dyDescent="0.25">
      <c r="A13" s="684" t="s">
        <v>1114</v>
      </c>
      <c r="B13" s="679">
        <v>252</v>
      </c>
      <c r="C13" s="1821"/>
      <c r="D13" s="1821"/>
      <c r="E13" s="1821"/>
      <c r="F13" s="1815">
        <f>(C13+D13)-E13</f>
        <v>0</v>
      </c>
      <c r="G13" s="681">
        <v>5</v>
      </c>
      <c r="H13" s="619"/>
      <c r="I13" s="619"/>
      <c r="J13" s="619"/>
      <c r="K13" s="1491">
        <f>(H13+I13)-J13</f>
        <v>0</v>
      </c>
      <c r="L13" s="1491">
        <f>F13-K13</f>
        <v>0</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141035</v>
      </c>
      <c r="D16" s="1815">
        <f>SUM(D3,D5:D6,D8:D10,D12:D15)</f>
        <v>0</v>
      </c>
      <c r="E16" s="1815">
        <f>SUM(E3,E5:E6,E8:E10,E12:E15)</f>
        <v>98365</v>
      </c>
      <c r="F16" s="1815">
        <f>SUM(F3,F5:F6,F8:F10,F12:F15)</f>
        <v>42670</v>
      </c>
      <c r="G16" s="681"/>
      <c r="H16" s="1484">
        <f>SUM(H3,H6,H8:H10,H12:H14,)</f>
        <v>141035</v>
      </c>
      <c r="I16" s="1484">
        <f>SUM(I3,I6,I8:I10,I12:I14,)</f>
        <v>0</v>
      </c>
      <c r="J16" s="1484">
        <f>SUM(J3,J6,J8:J10,J12:J14,)</f>
        <v>98365</v>
      </c>
      <c r="K16" s="1484">
        <f>(H16+I16)-J16</f>
        <v>42670</v>
      </c>
      <c r="L16" s="1484">
        <f>F16-K16</f>
        <v>0</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0</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customSheetViews>
    <customSheetView guid="{9175B003-A487-43D5-AD0E-58FC8E957899}" scale="110" colorId="8" showGridLines="0">
      <selection activeCell="K12" sqref="K12"/>
      <pageMargins left="0.75" right="0.75" top="1.5" bottom="0.5" header="0.5" footer="0.5"/>
      <printOptions horizontalCentered="1"/>
      <pageSetup scale="74" firstPageNumber="26" orientation="landscape" r:id="rId1"/>
      <headerFooter>
        <oddHeader xml:space="preserve">&amp;C&amp;"Times New Roman,Regular"SOUTHWESTERN ILLINOIS CAREER AND TECHNICAL EDUCATION SYSTEM
SCHEDULE OF CAPITAL OUTLAY AND DEPRECIATION
FOR THE YEAR ENDED JUNE 30, 2020
</oddHeader>
        <oddFooter>&amp;C&amp;"Times New Roman,Regular"See Independent Auditor’s Reports
&amp;P</oddFooter>
      </headerFooter>
    </customSheetView>
    <customSheetView guid="{0E809810-22E6-4287-9EB3-CA8E7FB18126}" scale="110" colorId="8" showGridLines="0">
      <selection activeCell="A17" sqref="A17:H17"/>
      <pageMargins left="0.75" right="0.75" top="1.5" bottom="0.5" header="0.5" footer="0.5"/>
      <printOptions horizontalCentered="1"/>
      <pageSetup scale="74" firstPageNumber="26" orientation="landscape" r:id="rId2"/>
      <headerFooter>
        <oddHeader xml:space="preserve">&amp;C&amp;"Times New Roman,Regular"SOUTHWESTERN ILLINOIS CAREER &amp; TECHNICAL EDUCATION SYSTEM
SCHEDULE OF CAPITAL OUTLAY AND DEPRECIATION
FOR THE YEAR ENDED JUNE 30, 2020
</oddHeader>
        <oddFooter>&amp;C&amp;"Times New Roman,Regular"See Independent Auditor’s Reports
&amp;P</oddFooter>
      </headerFooter>
    </customSheetView>
    <customSheetView guid="{36E7C4A2-07DE-462A-B5B1-A84EB99DCC57}" scale="110" colorId="8" showGridLines="0">
      <selection activeCell="K12" sqref="K12"/>
      <pageMargins left="0.75" right="0.75" top="1.5" bottom="0.5" header="0.5" footer="0.5"/>
      <printOptions horizontalCentered="1"/>
      <pageSetup scale="74" firstPageNumber="26" orientation="landscape" r:id="rId3"/>
      <headerFooter>
        <oddHeader xml:space="preserve">&amp;C&amp;"Times New Roman,Regular"SOUTHWESTERN ILLINOIS CAREER AND TECHNICAL EDUCATION SYSTEM
SCHEDULE OF CAPITAL OUTLAY AND DEPRECIATION
FOR THE YEAR ENDED JUNE 30, 2020
</oddHeader>
        <oddFooter>&amp;C&amp;"Times New Roman,Regular"See Independent Auditor’s Reports
&amp;P</oddFooter>
      </headerFooter>
    </customSheetView>
  </customSheetViews>
  <mergeCells count="2">
    <mergeCell ref="J1:L1"/>
    <mergeCell ref="A1:C1"/>
  </mergeCells>
  <phoneticPr fontId="14" type="noConversion"/>
  <printOptions horizontalCentered="1"/>
  <pageMargins left="0.75" right="0.75" top="1.5" bottom="0.5" header="0.5" footer="0.5"/>
  <pageSetup scale="74" firstPageNumber="26" orientation="landscape" r:id="rId4"/>
  <headerFooter>
    <oddHeader xml:space="preserve">&amp;C&amp;"Times New Roman,Regular"SOUTHWESTERN ILLINOIS CAREER AND TECHNICAL EDUCATION SYSTEM
SCHEDULE OF CAPITAL OUTLAY AND DEPRECIATION
FOR THE YEAR ENDED JUNE 30, 2020
</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42" activePane="bottomLeft" state="frozen"/>
      <selection activeCell="A17" sqref="A17:H17"/>
      <selection pane="bottomLeft" activeCell="A17" sqref="A17:H1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4" t="str">
        <f>"ESTIMATED OPERATING EXPENSE PER PUPIL (OEPP)/PER CAPITA TUITION CHARGE (PCTC) COMPUTATIONS ("&amp;'AFR20'!E2-1&amp;" - "&amp;'AFR20'!E2&amp;")"</f>
        <v>ESTIMATED OPERATING EXPENSE PER PUPIL (OEPP)/PER CAPITA TUITION CHARGE (PCTC) COMPUTATIONS (2019 - 2020)</v>
      </c>
      <c r="B1" s="2435"/>
      <c r="C1" s="2435"/>
      <c r="D1" s="2435"/>
      <c r="E1" s="2435"/>
      <c r="F1" s="2436"/>
      <c r="G1" s="691"/>
      <c r="I1" s="701"/>
    </row>
    <row r="2" spans="1:9" ht="15" customHeight="1" thickBot="1" x14ac:dyDescent="0.25">
      <c r="A2" s="2437" t="s">
        <v>474</v>
      </c>
      <c r="B2" s="2438"/>
      <c r="C2" s="2438"/>
      <c r="D2" s="2438"/>
      <c r="E2" s="2438"/>
      <c r="F2" s="243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0"/>
      <c r="B5" s="2441"/>
      <c r="C5" s="2441"/>
      <c r="D5" s="2441"/>
      <c r="E5" s="2441"/>
      <c r="F5" s="2441"/>
    </row>
    <row r="6" spans="1:9" ht="13.5" customHeight="1" thickBot="1" x14ac:dyDescent="0.25">
      <c r="A6" s="2431" t="s">
        <v>1097</v>
      </c>
      <c r="B6" s="2432"/>
      <c r="C6" s="2432"/>
      <c r="D6" s="2432"/>
      <c r="E6" s="2432"/>
      <c r="F6" s="243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909958</v>
      </c>
      <c r="G8" s="701"/>
    </row>
    <row r="9" spans="1:9" x14ac:dyDescent="0.2">
      <c r="A9" s="705" t="s">
        <v>457</v>
      </c>
      <c r="B9" s="706" t="s">
        <v>1850</v>
      </c>
      <c r="C9" s="707"/>
      <c r="D9" s="705" t="s">
        <v>498</v>
      </c>
      <c r="E9" s="704"/>
      <c r="F9" s="1825">
        <f>'Expenditures 15-22'!K151</f>
        <v>0</v>
      </c>
      <c r="G9" s="708"/>
    </row>
    <row r="10" spans="1:9" x14ac:dyDescent="0.2">
      <c r="A10" s="705" t="s">
        <v>496</v>
      </c>
      <c r="B10" s="706" t="s">
        <v>1851</v>
      </c>
      <c r="C10" s="707"/>
      <c r="D10" s="705" t="s">
        <v>498</v>
      </c>
      <c r="E10" s="704"/>
      <c r="F10" s="1825">
        <f>'Expenditures 15-22'!K174</f>
        <v>0</v>
      </c>
      <c r="G10" s="708"/>
    </row>
    <row r="11" spans="1:9" x14ac:dyDescent="0.2">
      <c r="A11" s="705" t="s">
        <v>458</v>
      </c>
      <c r="B11" s="706" t="s">
        <v>1852</v>
      </c>
      <c r="C11" s="707"/>
      <c r="D11" s="705" t="s">
        <v>498</v>
      </c>
      <c r="E11" s="704"/>
      <c r="F11" s="1825">
        <f>'Expenditures 15-22'!K210</f>
        <v>0</v>
      </c>
      <c r="G11" s="708"/>
    </row>
    <row r="12" spans="1:9" x14ac:dyDescent="0.2">
      <c r="A12" s="705" t="s">
        <v>459</v>
      </c>
      <c r="B12" s="706" t="s">
        <v>1853</v>
      </c>
      <c r="C12" s="707"/>
      <c r="D12" s="705" t="s">
        <v>498</v>
      </c>
      <c r="E12" s="704"/>
      <c r="F12" s="1825">
        <f>'Expenditures 15-22'!K295</f>
        <v>0</v>
      </c>
      <c r="G12" s="708"/>
    </row>
    <row r="13" spans="1:9" x14ac:dyDescent="0.2">
      <c r="A13" s="705" t="s">
        <v>106</v>
      </c>
      <c r="B13" s="706" t="s">
        <v>1854</v>
      </c>
      <c r="C13" s="707"/>
      <c r="D13" s="705" t="s">
        <v>498</v>
      </c>
      <c r="E13" s="704"/>
      <c r="F13" s="1825">
        <f>'Expenditures 15-22'!K342</f>
        <v>0</v>
      </c>
      <c r="G13" s="709"/>
    </row>
    <row r="14" spans="1:9" ht="12" customHeight="1" thickBot="1" x14ac:dyDescent="0.25">
      <c r="A14" s="1492"/>
      <c r="B14" s="1493"/>
      <c r="C14" s="1494"/>
      <c r="D14" s="1495" t="s">
        <v>498</v>
      </c>
      <c r="E14" s="1496" t="s">
        <v>952</v>
      </c>
      <c r="F14" s="1826">
        <f>SUM(F8:F13)</f>
        <v>909958</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1908</v>
      </c>
      <c r="C30" s="716">
        <f>'Revenues 9-14'!B150</f>
        <v>3499</v>
      </c>
      <c r="D30" s="717" t="str">
        <f>'Revenues 9-14'!A150</f>
        <v>Adult Ed - Other (Describe &amp; Itemize)</v>
      </c>
      <c r="E30" s="704"/>
      <c r="F30" s="1833">
        <f>('Revenues 9-14'!D150+'Revenues 9-14'!F150)</f>
        <v>0</v>
      </c>
      <c r="G30" s="701"/>
    </row>
    <row r="31" spans="1:7" x14ac:dyDescent="0.2">
      <c r="A31" s="705" t="s">
        <v>1090</v>
      </c>
      <c r="B31" s="706" t="s">
        <v>1909</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1910</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1911</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781285</v>
      </c>
      <c r="G53" s="701"/>
    </row>
    <row r="54" spans="1:7" x14ac:dyDescent="0.2">
      <c r="A54" s="705" t="s">
        <v>456</v>
      </c>
      <c r="B54" s="705" t="s">
        <v>1462</v>
      </c>
      <c r="C54" s="724" t="s">
        <v>975</v>
      </c>
      <c r="D54" s="720" t="s">
        <v>1088</v>
      </c>
      <c r="E54" s="704"/>
      <c r="F54" s="1832">
        <f>'Expenditures 15-22'!G114</f>
        <v>0</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1855</v>
      </c>
      <c r="C57" s="724">
        <f>'Expenditures 15-22'!B139</f>
        <v>4000</v>
      </c>
      <c r="D57" s="722" t="str">
        <f>'Expenditures 15-22'!A139</f>
        <v>Total Payments to Other Govt Units</v>
      </c>
      <c r="E57" s="704"/>
      <c r="F57" s="1832">
        <f>'Expenditures 15-22'!K139</f>
        <v>0</v>
      </c>
      <c r="G57" s="701"/>
    </row>
    <row r="58" spans="1:7" x14ac:dyDescent="0.2">
      <c r="A58" s="705" t="s">
        <v>457</v>
      </c>
      <c r="B58" s="705" t="s">
        <v>1856</v>
      </c>
      <c r="C58" s="721" t="s">
        <v>975</v>
      </c>
      <c r="D58" s="720" t="s">
        <v>1088</v>
      </c>
      <c r="E58" s="704"/>
      <c r="F58" s="1834">
        <f>'Expenditures 15-22'!G151</f>
        <v>0</v>
      </c>
      <c r="G58" s="701"/>
    </row>
    <row r="59" spans="1:7" x14ac:dyDescent="0.2">
      <c r="A59" s="728" t="s">
        <v>457</v>
      </c>
      <c r="B59" s="692" t="s">
        <v>1857</v>
      </c>
      <c r="C59" s="729" t="s">
        <v>975</v>
      </c>
      <c r="D59" s="692" t="s">
        <v>288</v>
      </c>
      <c r="F59" s="1835">
        <f>'Expenditures 15-22'!I151</f>
        <v>0</v>
      </c>
      <c r="G59" s="701"/>
    </row>
    <row r="60" spans="1:7" x14ac:dyDescent="0.2">
      <c r="A60" s="728" t="s">
        <v>496</v>
      </c>
      <c r="B60" s="692" t="s">
        <v>1858</v>
      </c>
      <c r="C60" s="729">
        <v>4000</v>
      </c>
      <c r="D60" s="692" t="s">
        <v>309</v>
      </c>
      <c r="F60" s="1833">
        <f>'Expenditures 15-22'!K160</f>
        <v>0</v>
      </c>
      <c r="G60" s="701"/>
    </row>
    <row r="61" spans="1:7" x14ac:dyDescent="0.2">
      <c r="A61" s="730" t="s">
        <v>496</v>
      </c>
      <c r="B61" s="730" t="s">
        <v>1859</v>
      </c>
      <c r="C61" s="731" t="str">
        <f>'Expenditures 15-22'!B170</f>
        <v>5300</v>
      </c>
      <c r="D61" s="732" t="s">
        <v>308</v>
      </c>
      <c r="E61" s="715"/>
      <c r="F61" s="1832">
        <f>'Expenditures 15-22'!K170</f>
        <v>0</v>
      </c>
      <c r="G61" s="701"/>
    </row>
    <row r="62" spans="1:7" x14ac:dyDescent="0.2">
      <c r="A62" s="705" t="s">
        <v>458</v>
      </c>
      <c r="B62" s="705" t="s">
        <v>1860</v>
      </c>
      <c r="C62" s="721">
        <f>'Expenditures 15-22'!B185</f>
        <v>3000</v>
      </c>
      <c r="D62" s="712" t="s">
        <v>446</v>
      </c>
      <c r="E62" s="704"/>
      <c r="F62" s="1832">
        <f>'Expenditures 15-22'!K185-SUM('Expenditures 15-22'!G185,'Expenditures 15-22'!I185)</f>
        <v>0</v>
      </c>
      <c r="G62" s="701"/>
    </row>
    <row r="63" spans="1:7" x14ac:dyDescent="0.2">
      <c r="A63" s="705" t="s">
        <v>458</v>
      </c>
      <c r="B63" s="705" t="s">
        <v>1861</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1862</v>
      </c>
      <c r="C64" s="731" t="str">
        <f>'Expenditures 15-22'!B206</f>
        <v>5300</v>
      </c>
      <c r="D64" s="727" t="s">
        <v>308</v>
      </c>
      <c r="E64" s="704"/>
      <c r="F64" s="1832">
        <f>'Expenditures 15-22'!K206</f>
        <v>0</v>
      </c>
      <c r="G64" s="701"/>
    </row>
    <row r="65" spans="1:9" x14ac:dyDescent="0.2">
      <c r="A65" s="705" t="s">
        <v>458</v>
      </c>
      <c r="B65" s="705" t="s">
        <v>1863</v>
      </c>
      <c r="C65" s="721" t="s">
        <v>975</v>
      </c>
      <c r="D65" s="720" t="s">
        <v>1088</v>
      </c>
      <c r="E65" s="704"/>
      <c r="F65" s="1832">
        <f>'Expenditures 15-22'!G210</f>
        <v>0</v>
      </c>
      <c r="G65" s="701"/>
    </row>
    <row r="66" spans="1:9" x14ac:dyDescent="0.2">
      <c r="A66" s="705" t="s">
        <v>458</v>
      </c>
      <c r="B66" s="705" t="s">
        <v>1864</v>
      </c>
      <c r="C66" s="721" t="s">
        <v>975</v>
      </c>
      <c r="D66" s="720" t="s">
        <v>288</v>
      </c>
      <c r="E66" s="704"/>
      <c r="F66" s="1832">
        <f>'Expenditures 15-22'!I210</f>
        <v>0</v>
      </c>
      <c r="G66" s="701"/>
    </row>
    <row r="67" spans="1:9" x14ac:dyDescent="0.2">
      <c r="A67" s="705" t="s">
        <v>459</v>
      </c>
      <c r="B67" s="705" t="s">
        <v>1865</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1866</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1867</v>
      </c>
      <c r="C70" s="721">
        <f>'Expenditures 15-22'!B221</f>
        <v>1300</v>
      </c>
      <c r="D70" s="722" t="str">
        <f>'Expenditures 15-22'!A221</f>
        <v>Adult/Continuing Education Programs</v>
      </c>
      <c r="E70" s="704"/>
      <c r="F70" s="1832">
        <f>'Expenditures 15-22'!K221</f>
        <v>0</v>
      </c>
      <c r="G70" s="701"/>
    </row>
    <row r="71" spans="1:9" x14ac:dyDescent="0.2">
      <c r="A71" s="705" t="s">
        <v>459</v>
      </c>
      <c r="B71" s="705" t="s">
        <v>1868</v>
      </c>
      <c r="C71" s="721">
        <f>'Expenditures 15-22'!B224</f>
        <v>1600</v>
      </c>
      <c r="D71" s="722" t="str">
        <f>'Expenditures 15-22'!A224</f>
        <v>Summer School Programs</v>
      </c>
      <c r="E71" s="704"/>
      <c r="F71" s="1832">
        <f>'Expenditures 15-22'!K224</f>
        <v>0</v>
      </c>
      <c r="G71" s="701"/>
    </row>
    <row r="72" spans="1:9" x14ac:dyDescent="0.2">
      <c r="A72" s="705" t="s">
        <v>459</v>
      </c>
      <c r="B72" s="705" t="s">
        <v>1869</v>
      </c>
      <c r="C72" s="721">
        <f>'Expenditures 15-22'!B280</f>
        <v>3000</v>
      </c>
      <c r="D72" s="712" t="s">
        <v>446</v>
      </c>
      <c r="E72" s="704"/>
      <c r="F72" s="1832">
        <f>'Expenditures 15-22'!K280</f>
        <v>0</v>
      </c>
      <c r="G72" s="701"/>
    </row>
    <row r="73" spans="1:9" x14ac:dyDescent="0.2">
      <c r="A73" s="705" t="s">
        <v>459</v>
      </c>
      <c r="B73" s="705" t="s">
        <v>1870</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1871</v>
      </c>
      <c r="C74" s="721" t="s">
        <v>855</v>
      </c>
      <c r="D74" s="722" t="s">
        <v>1473</v>
      </c>
      <c r="E74" s="704"/>
      <c r="F74" s="1836">
        <f>'Expenditures 15-22'!K334</f>
        <v>0</v>
      </c>
      <c r="G74" s="701"/>
    </row>
    <row r="75" spans="1:9" x14ac:dyDescent="0.2">
      <c r="A75" s="705" t="s">
        <v>2010</v>
      </c>
      <c r="B75" s="705" t="s">
        <v>2011</v>
      </c>
      <c r="C75" s="721" t="s">
        <v>975</v>
      </c>
      <c r="D75" s="722" t="s">
        <v>1088</v>
      </c>
      <c r="E75" s="704"/>
      <c r="F75" s="1836">
        <f>'Expenditures 15-22'!G342</f>
        <v>0</v>
      </c>
      <c r="G75" s="701"/>
    </row>
    <row r="76" spans="1:9" ht="10.5" customHeight="1" x14ac:dyDescent="0.2">
      <c r="A76" s="701" t="s">
        <v>433</v>
      </c>
      <c r="B76" s="705" t="s">
        <v>2012</v>
      </c>
      <c r="C76" s="711" t="s">
        <v>975</v>
      </c>
      <c r="D76" s="701" t="s">
        <v>288</v>
      </c>
      <c r="E76" s="704"/>
      <c r="F76" s="1836">
        <f>'Expenditures 15-22'!I342</f>
        <v>0</v>
      </c>
      <c r="G76" s="703"/>
    </row>
    <row r="77" spans="1:9" ht="12" thickBot="1" x14ac:dyDescent="0.25">
      <c r="A77" s="1492"/>
      <c r="B77" s="1497"/>
      <c r="C77" s="1494"/>
      <c r="D77" s="1498" t="s">
        <v>2013</v>
      </c>
      <c r="E77" s="1496" t="s">
        <v>952</v>
      </c>
      <c r="F77" s="1837">
        <f>SUM(F18:F76)</f>
        <v>781285</v>
      </c>
      <c r="G77" s="701"/>
    </row>
    <row r="78" spans="1:9" s="728" customFormat="1" ht="12" customHeight="1" thickTop="1" thickBot="1" x14ac:dyDescent="0.25">
      <c r="A78" s="1499"/>
      <c r="B78" s="1497"/>
      <c r="C78" s="1494"/>
      <c r="D78" s="1498" t="s">
        <v>2014</v>
      </c>
      <c r="E78" s="1496"/>
      <c r="F78" s="1838">
        <f>(F14-F77)</f>
        <v>128673</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0</v>
      </c>
      <c r="G79" s="733"/>
      <c r="H79" s="705"/>
      <c r="I79" s="705"/>
    </row>
    <row r="80" spans="1:9" s="728" customFormat="1" ht="12" customHeight="1" thickBot="1" x14ac:dyDescent="0.25">
      <c r="A80" s="1501"/>
      <c r="B80" s="1497"/>
      <c r="C80" s="1494"/>
      <c r="D80" s="1498" t="s">
        <v>2015</v>
      </c>
      <c r="E80" s="1496" t="s">
        <v>952</v>
      </c>
      <c r="F80" s="1840" t="str">
        <f>IF(F79&gt;0,F78/F79," Complete Line 79")</f>
        <v xml:space="preserve"> Complete Line 79</v>
      </c>
      <c r="G80" s="705"/>
    </row>
    <row r="81" spans="1:7" s="728" customFormat="1" ht="8.25" customHeight="1" thickTop="1" x14ac:dyDescent="0.2">
      <c r="A81" s="734"/>
      <c r="B81" s="705"/>
      <c r="C81" s="707"/>
      <c r="D81" s="735"/>
      <c r="E81" s="704"/>
      <c r="F81" s="1841"/>
      <c r="G81" s="705"/>
    </row>
    <row r="82" spans="1:7" s="728" customFormat="1" ht="12" thickBot="1" x14ac:dyDescent="0.25">
      <c r="A82" s="2431" t="s">
        <v>1098</v>
      </c>
      <c r="B82" s="2432"/>
      <c r="C82" s="2432"/>
      <c r="D82" s="2432"/>
      <c r="E82" s="2432"/>
      <c r="F82" s="243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0</v>
      </c>
      <c r="G95" s="745"/>
    </row>
    <row r="96" spans="1:7" x14ac:dyDescent="0.2">
      <c r="A96" s="741" t="s">
        <v>139</v>
      </c>
      <c r="B96" s="741" t="s">
        <v>174</v>
      </c>
      <c r="C96" s="743">
        <v>1700</v>
      </c>
      <c r="D96" s="751" t="str">
        <f>'Revenues 9-14'!A82</f>
        <v>Total District/School Activity Income</v>
      </c>
      <c r="E96" s="739"/>
      <c r="F96" s="1843">
        <f>SUM('Revenues 9-14'!C82,'Revenues 9-14'!D82)</f>
        <v>0</v>
      </c>
      <c r="G96" s="745"/>
    </row>
    <row r="97" spans="1:7" x14ac:dyDescent="0.2">
      <c r="A97" s="741" t="s">
        <v>456</v>
      </c>
      <c r="B97" s="741" t="s">
        <v>175</v>
      </c>
      <c r="C97" s="743">
        <f>'Revenues 9-14'!B84</f>
        <v>1811</v>
      </c>
      <c r="D97" s="744" t="str">
        <f>'Revenues 9-14'!A84</f>
        <v>Rentals - Regular Textbooks</v>
      </c>
      <c r="E97" s="739"/>
      <c r="F97" s="1843">
        <f>'Revenues 9-14'!C84</f>
        <v>0</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1912</v>
      </c>
      <c r="C106" s="746">
        <v>3100</v>
      </c>
      <c r="D106" s="752" t="str">
        <f>'Revenues 9-14'!A132</f>
        <v>Total Special Education</v>
      </c>
      <c r="E106" s="739"/>
      <c r="F106" s="1843">
        <f>SUM('Revenues 9-14'!C132:D132,'Revenues 9-14'!F132)</f>
        <v>0</v>
      </c>
      <c r="G106" s="745"/>
    </row>
    <row r="107" spans="1:7" x14ac:dyDescent="0.2">
      <c r="A107" s="741" t="s">
        <v>668</v>
      </c>
      <c r="B107" s="741" t="s">
        <v>1913</v>
      </c>
      <c r="C107" s="753">
        <v>3200</v>
      </c>
      <c r="D107" s="744" t="str">
        <f>'Revenues 9-14'!A141</f>
        <v>Total Career and Technical Education</v>
      </c>
      <c r="E107" s="739"/>
      <c r="F107" s="1843">
        <f>SUM('Revenues 9-14'!C141,'Revenues 9-14'!D141,'Revenues 9-14'!G141)</f>
        <v>119298</v>
      </c>
      <c r="G107" s="745"/>
    </row>
    <row r="108" spans="1:7" x14ac:dyDescent="0.2">
      <c r="A108" s="754" t="s">
        <v>659</v>
      </c>
      <c r="B108" s="741" t="s">
        <v>1914</v>
      </c>
      <c r="C108" s="753">
        <v>3300</v>
      </c>
      <c r="D108" s="744" t="str">
        <f>'Revenues 9-14'!A145</f>
        <v>Total Bilingual Ed</v>
      </c>
      <c r="E108" s="739"/>
      <c r="F108" s="1843">
        <f>SUM('Revenues 9-14'!C145,'Revenues 9-14'!G145)</f>
        <v>0</v>
      </c>
      <c r="G108" s="745"/>
    </row>
    <row r="109" spans="1:7" x14ac:dyDescent="0.2">
      <c r="A109" s="741" t="s">
        <v>456</v>
      </c>
      <c r="B109" s="741" t="s">
        <v>1915</v>
      </c>
      <c r="C109" s="753">
        <f>'Revenues 9-14'!B146</f>
        <v>3360</v>
      </c>
      <c r="D109" s="744" t="str">
        <f>'Revenues 9-14'!A146</f>
        <v>State Free Lunch &amp; Breakfast</v>
      </c>
      <c r="E109" s="739"/>
      <c r="F109" s="1843">
        <f>'Revenues 9-14'!C146</f>
        <v>0</v>
      </c>
      <c r="G109" s="745"/>
    </row>
    <row r="110" spans="1:7" x14ac:dyDescent="0.2">
      <c r="A110" s="741" t="s">
        <v>668</v>
      </c>
      <c r="B110" s="741" t="s">
        <v>1916</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843">
        <f>SUM('Revenues 9-14'!C148,'Revenues 9-14'!D148)</f>
        <v>0</v>
      </c>
      <c r="G111" s="745"/>
    </row>
    <row r="112" spans="1:7" x14ac:dyDescent="0.2">
      <c r="A112" s="741" t="s">
        <v>663</v>
      </c>
      <c r="B112" s="741" t="s">
        <v>1918</v>
      </c>
      <c r="C112" s="755">
        <v>3500</v>
      </c>
      <c r="D112" s="744" t="str">
        <f>'Revenues 9-14'!A155</f>
        <v>Total Transportation</v>
      </c>
      <c r="E112" s="739"/>
      <c r="F112" s="1843">
        <f>SUM('Revenues 9-14'!C155,'Revenues 9-14'!D155,'Revenues 9-14'!F155,'Revenues 9-14'!G155)</f>
        <v>0</v>
      </c>
      <c r="G112" s="745"/>
    </row>
    <row r="113" spans="1:7" x14ac:dyDescent="0.2">
      <c r="A113" s="741" t="s">
        <v>456</v>
      </c>
      <c r="B113" s="741" t="s">
        <v>1919</v>
      </c>
      <c r="C113" s="753">
        <f>'Revenues 9-14'!B156</f>
        <v>3610</v>
      </c>
      <c r="D113" s="744" t="str">
        <f>'Revenues 9-14'!A156</f>
        <v>Learning Improvement - Change Grants</v>
      </c>
      <c r="E113" s="739"/>
      <c r="F113" s="1843">
        <f>'Revenues 9-14'!C156</f>
        <v>0</v>
      </c>
      <c r="G113" s="745"/>
    </row>
    <row r="114" spans="1:7" x14ac:dyDescent="0.2">
      <c r="A114" s="741" t="s">
        <v>663</v>
      </c>
      <c r="B114" s="741" t="s">
        <v>1920</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1922</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1923</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1924</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1925</v>
      </c>
      <c r="C119" s="757">
        <f>'Revenues 9-14'!B163</f>
        <v>3780</v>
      </c>
      <c r="D119" s="758" t="str">
        <f>'Revenues 9-14'!A163</f>
        <v>Technology - Technology for Success</v>
      </c>
      <c r="E119" s="739"/>
      <c r="F119" s="1842">
        <f>SUM('Revenues 9-14'!C163:G163)</f>
        <v>0</v>
      </c>
      <c r="G119" s="745"/>
    </row>
    <row r="120" spans="1:7" x14ac:dyDescent="0.2">
      <c r="A120" s="756" t="s">
        <v>501</v>
      </c>
      <c r="B120" s="756" t="s">
        <v>1926</v>
      </c>
      <c r="C120" s="757">
        <f>'Revenues 9-14'!B164</f>
        <v>3815</v>
      </c>
      <c r="D120" s="758" t="str">
        <f>'Revenues 9-14'!A164</f>
        <v>State Charter Schools</v>
      </c>
      <c r="E120" s="739"/>
      <c r="F120" s="1842">
        <f>SUM('Revenues 9-14'!C164,'Revenues 9-14'!F164)</f>
        <v>0</v>
      </c>
      <c r="G120" s="745"/>
    </row>
    <row r="121" spans="1:7" x14ac:dyDescent="0.2">
      <c r="A121" s="760" t="s">
        <v>457</v>
      </c>
      <c r="B121" s="760" t="s">
        <v>1927</v>
      </c>
      <c r="C121" s="761">
        <f>'Revenues 9-14'!B167</f>
        <v>3925</v>
      </c>
      <c r="D121" s="762" t="str">
        <f>'Revenues 9-14'!A167</f>
        <v>School Infrastructure - Maintenance Projects</v>
      </c>
      <c r="E121" s="739"/>
      <c r="F121" s="1843">
        <f>'Revenues 9-14'!D167</f>
        <v>0</v>
      </c>
      <c r="G121" s="763"/>
    </row>
    <row r="122" spans="1:7" x14ac:dyDescent="0.2">
      <c r="A122" s="760" t="s">
        <v>497</v>
      </c>
      <c r="B122" s="760" t="s">
        <v>1928</v>
      </c>
      <c r="C122" s="761">
        <f>'Revenues 9-14'!B168</f>
        <v>3999</v>
      </c>
      <c r="D122" s="762" t="s">
        <v>540</v>
      </c>
      <c r="E122" s="764"/>
      <c r="F122" s="1843">
        <f>SUM('Revenues 9-14'!C168:G168,'Revenues 9-14'!J168)</f>
        <v>0</v>
      </c>
      <c r="G122" s="763"/>
    </row>
    <row r="123" spans="1:7" x14ac:dyDescent="0.2">
      <c r="A123" s="760" t="s">
        <v>456</v>
      </c>
      <c r="B123" s="760" t="s">
        <v>1929</v>
      </c>
      <c r="C123" s="765">
        <f>'Revenues 9-14'!B177</f>
        <v>4045</v>
      </c>
      <c r="D123" s="762" t="str">
        <f>'Revenues 9-14'!A177 &amp; " (Subtract)"</f>
        <v>Head Start (Subtract)</v>
      </c>
      <c r="E123" s="739"/>
      <c r="F123" s="1843">
        <f>SUM(-'Revenues 9-14'!C177)</f>
        <v>0</v>
      </c>
      <c r="G123" s="763"/>
    </row>
    <row r="124" spans="1:7" x14ac:dyDescent="0.2">
      <c r="A124" s="760" t="s">
        <v>663</v>
      </c>
      <c r="B124" s="760" t="s">
        <v>1930</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1931</v>
      </c>
      <c r="C125" s="765">
        <v>4100</v>
      </c>
      <c r="D125" s="766" t="str">
        <f>'Revenues 9-14'!A188</f>
        <v>Total Title V</v>
      </c>
      <c r="E125" s="739"/>
      <c r="F125" s="1843">
        <f>SUM('Revenues 9-14'!C188,'Revenues 9-14'!D188,'Revenues 9-14'!F188,'Revenues 9-14'!G188)</f>
        <v>0</v>
      </c>
      <c r="G125" s="763"/>
    </row>
    <row r="126" spans="1:7" x14ac:dyDescent="0.2">
      <c r="A126" s="760" t="s">
        <v>659</v>
      </c>
      <c r="B126" s="760" t="s">
        <v>1932</v>
      </c>
      <c r="C126" s="765">
        <v>4200</v>
      </c>
      <c r="D126" s="762" t="str">
        <f>'Revenues 9-14'!A198</f>
        <v>Total Food Service</v>
      </c>
      <c r="E126" s="739"/>
      <c r="F126" s="1843">
        <f>SUM('Revenues 9-14'!C198,'Revenues 9-14'!G198)</f>
        <v>0</v>
      </c>
      <c r="G126" s="763"/>
    </row>
    <row r="127" spans="1:7" x14ac:dyDescent="0.2">
      <c r="A127" s="760" t="s">
        <v>663</v>
      </c>
      <c r="B127" s="760" t="s">
        <v>1933</v>
      </c>
      <c r="C127" s="765">
        <v>4300</v>
      </c>
      <c r="D127" s="766" t="str">
        <f>'Revenues 9-14'!A204</f>
        <v>Total Title I</v>
      </c>
      <c r="E127" s="739"/>
      <c r="F127" s="1843">
        <f>SUM('Revenues 9-14'!C204,'Revenues 9-14'!D204,'Revenues 9-14'!F204,'Revenues 9-14'!G204)</f>
        <v>0</v>
      </c>
      <c r="G127" s="763"/>
    </row>
    <row r="128" spans="1:7" x14ac:dyDescent="0.2">
      <c r="A128" s="760" t="s">
        <v>663</v>
      </c>
      <c r="B128" s="760" t="s">
        <v>1934</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1935</v>
      </c>
      <c r="C129" s="765">
        <f>'Revenues 9-14'!B213</f>
        <v>4620</v>
      </c>
      <c r="D129" s="766" t="str">
        <f>'Revenues 9-14'!A213</f>
        <v>Fed - Spec Education - IDEA - Flow Through</v>
      </c>
      <c r="E129" s="739"/>
      <c r="F129" s="1843">
        <f>SUM('Revenues 9-14'!C213:D213,'Revenues 9-14'!F213:G213)</f>
        <v>0</v>
      </c>
      <c r="G129" s="763"/>
    </row>
    <row r="130" spans="1:7" x14ac:dyDescent="0.2">
      <c r="A130" s="760" t="s">
        <v>663</v>
      </c>
      <c r="B130" s="760" t="s">
        <v>1936</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1937</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1938</v>
      </c>
      <c r="C133" s="765">
        <v>4700</v>
      </c>
      <c r="D133" s="762" t="str">
        <f>'Revenues 9-14'!A221</f>
        <v>Total CTE - Perkins</v>
      </c>
      <c r="E133" s="739"/>
      <c r="F133" s="1843">
        <f>SUM('Revenues 9-14'!C221,'Revenues 9-14'!D221,'Revenues 9-14'!G221)</f>
        <v>9098</v>
      </c>
      <c r="G133" s="763">
        <v>6303</v>
      </c>
    </row>
    <row r="134" spans="1:7" s="703" customFormat="1" hidden="1" x14ac:dyDescent="0.2">
      <c r="A134" s="767" t="s">
        <v>204</v>
      </c>
      <c r="B134" s="767" t="s">
        <v>1939</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843">
        <v>0</v>
      </c>
      <c r="G139" s="738"/>
    </row>
    <row r="140" spans="1:7" s="703" customFormat="1" hidden="1" x14ac:dyDescent="0.2">
      <c r="A140" s="767" t="s">
        <v>204</v>
      </c>
      <c r="B140" s="767" t="s">
        <v>1945</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1948</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1953</v>
      </c>
      <c r="C158" s="773" t="s">
        <v>836</v>
      </c>
      <c r="D158" s="774" t="s">
        <v>772</v>
      </c>
      <c r="E158" s="775"/>
      <c r="F158" s="1843">
        <f>SUM(F134:F157)</f>
        <v>0</v>
      </c>
      <c r="G158" s="738"/>
    </row>
    <row r="159" spans="1:7" s="703" customFormat="1" x14ac:dyDescent="0.2">
      <c r="A159" s="771" t="s">
        <v>456</v>
      </c>
      <c r="B159" s="772" t="s">
        <v>1954</v>
      </c>
      <c r="C159" s="773" t="s">
        <v>1413</v>
      </c>
      <c r="D159" s="774" t="s">
        <v>1414</v>
      </c>
      <c r="E159" s="775"/>
      <c r="F159" s="1843">
        <f>SUM('Revenues 9-14'!C253)</f>
        <v>0</v>
      </c>
      <c r="G159" s="738"/>
    </row>
    <row r="160" spans="1:7" s="703" customFormat="1" x14ac:dyDescent="0.2">
      <c r="A160" s="771" t="s">
        <v>497</v>
      </c>
      <c r="B160" s="772" t="s">
        <v>1955</v>
      </c>
      <c r="C160" s="773" t="s">
        <v>1452</v>
      </c>
      <c r="D160" s="774" t="s">
        <v>1453</v>
      </c>
      <c r="E160" s="775"/>
      <c r="F160" s="1843">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1957</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1958</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1959</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1960</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1961</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1906</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1907</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1962</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1963</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1964</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1887</v>
      </c>
      <c r="C172" s="1581">
        <v>3100</v>
      </c>
      <c r="D172" s="1582" t="s">
        <v>1889</v>
      </c>
      <c r="E172" s="739"/>
      <c r="F172" s="1844"/>
      <c r="G172" s="760"/>
    </row>
    <row r="173" spans="1:7" x14ac:dyDescent="0.2">
      <c r="A173" s="1579" t="s">
        <v>659</v>
      </c>
      <c r="B173" s="1580" t="s">
        <v>1887</v>
      </c>
      <c r="C173" s="1581">
        <v>3300</v>
      </c>
      <c r="D173" s="1582" t="s">
        <v>1890</v>
      </c>
      <c r="E173" s="739"/>
      <c r="F173" s="1844"/>
      <c r="G173" s="760"/>
    </row>
    <row r="174" spans="1:7" ht="6" customHeight="1" x14ac:dyDescent="0.2">
      <c r="A174" s="760"/>
      <c r="B174" s="760"/>
      <c r="C174" s="782"/>
      <c r="D174" s="760"/>
      <c r="E174" s="739"/>
      <c r="F174" s="1845"/>
      <c r="G174" s="780"/>
    </row>
    <row r="175" spans="1:7" x14ac:dyDescent="0.2">
      <c r="A175" s="1492"/>
      <c r="B175" s="1502"/>
      <c r="C175" s="1503"/>
      <c r="D175" s="1504" t="s">
        <v>2018</v>
      </c>
      <c r="E175" s="1505" t="s">
        <v>952</v>
      </c>
      <c r="F175" s="1846">
        <f>SUM(F85:F133,F158:F173)</f>
        <v>128396</v>
      </c>
    </row>
    <row r="176" spans="1:7" ht="12" customHeight="1" x14ac:dyDescent="0.2">
      <c r="A176" s="1492"/>
      <c r="B176" s="1502"/>
      <c r="C176" s="1503"/>
      <c r="D176" s="1504" t="s">
        <v>2016</v>
      </c>
      <c r="E176" s="1505"/>
      <c r="F176" s="1843">
        <f>'PCTC-OEPP 27-28'!F78-F175</f>
        <v>277</v>
      </c>
    </row>
    <row r="177" spans="1:9" ht="12" customHeight="1" x14ac:dyDescent="0.2">
      <c r="A177" s="1492"/>
      <c r="B177" s="1502"/>
      <c r="C177" s="1503"/>
      <c r="D177" s="1504" t="s">
        <v>1796</v>
      </c>
      <c r="E177" s="1505"/>
      <c r="F177" s="1843">
        <f>'Cap Outlay Deprec 26'!I18</f>
        <v>0</v>
      </c>
    </row>
    <row r="178" spans="1:9" ht="12" customHeight="1" x14ac:dyDescent="0.2">
      <c r="A178" s="1492"/>
      <c r="B178" s="1502"/>
      <c r="C178" s="1503"/>
      <c r="D178" s="1504" t="s">
        <v>2017</v>
      </c>
      <c r="E178" s="1505"/>
      <c r="F178" s="1843">
        <f>F176+F177</f>
        <v>277</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0</v>
      </c>
      <c r="G179" s="763"/>
      <c r="I179" s="701"/>
    </row>
    <row r="180" spans="1:9" ht="12" customHeight="1" thickBot="1" x14ac:dyDescent="0.25">
      <c r="A180" s="1492"/>
      <c r="B180" s="1506"/>
      <c r="C180" s="1503"/>
      <c r="D180" s="1504" t="s">
        <v>2019</v>
      </c>
      <c r="E180" s="1505" t="s">
        <v>1531</v>
      </c>
      <c r="F180" s="1848" t="e">
        <f>F178/F179</f>
        <v>#DIV/0!</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1892</v>
      </c>
      <c r="B186" s="1586"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customSheetViews>
    <customSheetView guid="{9175B003-A487-43D5-AD0E-58FC8E957899}" scale="110" colorId="8" showGridLines="0" hiddenRows="1">
      <pane ySplit="5" topLeftCell="A42" activePane="bottomLeft" state="frozen"/>
      <selection pane="bottomLeft" activeCell="A17" sqref="A17:H17"/>
      <rowBreaks count="1" manualBreakCount="1">
        <brk id="81" max="16383" man="1"/>
      </rowBreaks>
      <pageMargins left="0.75" right="0.75" top="1.25" bottom="0.5" header="0.5" footer="0.5"/>
      <printOptions horizontalCentered="1"/>
      <pageSetup scale="65" firstPageNumber="27" orientation="portrait" r:id="rId1"/>
      <headerFooter>
        <oddHeader xml:space="preserve">&amp;C&amp;"Times New Roman,Regular"SOUTHWESTERN ILLINOIS CAREER AND TECHNICAL EDUCATION SYSTEM
ESTIMATED OPERATING EXPENSE PER PUPIL/PER CAPITA TUITION CHARGE COMPUTATIONS
FOR THE YEAR ENDED JUNE 30, 2020
</oddHeader>
        <oddFooter>&amp;C&amp;"Times New Roman,Regular"See Independent Auditor’s Reports
&amp;P</oddFooter>
      </headerFooter>
    </customSheetView>
    <customSheetView guid="{0E809810-22E6-4287-9EB3-CA8E7FB18126}" scale="110" colorId="8" showGridLines="0" hiddenRows="1">
      <pane ySplit="5" topLeftCell="A6" activePane="bottomLeft" state="frozen"/>
      <selection pane="bottomLeft" activeCell="A17" sqref="A17:H17"/>
      <rowBreaks count="1" manualBreakCount="1">
        <brk id="81" max="16383" man="1"/>
      </rowBreaks>
      <pageMargins left="0.75" right="0.75" top="1.25" bottom="0.5" header="0.5" footer="0.5"/>
      <printOptions horizontalCentered="1"/>
      <pageSetup scale="65" firstPageNumber="27" orientation="portrait" r:id="rId2"/>
      <headerFooter>
        <oddHeader xml:space="preserve">&amp;C&amp;"Times New Roman,Regular"SOUTHWESTERN ILLINOIS CAREER &amp; TECHNICAL EDUCATION SYSTEM
ESTIMATED OPERATING EXPENSE PER PUPIL/PER CAPITA TUITION CHARGE COMPUTATIONS
FOR THE YEAR ENDED JUNE 30, 2020
</oddHeader>
        <oddFooter>&amp;C&amp;"Times New Roman,Regular"See Independent Auditor’s Reports
&amp;P</oddFooter>
      </headerFooter>
    </customSheetView>
    <customSheetView guid="{36E7C4A2-07DE-462A-B5B1-A84EB99DCC57}" scale="110" colorId="8" showGridLines="0" hiddenRows="1">
      <pane ySplit="5" topLeftCell="A42" activePane="bottomLeft" state="frozen"/>
      <selection pane="bottomLeft" activeCell="A17" sqref="A17:H17"/>
      <rowBreaks count="1" manualBreakCount="1">
        <brk id="81" max="16383" man="1"/>
      </rowBreaks>
      <pageMargins left="0.75" right="0.75" top="1.25" bottom="0.5" header="0.5" footer="0.5"/>
      <printOptions horizontalCentered="1"/>
      <pageSetup scale="65" firstPageNumber="27" orientation="portrait" r:id="rId3"/>
      <headerFooter>
        <oddHeader xml:space="preserve">&amp;C&amp;"Times New Roman,Regular"SOUTHWESTERN ILLINOIS CAREER AND TECHNICAL EDUCATION SYSTEM
ESTIMATED OPERATING EXPENSE PER PUPIL/PER CAPITA TUITION CHARGE COMPUTATIONS
FOR THE YEAR ENDED JUNE 30, 2020
</oddHeader>
        <oddFooter>&amp;C&amp;"Times New Roman,Regular"See Independent Auditor’s Reports
&amp;P</oddFooter>
      </headerFooter>
    </customSheetView>
  </customSheetViews>
  <mergeCells count="5">
    <mergeCell ref="A6:F6"/>
    <mergeCell ref="A1:F1"/>
    <mergeCell ref="A82:F82"/>
    <mergeCell ref="A2:F2"/>
    <mergeCell ref="A5:F5"/>
  </mergeCells>
  <phoneticPr fontId="14" type="noConversion"/>
  <hyperlinks>
    <hyperlink ref="B186" r:id="rId4" xr:uid="{00000000-0004-0000-0D00-000000000000}"/>
  </hyperlinks>
  <printOptions horizontalCentered="1"/>
  <pageMargins left="0.75" right="0.75" top="1.25" bottom="0.5" header="0.5" footer="0.5"/>
  <pageSetup scale="65" firstPageNumber="27" orientation="portrait" r:id="rId5"/>
  <headerFooter>
    <oddHeader xml:space="preserve">&amp;C&amp;"Times New Roman,Regular"SOUTHWESTERN ILLINOIS CAREER AND TECHNICAL EDUCATION SYSTEM
ESTIMATED OPERATING EXPENSE PER PUPIL/PER CAPITA TUITION CHARGE COMPUTATIONS
FOR THE YEAR ENDED JUNE 30, 2020
</oddHeader>
    <oddFooter>&amp;C&amp;"Times New Roman,Regular"See Independent Auditor’s Reports
&amp;P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zoomScaleNormal="100" workbookViewId="0">
      <selection activeCell="D19" sqref="D19"/>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1809</v>
      </c>
      <c r="B1" s="1923"/>
      <c r="C1" s="1924"/>
      <c r="D1" s="1924"/>
      <c r="E1" s="1924"/>
      <c r="F1" s="1924"/>
    </row>
    <row r="2" spans="1:6" x14ac:dyDescent="0.25">
      <c r="A2" s="1926"/>
      <c r="B2" s="1927"/>
      <c r="C2" s="1981" t="s">
        <v>2005</v>
      </c>
      <c r="D2" s="1926"/>
      <c r="E2" s="1926"/>
      <c r="F2" s="1926"/>
    </row>
    <row r="3" spans="1:6" ht="5.25" customHeight="1" x14ac:dyDescent="0.25">
      <c r="A3" s="1928"/>
      <c r="B3" s="1929"/>
      <c r="C3" s="1928"/>
      <c r="D3" s="1928"/>
      <c r="E3" s="1928"/>
      <c r="F3" s="1928"/>
    </row>
    <row r="4" spans="1:6" ht="18.75" customHeight="1" x14ac:dyDescent="0.25">
      <c r="A4" s="2445" t="s">
        <v>1797</v>
      </c>
      <c r="B4" s="2446"/>
      <c r="C4" s="2446"/>
      <c r="D4" s="2446"/>
      <c r="E4" s="2446"/>
      <c r="F4" s="2447"/>
    </row>
    <row r="5" spans="1:6" x14ac:dyDescent="0.25">
      <c r="A5" s="2448"/>
      <c r="B5" s="2449"/>
      <c r="C5" s="2449"/>
      <c r="D5" s="2449"/>
      <c r="E5" s="2449"/>
      <c r="F5" s="2450"/>
    </row>
    <row r="6" spans="1:6" ht="18.75" x14ac:dyDescent="0.25">
      <c r="A6" s="1930" t="s">
        <v>1798</v>
      </c>
      <c r="B6" s="1931"/>
      <c r="C6" s="1932"/>
      <c r="D6" s="1932"/>
      <c r="E6" s="1932"/>
      <c r="F6" s="1933"/>
    </row>
    <row r="7" spans="1:6" ht="47.25" customHeight="1" x14ac:dyDescent="0.25">
      <c r="A7" s="2451" t="s">
        <v>1987</v>
      </c>
      <c r="B7" s="2452"/>
      <c r="C7" s="2452"/>
      <c r="D7" s="2452"/>
      <c r="E7" s="2452"/>
      <c r="F7" s="2453"/>
    </row>
    <row r="8" spans="1:6" ht="20.25" customHeight="1" x14ac:dyDescent="0.25">
      <c r="A8" s="1965" t="s">
        <v>1989</v>
      </c>
      <c r="B8" s="1966"/>
      <c r="C8" s="1966"/>
      <c r="D8" s="1966"/>
      <c r="E8" s="1934"/>
      <c r="F8" s="1935"/>
    </row>
    <row r="9" spans="1:6" ht="18" customHeight="1" x14ac:dyDescent="0.25">
      <c r="A9" s="1936" t="s">
        <v>1986</v>
      </c>
      <c r="B9" s="1938"/>
      <c r="C9" s="1938"/>
      <c r="D9" s="1938"/>
      <c r="E9" s="1934"/>
      <c r="F9" s="1935"/>
    </row>
    <row r="10" spans="1:6" ht="15.75" customHeight="1" x14ac:dyDescent="0.25">
      <c r="A10" s="2454" t="s">
        <v>1983</v>
      </c>
      <c r="B10" s="2455"/>
      <c r="C10" s="2455"/>
      <c r="D10" s="2455"/>
      <c r="E10" s="2455"/>
      <c r="F10" s="2456"/>
    </row>
    <row r="11" spans="1:6" ht="33" customHeight="1" x14ac:dyDescent="0.25">
      <c r="A11" s="2451" t="s">
        <v>1988</v>
      </c>
      <c r="B11" s="2452"/>
      <c r="C11" s="2452"/>
      <c r="D11" s="2452"/>
      <c r="E11" s="2452"/>
      <c r="F11" s="2453"/>
    </row>
    <row r="12" spans="1:6" ht="15" customHeight="1" x14ac:dyDescent="0.25">
      <c r="A12" s="1936" t="s">
        <v>1984</v>
      </c>
      <c r="B12" s="1937"/>
      <c r="C12" s="1938"/>
      <c r="D12" s="1938"/>
      <c r="E12" s="1938"/>
      <c r="F12" s="1939"/>
    </row>
    <row r="13" spans="1:6" ht="17.25" customHeight="1" x14ac:dyDescent="0.25">
      <c r="A13" s="2451" t="s">
        <v>1985</v>
      </c>
      <c r="B13" s="2452"/>
      <c r="C13" s="2452"/>
      <c r="D13" s="2452"/>
      <c r="E13" s="2452"/>
      <c r="F13" s="2453"/>
    </row>
    <row r="14" spans="1:6" ht="15" customHeight="1" x14ac:dyDescent="0.25">
      <c r="A14" s="1936" t="s">
        <v>1802</v>
      </c>
      <c r="B14" s="1937"/>
      <c r="C14" s="1938"/>
      <c r="D14" s="1938"/>
      <c r="E14" s="1938"/>
      <c r="F14" s="1939"/>
    </row>
    <row r="15" spans="1:6" ht="32.25" customHeight="1" x14ac:dyDescent="0.25">
      <c r="A15" s="244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3"/>
      <c r="C15" s="2443"/>
      <c r="D15" s="2443"/>
      <c r="E15" s="2443"/>
      <c r="F15" s="2444"/>
    </row>
    <row r="16" spans="1:6" ht="61.5" customHeight="1" x14ac:dyDescent="0.25">
      <c r="A16" s="1940" t="s">
        <v>1803</v>
      </c>
      <c r="B16" s="1941" t="s">
        <v>1804</v>
      </c>
      <c r="C16" s="1940" t="s">
        <v>1805</v>
      </c>
      <c r="D16" s="1942" t="s">
        <v>1806</v>
      </c>
      <c r="E16" s="1942" t="s">
        <v>1807</v>
      </c>
      <c r="F16" s="1942" t="s">
        <v>1808</v>
      </c>
    </row>
    <row r="17" spans="1:7" x14ac:dyDescent="0.25">
      <c r="A17" s="1943" t="s">
        <v>1810</v>
      </c>
      <c r="B17" s="1970" t="s">
        <v>1801</v>
      </c>
      <c r="C17" s="1944" t="s">
        <v>1799</v>
      </c>
      <c r="D17" s="1945">
        <v>500000</v>
      </c>
      <c r="E17" s="1945" t="str">
        <f>IF(D17&lt;25000,D17,"25,000")</f>
        <v>25,000</v>
      </c>
      <c r="F17" s="1946">
        <f>IF(D17&gt;=25000,(D17-E17),"0")</f>
        <v>475000</v>
      </c>
    </row>
    <row r="18" spans="1:7" x14ac:dyDescent="0.25">
      <c r="A18" s="2104" t="s">
        <v>2071</v>
      </c>
      <c r="B18" s="1971"/>
      <c r="C18" s="2103" t="s">
        <v>2071</v>
      </c>
      <c r="D18" s="1949">
        <v>1</v>
      </c>
      <c r="E18" s="1969">
        <v>0</v>
      </c>
      <c r="F18" s="1969" t="str">
        <f t="shared" ref="F18:F81" si="0">IF(D18&gt;=25000,(D18-E18),"0")</f>
        <v>0</v>
      </c>
      <c r="G18" s="1950"/>
    </row>
    <row r="19" spans="1:7" x14ac:dyDescent="0.25">
      <c r="A19" s="1951"/>
      <c r="B19" s="1971"/>
      <c r="C19" s="1948"/>
      <c r="D19" s="1949"/>
      <c r="E19" s="1969">
        <f t="shared" ref="E19:E81" si="1">IF(D19&lt;25000,D19,"25,000")</f>
        <v>0</v>
      </c>
      <c r="F19" s="1969" t="str">
        <f t="shared" si="0"/>
        <v>0</v>
      </c>
    </row>
    <row r="20" spans="1:7" x14ac:dyDescent="0.25">
      <c r="A20" s="1951"/>
      <c r="B20" s="1971"/>
      <c r="C20" s="1948"/>
      <c r="D20" s="1949"/>
      <c r="E20" s="1969">
        <f t="shared" si="1"/>
        <v>0</v>
      </c>
      <c r="F20" s="1969" t="str">
        <f t="shared" si="0"/>
        <v>0</v>
      </c>
    </row>
    <row r="21" spans="1:7" x14ac:dyDescent="0.25">
      <c r="A21" s="1951"/>
      <c r="B21" s="1971"/>
      <c r="C21" s="1948"/>
      <c r="D21" s="1949"/>
      <c r="E21" s="1969">
        <f t="shared" si="1"/>
        <v>0</v>
      </c>
      <c r="F21" s="1969" t="str">
        <f t="shared" si="0"/>
        <v>0</v>
      </c>
    </row>
    <row r="22" spans="1:7" x14ac:dyDescent="0.25">
      <c r="A22" s="1951"/>
      <c r="B22" s="1971"/>
      <c r="C22" s="1948"/>
      <c r="D22" s="1949"/>
      <c r="E22" s="1969">
        <f t="shared" si="1"/>
        <v>0</v>
      </c>
      <c r="F22" s="1969" t="str">
        <f t="shared" si="0"/>
        <v>0</v>
      </c>
    </row>
    <row r="23" spans="1:7" x14ac:dyDescent="0.25">
      <c r="A23" s="1951"/>
      <c r="B23" s="1971"/>
      <c r="C23" s="1948"/>
      <c r="D23" s="1949"/>
      <c r="E23" s="1969">
        <f t="shared" si="1"/>
        <v>0</v>
      </c>
      <c r="F23" s="1969" t="str">
        <f t="shared" si="0"/>
        <v>0</v>
      </c>
    </row>
    <row r="24" spans="1:7" x14ac:dyDescent="0.25">
      <c r="A24" s="1951"/>
      <c r="B24" s="1971"/>
      <c r="C24" s="1948"/>
      <c r="D24" s="1949"/>
      <c r="E24" s="1969">
        <f t="shared" si="1"/>
        <v>0</v>
      </c>
      <c r="F24" s="1969" t="str">
        <f t="shared" si="0"/>
        <v>0</v>
      </c>
    </row>
    <row r="25" spans="1:7" x14ac:dyDescent="0.25">
      <c r="A25" s="1951"/>
      <c r="B25" s="1971"/>
      <c r="C25" s="1948"/>
      <c r="D25" s="1949"/>
      <c r="E25" s="1969">
        <f t="shared" si="1"/>
        <v>0</v>
      </c>
      <c r="F25" s="1969" t="str">
        <f t="shared" si="0"/>
        <v>0</v>
      </c>
    </row>
    <row r="26" spans="1:7" x14ac:dyDescent="0.25">
      <c r="A26" s="1951"/>
      <c r="B26" s="1971"/>
      <c r="C26" s="1948"/>
      <c r="D26" s="1949"/>
      <c r="E26" s="1969">
        <f t="shared" si="1"/>
        <v>0</v>
      </c>
      <c r="F26" s="1969" t="str">
        <f t="shared" si="0"/>
        <v>0</v>
      </c>
    </row>
    <row r="27" spans="1:7" x14ac:dyDescent="0.25">
      <c r="A27" s="1951"/>
      <c r="B27" s="1971"/>
      <c r="C27" s="1952"/>
      <c r="D27" s="1949"/>
      <c r="E27" s="1969">
        <f t="shared" si="1"/>
        <v>0</v>
      </c>
      <c r="F27" s="1969" t="str">
        <f t="shared" si="0"/>
        <v>0</v>
      </c>
    </row>
    <row r="28" spans="1:7" x14ac:dyDescent="0.25">
      <c r="A28" s="1951"/>
      <c r="B28" s="1971"/>
      <c r="C28" s="1952"/>
      <c r="D28" s="1949"/>
      <c r="E28" s="1969">
        <f t="shared" si="1"/>
        <v>0</v>
      </c>
      <c r="F28" s="1969" t="str">
        <f t="shared" si="0"/>
        <v>0</v>
      </c>
    </row>
    <row r="29" spans="1:7" x14ac:dyDescent="0.25">
      <c r="A29" s="1951"/>
      <c r="B29" s="1971"/>
      <c r="C29" s="1952"/>
      <c r="D29" s="1949"/>
      <c r="E29" s="1969">
        <f t="shared" si="1"/>
        <v>0</v>
      </c>
      <c r="F29" s="1969" t="str">
        <f t="shared" si="0"/>
        <v>0</v>
      </c>
    </row>
    <row r="30" spans="1:7" x14ac:dyDescent="0.25">
      <c r="A30" s="1951"/>
      <c r="B30" s="1971"/>
      <c r="C30" s="1952"/>
      <c r="D30" s="1949"/>
      <c r="E30" s="1969">
        <f t="shared" si="1"/>
        <v>0</v>
      </c>
      <c r="F30" s="1969" t="str">
        <f t="shared" si="0"/>
        <v>0</v>
      </c>
    </row>
    <row r="31" spans="1:7" x14ac:dyDescent="0.25">
      <c r="A31" s="1951"/>
      <c r="B31" s="1971"/>
      <c r="C31" s="1952"/>
      <c r="D31" s="1949"/>
      <c r="E31" s="1969">
        <f t="shared" si="1"/>
        <v>0</v>
      </c>
      <c r="F31" s="1969" t="str">
        <f t="shared" si="0"/>
        <v>0</v>
      </c>
    </row>
    <row r="32" spans="1:7" x14ac:dyDescent="0.25">
      <c r="A32" s="1951"/>
      <c r="B32" s="1971"/>
      <c r="C32" s="1952"/>
      <c r="D32" s="1949"/>
      <c r="E32" s="1969">
        <f t="shared" si="1"/>
        <v>0</v>
      </c>
      <c r="F32" s="1969" t="str">
        <f t="shared" si="0"/>
        <v>0</v>
      </c>
    </row>
    <row r="33" spans="1:6" x14ac:dyDescent="0.25">
      <c r="A33" s="1951"/>
      <c r="B33" s="1971"/>
      <c r="C33" s="1952"/>
      <c r="D33" s="1949"/>
      <c r="E33" s="1969">
        <f t="shared" si="1"/>
        <v>0</v>
      </c>
      <c r="F33" s="1969" t="str">
        <f t="shared" si="0"/>
        <v>0</v>
      </c>
    </row>
    <row r="34" spans="1:6" x14ac:dyDescent="0.25">
      <c r="A34" s="1951"/>
      <c r="B34" s="1971"/>
      <c r="C34" s="1952"/>
      <c r="D34" s="1949"/>
      <c r="E34" s="1969">
        <f t="shared" si="1"/>
        <v>0</v>
      </c>
      <c r="F34" s="1969" t="str">
        <f t="shared" si="0"/>
        <v>0</v>
      </c>
    </row>
    <row r="35" spans="1:6" x14ac:dyDescent="0.25">
      <c r="A35" s="1951"/>
      <c r="B35" s="1971"/>
      <c r="C35" s="1952"/>
      <c r="D35" s="1949"/>
      <c r="E35" s="1969">
        <f t="shared" si="1"/>
        <v>0</v>
      </c>
      <c r="F35" s="1969" t="str">
        <f t="shared" si="0"/>
        <v>0</v>
      </c>
    </row>
    <row r="36" spans="1:6" x14ac:dyDescent="0.25">
      <c r="A36" s="1951"/>
      <c r="B36" s="1971"/>
      <c r="C36" s="1952"/>
      <c r="D36" s="1949"/>
      <c r="E36" s="1969">
        <f t="shared" si="1"/>
        <v>0</v>
      </c>
      <c r="F36" s="1969" t="str">
        <f t="shared" si="0"/>
        <v>0</v>
      </c>
    </row>
    <row r="37" spans="1:6" x14ac:dyDescent="0.25">
      <c r="A37" s="1951"/>
      <c r="B37" s="1971"/>
      <c r="C37" s="1952"/>
      <c r="D37" s="1949"/>
      <c r="E37" s="1969">
        <f t="shared" si="1"/>
        <v>0</v>
      </c>
      <c r="F37" s="1969" t="str">
        <f t="shared" si="0"/>
        <v>0</v>
      </c>
    </row>
    <row r="38" spans="1:6" x14ac:dyDescent="0.25">
      <c r="A38" s="1951"/>
      <c r="B38" s="1971"/>
      <c r="C38" s="1952"/>
      <c r="D38" s="1949"/>
      <c r="E38" s="1969">
        <f t="shared" si="1"/>
        <v>0</v>
      </c>
      <c r="F38" s="1969" t="str">
        <f t="shared" si="0"/>
        <v>0</v>
      </c>
    </row>
    <row r="39" spans="1:6" x14ac:dyDescent="0.25">
      <c r="A39" s="1951"/>
      <c r="B39" s="1972"/>
      <c r="C39" s="1952"/>
      <c r="D39" s="1949"/>
      <c r="E39" s="1969">
        <f t="shared" si="1"/>
        <v>0</v>
      </c>
      <c r="F39" s="1969" t="str">
        <f t="shared" si="0"/>
        <v>0</v>
      </c>
    </row>
    <row r="40" spans="1:6" x14ac:dyDescent="0.25">
      <c r="A40" s="1951"/>
      <c r="B40" s="1972"/>
      <c r="C40" s="1952"/>
      <c r="D40" s="1949"/>
      <c r="E40" s="1969">
        <f t="shared" si="1"/>
        <v>0</v>
      </c>
      <c r="F40" s="1969" t="str">
        <f t="shared" si="0"/>
        <v>0</v>
      </c>
    </row>
    <row r="41" spans="1:6" x14ac:dyDescent="0.25">
      <c r="A41" s="1951"/>
      <c r="B41" s="1972"/>
      <c r="C41" s="1952"/>
      <c r="D41" s="1949"/>
      <c r="E41" s="1969">
        <f t="shared" si="1"/>
        <v>0</v>
      </c>
      <c r="F41" s="1969" t="str">
        <f t="shared" si="0"/>
        <v>0</v>
      </c>
    </row>
    <row r="42" spans="1:6" x14ac:dyDescent="0.25">
      <c r="A42" s="1951"/>
      <c r="B42" s="1972"/>
      <c r="C42" s="1952"/>
      <c r="D42" s="1949"/>
      <c r="E42" s="1969">
        <f t="shared" si="1"/>
        <v>0</v>
      </c>
      <c r="F42" s="1969" t="str">
        <f t="shared" si="0"/>
        <v>0</v>
      </c>
    </row>
    <row r="43" spans="1:6" x14ac:dyDescent="0.25">
      <c r="A43" s="1951"/>
      <c r="B43" s="1972"/>
      <c r="C43" s="1952"/>
      <c r="D43" s="1949"/>
      <c r="E43" s="1969">
        <f t="shared" si="1"/>
        <v>0</v>
      </c>
      <c r="F43" s="1969" t="str">
        <f t="shared" si="0"/>
        <v>0</v>
      </c>
    </row>
    <row r="44" spans="1:6" x14ac:dyDescent="0.25">
      <c r="A44" s="1951"/>
      <c r="B44" s="1972"/>
      <c r="C44" s="1952"/>
      <c r="D44" s="1949"/>
      <c r="E44" s="1969">
        <f t="shared" si="1"/>
        <v>0</v>
      </c>
      <c r="F44" s="1969" t="str">
        <f t="shared" si="0"/>
        <v>0</v>
      </c>
    </row>
    <row r="45" spans="1:6" x14ac:dyDescent="0.25">
      <c r="A45" s="1951"/>
      <c r="B45" s="1972"/>
      <c r="C45" s="1952"/>
      <c r="D45" s="1949"/>
      <c r="E45" s="1969">
        <f t="shared" si="1"/>
        <v>0</v>
      </c>
      <c r="F45" s="1969" t="str">
        <f t="shared" si="0"/>
        <v>0</v>
      </c>
    </row>
    <row r="46" spans="1:6" x14ac:dyDescent="0.25">
      <c r="A46" s="1951"/>
      <c r="B46" s="1972"/>
      <c r="C46" s="1952"/>
      <c r="D46" s="1949"/>
      <c r="E46" s="1969">
        <f t="shared" si="1"/>
        <v>0</v>
      </c>
      <c r="F46" s="1969" t="str">
        <f t="shared" si="0"/>
        <v>0</v>
      </c>
    </row>
    <row r="47" spans="1:6" x14ac:dyDescent="0.25">
      <c r="A47" s="1951"/>
      <c r="B47" s="1972"/>
      <c r="C47" s="1952"/>
      <c r="D47" s="1949"/>
      <c r="E47" s="1969">
        <f t="shared" si="1"/>
        <v>0</v>
      </c>
      <c r="F47" s="1969" t="str">
        <f t="shared" si="0"/>
        <v>0</v>
      </c>
    </row>
    <row r="48" spans="1:6" x14ac:dyDescent="0.25">
      <c r="A48" s="1951"/>
      <c r="B48" s="1972"/>
      <c r="C48" s="1952"/>
      <c r="D48" s="1949"/>
      <c r="E48" s="1969">
        <f t="shared" si="1"/>
        <v>0</v>
      </c>
      <c r="F48" s="1969" t="str">
        <f t="shared" si="0"/>
        <v>0</v>
      </c>
    </row>
    <row r="49" spans="1:6" x14ac:dyDescent="0.25">
      <c r="A49" s="1951"/>
      <c r="B49" s="1972"/>
      <c r="C49" s="1952"/>
      <c r="D49" s="1949"/>
      <c r="E49" s="1969">
        <f t="shared" si="1"/>
        <v>0</v>
      </c>
      <c r="F49" s="1969" t="str">
        <f t="shared" si="0"/>
        <v>0</v>
      </c>
    </row>
    <row r="50" spans="1:6" x14ac:dyDescent="0.25">
      <c r="A50" s="1951"/>
      <c r="B50" s="1972"/>
      <c r="C50" s="1952"/>
      <c r="D50" s="1949"/>
      <c r="E50" s="1969">
        <f t="shared" si="1"/>
        <v>0</v>
      </c>
      <c r="F50" s="1969" t="str">
        <f t="shared" si="0"/>
        <v>0</v>
      </c>
    </row>
    <row r="51" spans="1:6" x14ac:dyDescent="0.25">
      <c r="A51" s="1951"/>
      <c r="B51" s="1972"/>
      <c r="C51" s="1952"/>
      <c r="D51" s="1949"/>
      <c r="E51" s="1969">
        <f t="shared" si="1"/>
        <v>0</v>
      </c>
      <c r="F51" s="1969" t="str">
        <f t="shared" si="0"/>
        <v>0</v>
      </c>
    </row>
    <row r="52" spans="1:6" x14ac:dyDescent="0.25">
      <c r="A52" s="1951"/>
      <c r="B52" s="1972"/>
      <c r="C52" s="1952"/>
      <c r="D52" s="1949"/>
      <c r="E52" s="1969">
        <f t="shared" si="1"/>
        <v>0</v>
      </c>
      <c r="F52" s="1969" t="str">
        <f t="shared" si="0"/>
        <v>0</v>
      </c>
    </row>
    <row r="53" spans="1:6" x14ac:dyDescent="0.25">
      <c r="A53" s="1951"/>
      <c r="B53" s="1972"/>
      <c r="C53" s="1952"/>
      <c r="D53" s="1949"/>
      <c r="E53" s="1969">
        <f t="shared" si="1"/>
        <v>0</v>
      </c>
      <c r="F53" s="1969" t="str">
        <f t="shared" si="0"/>
        <v>0</v>
      </c>
    </row>
    <row r="54" spans="1:6" x14ac:dyDescent="0.25">
      <c r="A54" s="1951"/>
      <c r="B54" s="1972"/>
      <c r="C54" s="1952"/>
      <c r="D54" s="1949"/>
      <c r="E54" s="1969">
        <f t="shared" si="1"/>
        <v>0</v>
      </c>
      <c r="F54" s="1969" t="str">
        <f t="shared" si="0"/>
        <v>0</v>
      </c>
    </row>
    <row r="55" spans="1:6" x14ac:dyDescent="0.25">
      <c r="A55" s="1951"/>
      <c r="B55" s="1972"/>
      <c r="C55" s="1952"/>
      <c r="D55" s="1949"/>
      <c r="E55" s="1969">
        <f t="shared" si="1"/>
        <v>0</v>
      </c>
      <c r="F55" s="1969" t="str">
        <f t="shared" si="0"/>
        <v>0</v>
      </c>
    </row>
    <row r="56" spans="1:6" x14ac:dyDescent="0.25">
      <c r="A56" s="1951"/>
      <c r="B56" s="1972"/>
      <c r="C56" s="1952"/>
      <c r="D56" s="1949"/>
      <c r="E56" s="1969">
        <f t="shared" si="1"/>
        <v>0</v>
      </c>
      <c r="F56" s="1969" t="str">
        <f t="shared" si="0"/>
        <v>0</v>
      </c>
    </row>
    <row r="57" spans="1:6" x14ac:dyDescent="0.25">
      <c r="A57" s="1951"/>
      <c r="B57" s="1972"/>
      <c r="C57" s="1952"/>
      <c r="D57" s="1949"/>
      <c r="E57" s="1969">
        <f t="shared" si="1"/>
        <v>0</v>
      </c>
      <c r="F57" s="1969" t="str">
        <f t="shared" si="0"/>
        <v>0</v>
      </c>
    </row>
    <row r="58" spans="1:6" x14ac:dyDescent="0.25">
      <c r="A58" s="1951"/>
      <c r="B58" s="1972"/>
      <c r="C58" s="1952"/>
      <c r="D58" s="1949"/>
      <c r="E58" s="1969">
        <f t="shared" si="1"/>
        <v>0</v>
      </c>
      <c r="F58" s="1969" t="str">
        <f t="shared" si="0"/>
        <v>0</v>
      </c>
    </row>
    <row r="59" spans="1:6" x14ac:dyDescent="0.25">
      <c r="A59" s="1951"/>
      <c r="B59" s="1972"/>
      <c r="C59" s="1952"/>
      <c r="D59" s="1949"/>
      <c r="E59" s="1969">
        <f t="shared" si="1"/>
        <v>0</v>
      </c>
      <c r="F59" s="1969" t="str">
        <f t="shared" si="0"/>
        <v>0</v>
      </c>
    </row>
    <row r="60" spans="1:6" x14ac:dyDescent="0.25">
      <c r="A60" s="1951"/>
      <c r="B60" s="1972"/>
      <c r="C60" s="1952"/>
      <c r="D60" s="1949"/>
      <c r="E60" s="1969">
        <f t="shared" si="1"/>
        <v>0</v>
      </c>
      <c r="F60" s="1969" t="str">
        <f t="shared" si="0"/>
        <v>0</v>
      </c>
    </row>
    <row r="61" spans="1:6" x14ac:dyDescent="0.25">
      <c r="A61" s="1951"/>
      <c r="B61" s="1972"/>
      <c r="C61" s="1952"/>
      <c r="D61" s="1949"/>
      <c r="E61" s="1969">
        <f t="shared" si="1"/>
        <v>0</v>
      </c>
      <c r="F61" s="1969" t="str">
        <f t="shared" si="0"/>
        <v>0</v>
      </c>
    </row>
    <row r="62" spans="1:6" x14ac:dyDescent="0.25">
      <c r="A62" s="1951"/>
      <c r="B62" s="1972"/>
      <c r="C62" s="1952"/>
      <c r="D62" s="1949"/>
      <c r="E62" s="1969">
        <f t="shared" si="1"/>
        <v>0</v>
      </c>
      <c r="F62" s="1969" t="str">
        <f t="shared" si="0"/>
        <v>0</v>
      </c>
    </row>
    <row r="63" spans="1:6" x14ac:dyDescent="0.25">
      <c r="A63" s="1951"/>
      <c r="B63" s="1972"/>
      <c r="C63" s="1952"/>
      <c r="D63" s="1949"/>
      <c r="E63" s="1969">
        <f t="shared" si="1"/>
        <v>0</v>
      </c>
      <c r="F63" s="1969" t="str">
        <f t="shared" si="0"/>
        <v>0</v>
      </c>
    </row>
    <row r="64" spans="1:6" x14ac:dyDescent="0.25">
      <c r="A64" s="1951"/>
      <c r="B64" s="1972"/>
      <c r="C64" s="1952"/>
      <c r="D64" s="1949"/>
      <c r="E64" s="1969">
        <f t="shared" si="1"/>
        <v>0</v>
      </c>
      <c r="F64" s="1969" t="str">
        <f t="shared" si="0"/>
        <v>0</v>
      </c>
    </row>
    <row r="65" spans="1:6" x14ac:dyDescent="0.25">
      <c r="A65" s="1947"/>
      <c r="B65" s="1972"/>
      <c r="C65" s="1948"/>
      <c r="D65" s="1949"/>
      <c r="E65" s="1969">
        <f t="shared" si="1"/>
        <v>0</v>
      </c>
      <c r="F65" s="1969" t="str">
        <f t="shared" si="0"/>
        <v>0</v>
      </c>
    </row>
    <row r="66" spans="1:6" x14ac:dyDescent="0.25">
      <c r="A66" s="1951"/>
      <c r="B66" s="1972"/>
      <c r="C66" s="1952"/>
      <c r="D66" s="1949"/>
      <c r="E66" s="1969">
        <f t="shared" si="1"/>
        <v>0</v>
      </c>
      <c r="F66" s="1969" t="str">
        <f t="shared" si="0"/>
        <v>0</v>
      </c>
    </row>
    <row r="67" spans="1:6" x14ac:dyDescent="0.25">
      <c r="A67" s="1951"/>
      <c r="B67" s="1972"/>
      <c r="C67" s="1952"/>
      <c r="D67" s="1949"/>
      <c r="E67" s="1969">
        <f t="shared" si="1"/>
        <v>0</v>
      </c>
      <c r="F67" s="1969" t="str">
        <f t="shared" si="0"/>
        <v>0</v>
      </c>
    </row>
    <row r="68" spans="1:6" x14ac:dyDescent="0.25">
      <c r="A68" s="1951"/>
      <c r="B68" s="1972"/>
      <c r="C68" s="1952"/>
      <c r="D68" s="1949"/>
      <c r="E68" s="1969">
        <f t="shared" si="1"/>
        <v>0</v>
      </c>
      <c r="F68" s="1969" t="str">
        <f t="shared" si="0"/>
        <v>0</v>
      </c>
    </row>
    <row r="69" spans="1:6" x14ac:dyDescent="0.25">
      <c r="A69" s="1951"/>
      <c r="B69" s="1972"/>
      <c r="C69" s="1952"/>
      <c r="D69" s="1949"/>
      <c r="E69" s="1969">
        <f t="shared" si="1"/>
        <v>0</v>
      </c>
      <c r="F69" s="1969" t="str">
        <f t="shared" si="0"/>
        <v>0</v>
      </c>
    </row>
    <row r="70" spans="1:6" x14ac:dyDescent="0.25">
      <c r="A70" s="1951"/>
      <c r="B70" s="1972"/>
      <c r="C70" s="1952"/>
      <c r="D70" s="1949"/>
      <c r="E70" s="1969">
        <f t="shared" si="1"/>
        <v>0</v>
      </c>
      <c r="F70" s="1969" t="str">
        <f t="shared" si="0"/>
        <v>0</v>
      </c>
    </row>
    <row r="71" spans="1:6" x14ac:dyDescent="0.25">
      <c r="A71" s="1951"/>
      <c r="B71" s="1972"/>
      <c r="C71" s="1952"/>
      <c r="D71" s="1949"/>
      <c r="E71" s="1969">
        <f t="shared" si="1"/>
        <v>0</v>
      </c>
      <c r="F71" s="1969" t="str">
        <f t="shared" si="0"/>
        <v>0</v>
      </c>
    </row>
    <row r="72" spans="1:6" x14ac:dyDescent="0.25">
      <c r="A72" s="1951"/>
      <c r="B72" s="1972"/>
      <c r="C72" s="1952"/>
      <c r="D72" s="1949"/>
      <c r="E72" s="1969">
        <f t="shared" si="1"/>
        <v>0</v>
      </c>
      <c r="F72" s="1969" t="str">
        <f t="shared" si="0"/>
        <v>0</v>
      </c>
    </row>
    <row r="73" spans="1:6" x14ac:dyDescent="0.25">
      <c r="A73" s="1951"/>
      <c r="B73" s="1972"/>
      <c r="C73" s="1952"/>
      <c r="D73" s="1949"/>
      <c r="E73" s="1969">
        <f t="shared" si="1"/>
        <v>0</v>
      </c>
      <c r="F73" s="1969" t="str">
        <f t="shared" si="0"/>
        <v>0</v>
      </c>
    </row>
    <row r="74" spans="1:6" x14ac:dyDescent="0.25">
      <c r="A74" s="1951"/>
      <c r="B74" s="1972"/>
      <c r="C74" s="1952"/>
      <c r="D74" s="1949"/>
      <c r="E74" s="1969">
        <f t="shared" si="1"/>
        <v>0</v>
      </c>
      <c r="F74" s="1969" t="str">
        <f t="shared" si="0"/>
        <v>0</v>
      </c>
    </row>
    <row r="75" spans="1:6" x14ac:dyDescent="0.25">
      <c r="A75" s="1951"/>
      <c r="B75" s="1972"/>
      <c r="C75" s="1952"/>
      <c r="D75" s="1949"/>
      <c r="E75" s="1969">
        <f t="shared" si="1"/>
        <v>0</v>
      </c>
      <c r="F75" s="1969" t="str">
        <f t="shared" si="0"/>
        <v>0</v>
      </c>
    </row>
    <row r="76" spans="1:6" x14ac:dyDescent="0.25">
      <c r="A76" s="1951"/>
      <c r="B76" s="1972"/>
      <c r="C76" s="1952"/>
      <c r="D76" s="1949"/>
      <c r="E76" s="1969">
        <f t="shared" si="1"/>
        <v>0</v>
      </c>
      <c r="F76" s="1969" t="str">
        <f t="shared" si="0"/>
        <v>0</v>
      </c>
    </row>
    <row r="77" spans="1:6" x14ac:dyDescent="0.25">
      <c r="A77" s="1951"/>
      <c r="B77" s="1972"/>
      <c r="C77" s="1952"/>
      <c r="D77" s="1949"/>
      <c r="E77" s="1969">
        <f t="shared" si="1"/>
        <v>0</v>
      </c>
      <c r="F77" s="1969" t="str">
        <f t="shared" si="0"/>
        <v>0</v>
      </c>
    </row>
    <row r="78" spans="1:6" x14ac:dyDescent="0.25">
      <c r="A78" s="1951"/>
      <c r="B78" s="1972"/>
      <c r="C78" s="1952"/>
      <c r="D78" s="1949"/>
      <c r="E78" s="1969">
        <f t="shared" si="1"/>
        <v>0</v>
      </c>
      <c r="F78" s="1969" t="str">
        <f t="shared" si="0"/>
        <v>0</v>
      </c>
    </row>
    <row r="79" spans="1:6" x14ac:dyDescent="0.25">
      <c r="A79" s="1951"/>
      <c r="B79" s="1972"/>
      <c r="C79" s="1952"/>
      <c r="D79" s="1949"/>
      <c r="E79" s="1969">
        <f t="shared" si="1"/>
        <v>0</v>
      </c>
      <c r="F79" s="1969" t="str">
        <f t="shared" si="0"/>
        <v>0</v>
      </c>
    </row>
    <row r="80" spans="1:6" x14ac:dyDescent="0.25">
      <c r="A80" s="1951"/>
      <c r="B80" s="1972"/>
      <c r="C80" s="1952"/>
      <c r="D80" s="1949"/>
      <c r="E80" s="1969">
        <f t="shared" si="1"/>
        <v>0</v>
      </c>
      <c r="F80" s="1969" t="str">
        <f t="shared" si="0"/>
        <v>0</v>
      </c>
    </row>
    <row r="81" spans="1:6" x14ac:dyDescent="0.25">
      <c r="A81" s="1951"/>
      <c r="B81" s="1972"/>
      <c r="C81" s="1952"/>
      <c r="D81" s="1949"/>
      <c r="E81" s="1969">
        <f t="shared" si="1"/>
        <v>0</v>
      </c>
      <c r="F81" s="1969" t="str">
        <f t="shared" si="0"/>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1</v>
      </c>
      <c r="E142" s="1956">
        <f>SUM(E18:E141)</f>
        <v>0</v>
      </c>
      <c r="F142" s="1957">
        <f>SUM(F18:F141)</f>
        <v>0</v>
      </c>
    </row>
  </sheetData>
  <sheetProtection selectLockedCells="1"/>
  <customSheetViews>
    <customSheetView guid="{9175B003-A487-43D5-AD0E-58FC8E957899}" showGridLines="0">
      <selection activeCell="A19" sqref="A19"/>
      <rowBreaks count="1" manualBreakCount="1">
        <brk id="74" max="16383" man="1"/>
      </rowBreaks>
      <pageMargins left="0.75" right="0.75" top="1.25" bottom="0.5" header="0.5" footer="0.5"/>
      <printOptions horizontalCentered="1"/>
      <pageSetup scale="54" firstPageNumber="30" fitToHeight="0" orientation="portrait" r:id="rId1"/>
      <headerFooter>
        <oddHeader xml:space="preserve">&amp;C&amp;"Times New Roman,Regular"SOUTHWESTERN ILLINOIS CAREER AND TECHNICAL EDUCATION SYSTEM
CURRENT YEAR PAYMENT ON CONTRACTS FOR INDIRECT COST RATE COMPUTATION
FOR THE YEAR ENDED JUNE 30, 2020
</oddHeader>
        <oddFooter>&amp;C&amp;"Times New Roman,Regular"See Independent Auditor’s Reports
&amp;P</oddFooter>
      </headerFooter>
    </customSheetView>
    <customSheetView guid="{0E809810-22E6-4287-9EB3-CA8E7FB18126}" showPageBreaks="1" showGridLines="0">
      <selection activeCell="A19" sqref="A19"/>
      <rowBreaks count="1" manualBreakCount="1">
        <brk id="74" max="16383" man="1"/>
      </rowBreaks>
      <pageMargins left="0.75" right="0.75" top="1.25" bottom="0.5" header="0.5" footer="0.5"/>
      <printOptions horizontalCentered="1"/>
      <pageSetup scale="54" firstPageNumber="30" fitToHeight="0" orientation="portrait" r:id="rId2"/>
      <headerFooter>
        <oddHeader xml:space="preserve">&amp;C&amp;"Times New Roman,Regular"SOUTHWESTERN ILLINOIS CAREER &amp; TECHNICAL EDUCATION SYSTEM
CURRENT YEAR PAYMENT ON CONTRACTS FOR INDIRECT COST RATE COMPUTATION
FOR THE YEAR ENDED JUNE 30, 2020
</oddHeader>
        <oddFooter>&amp;C&amp;"Times New Roman,Regular"See Independent Auditor’s Reports
&amp;P</oddFooter>
      </headerFooter>
    </customSheetView>
    <customSheetView guid="{36E7C4A2-07DE-462A-B5B1-A84EB99DCC57}" showGridLines="0">
      <selection activeCell="A19" sqref="A19"/>
      <rowBreaks count="1" manualBreakCount="1">
        <brk id="74" max="16383" man="1"/>
      </rowBreaks>
      <pageMargins left="0.75" right="0.75" top="1.25" bottom="0.5" header="0.5" footer="0.5"/>
      <printOptions horizontalCentered="1"/>
      <pageSetup scale="54" firstPageNumber="30" fitToHeight="0" orientation="portrait" r:id="rId3"/>
      <headerFooter>
        <oddHeader xml:space="preserve">&amp;C&amp;"Times New Roman,Regular"SOUTHWESTERN ILLINOIS CAREER AND TECHNICAL EDUCATION SYSTEM
CURRENT YEAR PAYMENT ON CONTRACTS FOR INDIRECT COST RATE COMPUTATION
FOR THE YEAR ENDED JUNE 30, 2020
</oddHeader>
        <oddFooter>&amp;C&amp;"Times New Roman,Regular"See Independent Auditor’s Reports
&amp;P</oddFooter>
      </headerFooter>
    </customSheetView>
  </customSheetViews>
  <mergeCells count="6">
    <mergeCell ref="A15:F15"/>
    <mergeCell ref="A4:F5"/>
    <mergeCell ref="A7:F7"/>
    <mergeCell ref="A10:F10"/>
    <mergeCell ref="A11:F11"/>
    <mergeCell ref="A13:F13"/>
  </mergeCells>
  <printOptions horizontalCentered="1"/>
  <pageMargins left="0.75" right="0.75" top="1.25" bottom="0.5" header="0.5" footer="0.5"/>
  <pageSetup scale="54" firstPageNumber="30" fitToHeight="0" orientation="portrait" r:id="rId4"/>
  <headerFooter>
    <oddHeader xml:space="preserve">&amp;C&amp;"Times New Roman,Regular"SOUTHWESTERN ILLINOIS CAREER AND TECHNICAL EDUCATION SYSTEM
CURRENT YEAR PAYMENT ON CONTRACTS FOR INDIRECT COST RATE COMPUTATION
FOR THE YEAR ENDED JUNE 30, 2020
</oddHeader>
    <oddFooter>&amp;C&amp;"Times New Roman,Regular"See Independent Auditor’s Reports
&amp;P</oddFooter>
  </headerFooter>
  <rowBreaks count="1" manualBreakCount="1">
    <brk id="74" max="16383" man="1"/>
  </rowBreaks>
  <drawing r:id="rId5"/>
  <legacyDrawing r:id="rId6"/>
  <oleObjects>
    <mc:AlternateContent xmlns:mc="http://schemas.openxmlformats.org/markup-compatibility/2006">
      <mc:Choice Requires="x14">
        <oleObject progId="Acrobat Document" dvAspect="DVASPECT_ICON" shapeId="35843" r:id="rId7">
          <objectPr defaultSize="0" r:id="rId8">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7"/>
      </mc:Fallback>
    </mc:AlternateContent>
    <mc:AlternateContent xmlns:mc="http://schemas.openxmlformats.org/markup-compatibility/2006">
      <mc:Choice Requires="x14">
        <oleObject progId="Acrobat Document" dvAspect="DVASPECT_ICON" shapeId="35846" r:id="rId9">
          <objectPr defaultSize="0" r:id="rId10">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9"/>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A17" sqref="A17:H1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57" t="s">
        <v>1663</v>
      </c>
      <c r="B5" s="2458"/>
      <c r="C5" s="2458"/>
      <c r="D5" s="2458"/>
      <c r="E5" s="2458"/>
      <c r="F5" s="2458"/>
      <c r="G5" s="2459"/>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1896</v>
      </c>
      <c r="B10" s="803"/>
      <c r="C10" s="807"/>
      <c r="D10" s="804"/>
      <c r="E10" s="1850"/>
      <c r="F10" s="805"/>
      <c r="G10" s="806"/>
      <c r="H10" s="157"/>
      <c r="I10" s="157"/>
    </row>
    <row r="11" spans="1:13" s="542" customFormat="1" ht="22.5" customHeight="1" x14ac:dyDescent="0.2">
      <c r="A11" s="246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3"/>
      <c r="C11" s="2463"/>
      <c r="D11" s="2464"/>
      <c r="E11" s="1851"/>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32</v>
      </c>
      <c r="F19" s="1852"/>
      <c r="G19" s="1854">
        <f>'Expenditures 15-22'!K33-SUM('Expenditures 15-22'!G33,'Expenditures 15-22'!I33)+'Expenditures 15-22'!D229</f>
        <v>32</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11699</v>
      </c>
      <c r="F21" s="1855"/>
      <c r="G21" s="1858">
        <f>'Expenditures 15-22'!K42-SUM('Expenditures 15-22'!G42,'Expenditures 15-22'!I42)+'Expenditures 15-22'!K120-SUM('Expenditures 15-22'!G120,'Expenditures 15-22'!I120)+'Expenditures 15-22'!K180-SUM('Expenditures 15-22'!G180,'Expenditures 15-22'!I180)+'Expenditures 15-22'!D238</f>
        <v>11699</v>
      </c>
      <c r="H21" s="817"/>
      <c r="I21" s="157"/>
    </row>
    <row r="22" spans="1:9" s="542" customFormat="1" ht="12" customHeight="1" x14ac:dyDescent="0.2">
      <c r="A22" s="824" t="s">
        <v>560</v>
      </c>
      <c r="B22" s="825"/>
      <c r="C22" s="823">
        <v>2200</v>
      </c>
      <c r="D22" s="1855"/>
      <c r="E22" s="1857">
        <f>'Expenditures 15-22'!K47-SUM('Expenditures 15-22'!G47,'Expenditures 15-22'!I47)+'Expenditures 15-22'!D243</f>
        <v>40555</v>
      </c>
      <c r="F22" s="1855"/>
      <c r="G22" s="1858">
        <f>'Expenditures 15-22'!K47-SUM('Expenditures 15-22'!G47,'Expenditures 15-22'!I47)+'Expenditures 15-22'!D243</f>
        <v>40555</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52025</v>
      </c>
      <c r="F23" s="1855"/>
      <c r="G23" s="1857">
        <f>'Expenditures 15-22'!K53-SUM('Expenditures 15-22'!G53,'Expenditures 15-22'!I53)+'Expenditures 15-22'!D257+'Expenditures 15-22'!K330-SUM('Expenditures 15-22'!G330,'Expenditures 15-22'!I330)</f>
        <v>52025</v>
      </c>
      <c r="H23" s="817"/>
      <c r="I23" s="157"/>
    </row>
    <row r="24" spans="1:9" s="542" customFormat="1" ht="12" customHeight="1" x14ac:dyDescent="0.2">
      <c r="A24" s="824" t="s">
        <v>562</v>
      </c>
      <c r="B24" s="825"/>
      <c r="C24" s="823">
        <v>2400</v>
      </c>
      <c r="D24" s="1855"/>
      <c r="E24" s="1857">
        <f>'Expenditures 15-22'!K57-SUM('Expenditures 15-22'!G57,'Expenditures 15-22'!I57)+'Expenditures 15-22'!D261</f>
        <v>0</v>
      </c>
      <c r="F24" s="1855"/>
      <c r="G24" s="1858">
        <f>'Expenditures 15-22'!K57-SUM('Expenditures 15-22'!G57,'Expenditures 15-22'!I57)+'Expenditures 15-22'!D261</f>
        <v>0</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24362</v>
      </c>
      <c r="E27" s="1857">
        <f>E8</f>
        <v>0</v>
      </c>
      <c r="F27" s="1857">
        <f>'Expenditures 15-22'!K60-SUM('Expenditures 15-22'!G60,'Expenditures 15-22'!I60)+'Expenditures 15-22'!D264-E8</f>
        <v>24362</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0</v>
      </c>
      <c r="F28" s="1859">
        <f>'Expenditures 15-22'!K61-SUM('Expenditures 15-22'!G61,'Expenditures 15-22'!I61)+'Expenditures 15-22'!K124-SUM('Expenditures 15-22'!G124,'Expenditures 15-22'!I124)+'Expenditures 15-22'!D266-E9</f>
        <v>0</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0</v>
      </c>
      <c r="F29" s="1855"/>
      <c r="G29" s="185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55"/>
      <c r="E30" s="1857">
        <f>'Expenditures 15-22'!K63-SUM('Expenditures 15-22'!G63,'Expenditures 15-22'!I63)+'Expenditures 15-22'!D268-E10</f>
        <v>0</v>
      </c>
      <c r="F30" s="1855"/>
      <c r="G30" s="1857">
        <f>'Expenditures 15-22'!K63-SUM('Expenditures 15-22'!G63,'Expenditures 15-22'!I63)+'Expenditures 15-22'!D268-E10</f>
        <v>0</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1800</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24362</v>
      </c>
      <c r="E41" s="1859">
        <f>SUM(E19:E40)</f>
        <v>104311</v>
      </c>
      <c r="F41" s="1859">
        <f>SUM(F19:F39)</f>
        <v>24362</v>
      </c>
      <c r="G41" s="1859">
        <f>SUM(G19:G40)</f>
        <v>104311</v>
      </c>
    </row>
    <row r="42" spans="1:7" x14ac:dyDescent="0.2">
      <c r="A42" s="817"/>
      <c r="B42" s="157"/>
      <c r="C42" s="831"/>
      <c r="D42" s="2460" t="s">
        <v>519</v>
      </c>
      <c r="E42" s="2461"/>
      <c r="F42" s="832" t="s">
        <v>520</v>
      </c>
      <c r="G42" s="833"/>
    </row>
    <row r="43" spans="1:7" ht="12" customHeight="1" x14ac:dyDescent="0.2">
      <c r="A43" s="817"/>
      <c r="B43" s="157"/>
      <c r="C43" s="831"/>
      <c r="D43" s="1507" t="s">
        <v>470</v>
      </c>
      <c r="E43" s="1860">
        <f>D41</f>
        <v>24362</v>
      </c>
      <c r="F43" s="1507" t="s">
        <v>470</v>
      </c>
      <c r="G43" s="1860">
        <f>F41</f>
        <v>24362</v>
      </c>
    </row>
    <row r="44" spans="1:7" ht="12" customHeight="1" x14ac:dyDescent="0.2">
      <c r="A44" s="817"/>
      <c r="B44" s="157"/>
      <c r="C44" s="831"/>
      <c r="D44" s="1507" t="s">
        <v>471</v>
      </c>
      <c r="E44" s="1860">
        <f>E41</f>
        <v>104311</v>
      </c>
      <c r="F44" s="1507" t="s">
        <v>471</v>
      </c>
      <c r="G44" s="1860">
        <f>G41</f>
        <v>104311</v>
      </c>
    </row>
    <row r="45" spans="1:7" ht="12" customHeight="1" x14ac:dyDescent="0.2">
      <c r="A45" s="817"/>
      <c r="B45" s="157"/>
      <c r="C45" s="157"/>
      <c r="D45" s="1508" t="s">
        <v>999</v>
      </c>
      <c r="E45" s="1861">
        <f>(E43/E44)</f>
        <v>0.2335515909156273</v>
      </c>
      <c r="F45" s="1508" t="s">
        <v>999</v>
      </c>
      <c r="G45" s="1861">
        <f>(G43/G44)</f>
        <v>0.2335515909156273</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customSheetViews>
    <customSheetView guid="{9175B003-A487-43D5-AD0E-58FC8E957899}" scale="110" colorId="8" showGridLines="0">
      <selection activeCell="A17" sqref="A17:H17"/>
      <pageMargins left="0.75" right="0.75" top="1" bottom="0.5" header="0.5" footer="0.5"/>
      <printOptions horizontalCentered="1"/>
      <pageSetup scale="77" firstPageNumber="30" orientation="landscape" r:id="rId1"/>
      <headerFooter>
        <oddHeader xml:space="preserve">&amp;C&amp;"Times New Roman,Regular"SOUTHWESTERN ILLINOIS CAREER AND TECHNICAL EDUCATION SYSTEM
ESTIMATED INDIRECT COST RATE DATA
FOR THE YEAR ENDED JUNE 30, 2020
</oddHeader>
        <oddFooter>&amp;C&amp;"Times New Roman,Regular"See Independent Auditor’s Reports
&amp;P</oddFooter>
      </headerFooter>
    </customSheetView>
    <customSheetView guid="{0E809810-22E6-4287-9EB3-CA8E7FB18126}" scale="110" colorId="8" showGridLines="0">
      <selection activeCell="A17" sqref="A17:H17"/>
      <pageMargins left="0.75" right="0.75" top="1" bottom="0.5" header="0.5" footer="0.5"/>
      <printOptions horizontalCentered="1"/>
      <pageSetup scale="77" firstPageNumber="30" orientation="landscape" r:id="rId2"/>
      <headerFooter>
        <oddHeader xml:space="preserve">&amp;C&amp;"Times New Roman,Regular"SOUTHWESTERN ILLINOIS CAREER &amp; TECHNICAL EDUCATION SYSTEM
ESTIMATED INDIRECT COST RATE DATA
FOR THE YEAR ENDED JUNE 30, 2020
</oddHeader>
        <oddFooter>&amp;C&amp;"Times New Roman,Regular"See Independent Auditor’s Reports
&amp;P</oddFooter>
      </headerFooter>
    </customSheetView>
    <customSheetView guid="{36E7C4A2-07DE-462A-B5B1-A84EB99DCC57}" scale="110" colorId="8" showGridLines="0">
      <selection activeCell="A17" sqref="A17:H17"/>
      <pageMargins left="0.75" right="0.75" top="1" bottom="0.5" header="0.5" footer="0.5"/>
      <printOptions horizontalCentered="1"/>
      <pageSetup scale="77" firstPageNumber="30" orientation="landscape" r:id="rId3"/>
      <headerFooter>
        <oddHeader xml:space="preserve">&amp;C&amp;"Times New Roman,Regular"SOUTHWESTERN ILLINOIS CAREER AND TECHNICAL EDUCATION SYSTEM
ESTIMATED INDIRECT COST RATE DATA
FOR THE YEAR ENDED JUNE 30, 2020
</oddHeader>
        <oddFooter>&amp;C&amp;"Times New Roman,Regular"See Independent Auditor’s Reports
&amp;P</oddFooter>
      </headerFooter>
    </customSheetView>
  </customSheetViews>
  <mergeCells count="3">
    <mergeCell ref="A5:G5"/>
    <mergeCell ref="D42:E42"/>
    <mergeCell ref="A11:D11"/>
  </mergeCells>
  <phoneticPr fontId="0" type="noConversion"/>
  <printOptions horizontalCentered="1"/>
  <pageMargins left="0.75" right="0.75" top="1" bottom="0.5" header="0.5" footer="0.5"/>
  <pageSetup scale="77" firstPageNumber="30" orientation="landscape" r:id="rId4"/>
  <headerFooter>
    <oddHeader xml:space="preserve">&amp;C&amp;"Times New Roman,Regular"SOUTHWESTERN ILLINOIS CAREER AND TECHNICAL EDUCATION SYSTEM
ESTIMATED INDIRECT COST RATE DATA
FOR THE YEAR ENDED JUNE 30, 2020
</oddHeader>
    <oddFooter>&amp;C&amp;"Times New Roman,Regular"See Independent Auditor’s Reports
&amp;P</oddFooter>
  </headerFooter>
  <drawing r:id="rId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5" activePane="bottomLeft" state="frozen"/>
      <selection activeCell="A17" sqref="A17:H17"/>
      <selection pane="bottomLeft" activeCell="B9" sqref="B9"/>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79" t="s">
        <v>1365</v>
      </c>
      <c r="B1" s="2479"/>
      <c r="C1" s="2479"/>
      <c r="D1" s="2479"/>
      <c r="E1" s="2479"/>
      <c r="F1" s="2479"/>
    </row>
    <row r="2" spans="1:15" x14ac:dyDescent="0.2">
      <c r="A2" s="1562" t="s">
        <v>1880</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80" t="s">
        <v>1532</v>
      </c>
      <c r="B5" s="2481"/>
      <c r="C5" s="2482"/>
      <c r="D5" s="2482"/>
      <c r="E5" s="2482"/>
      <c r="F5" s="2482"/>
      <c r="G5" s="1556"/>
      <c r="L5" s="1556"/>
      <c r="M5" s="1913"/>
      <c r="N5" s="1913"/>
      <c r="O5" s="1913"/>
    </row>
    <row r="6" spans="1:15" ht="12" customHeight="1" x14ac:dyDescent="0.25">
      <c r="A6" s="1529"/>
      <c r="B6" s="1530"/>
      <c r="C6" s="2483" t="str">
        <f>COVER!A17</f>
        <v xml:space="preserve"> South Western Illinois Career and Tech Ed</v>
      </c>
      <c r="D6" s="2483"/>
      <c r="E6" s="2483"/>
      <c r="F6" s="1531"/>
      <c r="G6" s="1556"/>
      <c r="L6" s="1556"/>
      <c r="M6" s="1913"/>
      <c r="N6" s="1913"/>
      <c r="O6" s="1913"/>
    </row>
    <row r="7" spans="1:15" ht="11.25" customHeight="1" thickBot="1" x14ac:dyDescent="0.3">
      <c r="A7" s="1529"/>
      <c r="B7" s="1530"/>
      <c r="C7" s="2484">
        <f>COVER!A13</f>
        <v>50082746045</v>
      </c>
      <c r="D7" s="2484"/>
      <c r="E7" s="2484"/>
      <c r="F7" s="1531"/>
      <c r="G7" s="1556"/>
      <c r="L7" s="1556"/>
      <c r="M7" s="1913"/>
      <c r="N7" s="1913"/>
      <c r="O7" s="1913"/>
    </row>
    <row r="8" spans="1:15" ht="25.5" customHeight="1" thickBot="1" x14ac:dyDescent="0.25">
      <c r="A8" s="1568" t="s">
        <v>1876</v>
      </c>
      <c r="B8" s="1532" t="s">
        <v>2020</v>
      </c>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c r="D26" s="1544"/>
      <c r="E26" s="1547"/>
      <c r="F26" s="1546"/>
      <c r="G26" s="1556"/>
      <c r="H26" s="1556">
        <f t="shared" si="0"/>
        <v>0</v>
      </c>
      <c r="I26" s="1556">
        <f t="shared" si="1"/>
        <v>0</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1524</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0</v>
      </c>
      <c r="I34" s="1556">
        <f>SUM(I11:I32)</f>
        <v>0</v>
      </c>
      <c r="J34" s="1556">
        <f>SUM(J11:J32)</f>
        <v>0</v>
      </c>
      <c r="K34" s="1556">
        <f>SUM(H34:J34)</f>
        <v>0</v>
      </c>
      <c r="L34" s="1556"/>
      <c r="M34" s="1913"/>
      <c r="N34" s="1913"/>
      <c r="O34" s="1913"/>
    </row>
    <row r="35" spans="1:15" ht="12" customHeight="1" x14ac:dyDescent="0.2">
      <c r="A35" s="1549" t="s">
        <v>1378</v>
      </c>
      <c r="B35" s="1550"/>
      <c r="C35" s="2485"/>
      <c r="D35" s="2485"/>
      <c r="E35" s="2485"/>
      <c r="F35" s="2486"/>
    </row>
    <row r="36" spans="1:15" ht="12" customHeight="1" x14ac:dyDescent="0.2">
      <c r="A36" s="2468"/>
      <c r="B36" s="2469"/>
      <c r="C36" s="2469"/>
      <c r="D36" s="2469"/>
      <c r="E36" s="2469"/>
      <c r="F36" s="2470"/>
    </row>
    <row r="37" spans="1:15" ht="12" customHeight="1" x14ac:dyDescent="0.2">
      <c r="A37" s="2468"/>
      <c r="B37" s="2469"/>
      <c r="C37" s="2469"/>
      <c r="D37" s="2469"/>
      <c r="E37" s="2469"/>
      <c r="F37" s="2470"/>
    </row>
    <row r="38" spans="1:15" ht="12" customHeight="1" x14ac:dyDescent="0.2">
      <c r="A38" s="2471"/>
      <c r="B38" s="2472"/>
      <c r="C38" s="2472"/>
      <c r="D38" s="2472"/>
      <c r="E38" s="2472"/>
      <c r="F38" s="2473"/>
    </row>
    <row r="39" spans="1:15" ht="4.5" hidden="1" customHeight="1" x14ac:dyDescent="0.2">
      <c r="A39" s="1551"/>
      <c r="B39" s="1551"/>
      <c r="C39" s="1551"/>
      <c r="D39" s="1551"/>
      <c r="E39" s="1551"/>
      <c r="F39" s="1551"/>
    </row>
    <row r="40" spans="1:15" s="1548" customFormat="1" ht="12" customHeight="1" x14ac:dyDescent="0.25">
      <c r="A40" s="1552" t="s">
        <v>1377</v>
      </c>
      <c r="B40" s="1553"/>
      <c r="C40" s="2474"/>
      <c r="D40" s="2474"/>
      <c r="E40" s="2474"/>
      <c r="F40" s="2475"/>
      <c r="H40" s="1557"/>
      <c r="I40" s="1557"/>
      <c r="J40" s="1557"/>
      <c r="K40" s="1557"/>
    </row>
    <row r="41" spans="1:15" s="1548" customFormat="1" ht="12" customHeight="1" x14ac:dyDescent="0.25">
      <c r="A41" s="2476"/>
      <c r="B41" s="2477"/>
      <c r="C41" s="2477"/>
      <c r="D41" s="2477"/>
      <c r="E41" s="2477"/>
      <c r="F41" s="2478"/>
      <c r="H41" s="1557"/>
      <c r="I41" s="1557"/>
      <c r="J41" s="1557"/>
      <c r="K41" s="1557"/>
    </row>
    <row r="42" spans="1:15" s="1548" customFormat="1" ht="12" customHeight="1" x14ac:dyDescent="0.25">
      <c r="A42" s="2476"/>
      <c r="B42" s="2477"/>
      <c r="C42" s="2477"/>
      <c r="D42" s="2477"/>
      <c r="E42" s="2477"/>
      <c r="F42" s="2478"/>
      <c r="H42" s="1557"/>
      <c r="I42" s="1557"/>
      <c r="J42" s="1557"/>
      <c r="K42" s="1557"/>
    </row>
    <row r="43" spans="1:15" s="1548" customFormat="1" ht="15" x14ac:dyDescent="0.25">
      <c r="A43" s="2465"/>
      <c r="B43" s="2466"/>
      <c r="C43" s="2466"/>
      <c r="D43" s="2466"/>
      <c r="E43" s="2466"/>
      <c r="F43" s="2467"/>
      <c r="H43" s="1557"/>
      <c r="I43" s="1557"/>
      <c r="J43" s="1557"/>
      <c r="K43" s="1557"/>
    </row>
    <row r="44" spans="1:15" s="1548" customFormat="1" ht="12" hidden="1" customHeight="1" x14ac:dyDescent="0.25">
      <c r="A44" s="2465"/>
      <c r="B44" s="2466"/>
      <c r="C44" s="2466"/>
      <c r="D44" s="2466"/>
      <c r="E44" s="2466"/>
      <c r="F44" s="2467"/>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customSheetViews>
    <customSheetView guid="{9175B003-A487-43D5-AD0E-58FC8E957899}" scale="110" showGridLines="0" hiddenRows="1">
      <pane ySplit="4" topLeftCell="A5" activePane="bottomLeft" state="frozen"/>
      <selection pane="bottomLeft" activeCell="B9" sqref="B9"/>
      <pageMargins left="0.75" right="0.75" top="1" bottom="0.5" header="0.5" footer="0.5"/>
      <printOptions horizontalCentered="1"/>
      <pageSetup scale="76" orientation="landscape" r:id="rId1"/>
      <headerFooter>
        <oddHeader xml:space="preserve">&amp;C&amp;"Times New Roman,Regular"SOUTHWESTERN ILLINOIS CAREER AND TECHNICAL EDUCATION SYSTEM
</oddHeader>
        <oddFooter>&amp;C&amp;"Times New Roman,Regular"See Independent Auditor’s Reports
&amp;P</oddFooter>
      </headerFooter>
    </customSheetView>
    <customSheetView guid="{0E809810-22E6-4287-9EB3-CA8E7FB18126}" scale="110" showPageBreaks="1" showGridLines="0" printArea="1" hiddenRows="1">
      <pane ySplit="4" topLeftCell="A5" activePane="bottomLeft" state="frozen"/>
      <selection pane="bottomLeft" activeCell="B9" sqref="B9"/>
      <pageMargins left="0.75" right="0.75" top="1" bottom="0.5" header="0.5" footer="0.5"/>
      <printOptions horizontalCentered="1"/>
      <pageSetup scale="76" orientation="landscape" r:id="rId2"/>
      <headerFooter>
        <oddHeader xml:space="preserve">&amp;C&amp;"Times New Roman,Regular"SOUTHWESTERN ILLINOIS CAREER &amp; TECHNICAL EDUCATION SYSTEM
</oddHeader>
        <oddFooter>&amp;C&amp;"Times New Roman,Regular"See Independent Auditor’s Reports
&amp;P</oddFooter>
      </headerFooter>
    </customSheetView>
    <customSheetView guid="{36E7C4A2-07DE-462A-B5B1-A84EB99DCC57}" scale="110" showGridLines="0" hiddenRows="1">
      <pane ySplit="4" topLeftCell="A5" activePane="bottomLeft" state="frozen"/>
      <selection pane="bottomLeft" activeCell="B9" sqref="B9"/>
      <pageMargins left="0.75" right="0.75" top="1" bottom="0.5" header="0.5" footer="0.5"/>
      <printOptions horizontalCentered="1"/>
      <pageSetup scale="76" orientation="landscape" r:id="rId3"/>
      <headerFooter>
        <oddHeader xml:space="preserve">&amp;C&amp;"Times New Roman,Regular"SOUTHWESTERN ILLINOIS CAREER AND TECHNICAL EDUCATION SYSTEM
</oddHeader>
        <oddFooter>&amp;C&amp;"Times New Roman,Regular"See Independent Auditor’s Reports
&amp;P</oddFooter>
      </headerFooter>
    </customSheetView>
  </customSheetViews>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orizontalCentered="1"/>
  <pageMargins left="0.75" right="0.75" top="1" bottom="0.5" header="0.5" footer="0.5"/>
  <pageSetup scale="76" orientation="landscape" r:id="rId4"/>
  <headerFooter>
    <oddHeader xml:space="preserve">&amp;C&amp;"Times New Roman,Regular"SOUTHWESTERN ILLINOIS CAREER AND TECHNICAL EDUCATION SYSTEM
</oddHeader>
    <oddFooter>&amp;C&amp;"Times New Roman,Regular"See Independent Auditor’s Reports
&amp;P</oddFooter>
  </headerFooter>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R40"/>
  <sheetViews>
    <sheetView showGridLines="0" defaultGridColor="0" colorId="8" zoomScaleNormal="100" workbookViewId="0">
      <selection activeCell="N28" sqref="N28"/>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2004</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2" t="str">
        <f>COVER!A17</f>
        <v xml:space="preserve"> South Western Illinois Career and Tech Ed</v>
      </c>
      <c r="J6" s="2493"/>
      <c r="K6" s="2494"/>
      <c r="R6" s="1427"/>
    </row>
    <row r="7" spans="1:18" x14ac:dyDescent="0.2">
      <c r="A7" s="2495" t="s">
        <v>864</v>
      </c>
      <c r="B7" s="2496"/>
      <c r="C7" s="2496"/>
      <c r="D7" s="2496"/>
      <c r="E7" s="2497"/>
      <c r="F7" s="847"/>
      <c r="G7" s="839"/>
      <c r="H7" s="846" t="s">
        <v>369</v>
      </c>
      <c r="I7" s="2498">
        <f>COVER!A13</f>
        <v>50082746045</v>
      </c>
      <c r="J7" s="2498"/>
      <c r="K7" s="2498"/>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499" t="s">
        <v>478</v>
      </c>
      <c r="B11" s="2500"/>
      <c r="C11" s="2501"/>
      <c r="D11" s="861" t="s">
        <v>866</v>
      </c>
      <c r="E11" s="861" t="s">
        <v>64</v>
      </c>
      <c r="F11" s="861" t="s">
        <v>6</v>
      </c>
      <c r="G11" s="862" t="s">
        <v>155</v>
      </c>
      <c r="H11" s="861" t="s">
        <v>64</v>
      </c>
      <c r="I11" s="861" t="s">
        <v>6</v>
      </c>
      <c r="J11" s="1980" t="s">
        <v>2003</v>
      </c>
      <c r="K11" s="862" t="s">
        <v>155</v>
      </c>
    </row>
    <row r="12" spans="1:18" ht="15" customHeight="1" x14ac:dyDescent="0.2">
      <c r="A12" s="863">
        <v>1</v>
      </c>
      <c r="B12" s="864" t="s">
        <v>813</v>
      </c>
      <c r="C12" s="865"/>
      <c r="D12" s="866">
        <v>2320</v>
      </c>
      <c r="E12" s="1863">
        <f>'Expenditures 15-22'!K50</f>
        <v>52025</v>
      </c>
      <c r="F12" s="1864"/>
      <c r="G12" s="1863">
        <f t="shared" ref="G12:G18" si="0">SUM(E12:F12)</f>
        <v>52025</v>
      </c>
      <c r="H12" s="1865"/>
      <c r="I12" s="1864"/>
      <c r="J12" s="1865"/>
      <c r="K12" s="1863">
        <f t="shared" ref="K12:K18" si="1">SUM(H12:J12)</f>
        <v>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2" t="s">
        <v>7</v>
      </c>
      <c r="C18" s="2503"/>
      <c r="D18" s="2504"/>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52025</v>
      </c>
      <c r="F19" s="1868">
        <f t="shared" si="2"/>
        <v>0</v>
      </c>
      <c r="G19" s="1868">
        <f t="shared" si="2"/>
        <v>52025</v>
      </c>
      <c r="H19" s="1868">
        <f t="shared" si="2"/>
        <v>0</v>
      </c>
      <c r="I19" s="1868">
        <f t="shared" si="2"/>
        <v>0</v>
      </c>
      <c r="J19" s="1868">
        <f t="shared" si="2"/>
        <v>0</v>
      </c>
      <c r="K19" s="1868">
        <f t="shared" si="2"/>
        <v>0</v>
      </c>
    </row>
    <row r="20" spans="1:11" ht="13.5" thickTop="1" x14ac:dyDescent="0.2">
      <c r="A20" s="863">
        <v>9</v>
      </c>
      <c r="B20" s="2505" t="str">
        <f>"Percent Increase (Decrease) for FY"&amp;'AFR20'!E2+1&amp;" (Budgeted) over FY"&amp;'AFR20'!E2&amp;" (Actual)"</f>
        <v>Percent Increase (Decrease) for FY2021 (Budgeted) over FY2020 (Actual)</v>
      </c>
      <c r="C20" s="2505"/>
      <c r="D20" s="2506"/>
      <c r="E20" s="1869"/>
      <c r="F20" s="1869"/>
      <c r="G20" s="1869"/>
      <c r="H20" s="1869"/>
      <c r="I20" s="1869"/>
      <c r="J20" s="1978"/>
      <c r="K20" s="1870" t="str">
        <f>IF(AND(G19&gt;0,K19&gt;0),(((K19-G19)/G19)),"Enter Budget Data")</f>
        <v>Enter Budget Data</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1"/>
      <c r="D26" s="2511"/>
      <c r="E26" s="874"/>
      <c r="F26" s="2510"/>
      <c r="G26" s="2510"/>
    </row>
    <row r="27" spans="1:11" x14ac:dyDescent="0.2">
      <c r="B27" s="871"/>
      <c r="C27" s="875" t="s">
        <v>1026</v>
      </c>
      <c r="D27" s="876"/>
      <c r="E27" s="877"/>
      <c r="F27" s="2507" t="s">
        <v>1495</v>
      </c>
      <c r="G27" s="2507"/>
    </row>
    <row r="28" spans="1:11" ht="28.5" customHeight="1" x14ac:dyDescent="0.2">
      <c r="B28" s="871"/>
      <c r="C28" s="2509"/>
      <c r="D28" s="2509"/>
      <c r="E28" s="878"/>
      <c r="F28" s="2509"/>
      <c r="G28" s="2509"/>
    </row>
    <row r="29" spans="1:11" x14ac:dyDescent="0.2">
      <c r="B29" s="871"/>
      <c r="C29" s="879" t="s">
        <v>1547</v>
      </c>
      <c r="E29" s="880"/>
      <c r="F29" s="2508" t="s">
        <v>1496</v>
      </c>
      <c r="G29" s="2508"/>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89"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0"/>
      <c r="E33" s="2490"/>
      <c r="F33" s="2490"/>
      <c r="G33" s="2490"/>
      <c r="H33" s="2490"/>
      <c r="I33" s="2490"/>
      <c r="J33" s="1976"/>
    </row>
    <row r="34" spans="1:11" ht="10.35" customHeight="1" x14ac:dyDescent="0.2">
      <c r="C34" s="2490"/>
      <c r="D34" s="2490"/>
      <c r="E34" s="2490"/>
      <c r="F34" s="2490"/>
      <c r="G34" s="2490"/>
      <c r="H34" s="2490"/>
      <c r="I34" s="2490"/>
      <c r="J34" s="1976"/>
    </row>
    <row r="35" spans="1:11" ht="7.5" customHeight="1" x14ac:dyDescent="0.2">
      <c r="C35" s="886"/>
    </row>
    <row r="36" spans="1:11" ht="13.5" customHeight="1" x14ac:dyDescent="0.2">
      <c r="B36" s="885"/>
      <c r="C36" s="2491"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0"/>
      <c r="E36" s="2490"/>
      <c r="F36" s="2490"/>
      <c r="G36" s="2490"/>
      <c r="H36" s="2490"/>
      <c r="I36" s="2490"/>
      <c r="J36" s="1976"/>
      <c r="K36" s="887"/>
    </row>
    <row r="37" spans="1:11" ht="22.5" customHeight="1" x14ac:dyDescent="0.2">
      <c r="C37" s="2490"/>
      <c r="D37" s="2490"/>
      <c r="E37" s="2490"/>
      <c r="F37" s="2490"/>
      <c r="G37" s="2490"/>
      <c r="H37" s="2490"/>
      <c r="I37" s="2490"/>
      <c r="J37" s="1976"/>
      <c r="K37" s="887"/>
    </row>
    <row r="38" spans="1:11" ht="7.5" customHeight="1" x14ac:dyDescent="0.2">
      <c r="C38" s="886"/>
      <c r="D38" s="888"/>
      <c r="E38" s="889"/>
      <c r="F38" s="890"/>
      <c r="G38" s="889"/>
    </row>
    <row r="39" spans="1:11" ht="13.5" customHeight="1" x14ac:dyDescent="0.2">
      <c r="B39" s="885"/>
      <c r="C39" s="2487" t="str">
        <f>"The district will amend their budget to become in compliance with the limitation."</f>
        <v>The district will amend their budget to become in compliance with the limitation.</v>
      </c>
      <c r="D39" s="2488"/>
      <c r="E39" s="2488"/>
      <c r="F39" s="2488"/>
      <c r="G39" s="2488"/>
      <c r="H39" s="2488"/>
      <c r="I39" s="2488"/>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customSheetViews>
    <customSheetView guid="{9175B003-A487-43D5-AD0E-58FC8E957899}" colorId="8" showGridLines="0">
      <selection activeCell="N28" sqref="N28"/>
      <pageMargins left="0.75" right="0.75" top="1" bottom="0.5" header="0.5" footer="0.5"/>
      <printOptions horizontalCentered="1"/>
      <pageSetup scale="83" firstPageNumber="31" orientation="landscape" r:id="rId1"/>
      <headerFooter>
        <oddHeader xml:space="preserve">&amp;C&amp;"Times New Roman,Regular"SOUTHWESTERN ILLINOIS CAREER AND TECHNICAL EDUCATION SYSTEM
LIMITATION OF ADMINISTRATIVE COSTS WORKSHEET
FOR THE YEAR ENDED JUNE 30, 2020
</oddHeader>
        <oddFooter>&amp;C&amp;"Times New Roman,Regular"See Independent Auditor’s Reports
&amp;P</oddFooter>
      </headerFooter>
    </customSheetView>
    <customSheetView guid="{0E809810-22E6-4287-9EB3-CA8E7FB18126}" colorId="8" showGridLines="0">
      <selection activeCell="N28" sqref="N28"/>
      <pageMargins left="0.75" right="0.75" top="1" bottom="0.5" header="0.5" footer="0.5"/>
      <printOptions horizontalCentered="1"/>
      <pageSetup scale="83" firstPageNumber="31" orientation="landscape" r:id="rId2"/>
      <headerFooter>
        <oddHeader xml:space="preserve">&amp;C&amp;"Times New Roman,Regular"SOUTHWESTERN ILLINOIS CAREER &amp; TECHNICAL EDUCATION SYSTEM
LIMITATION OF ADMINISTRATIVE COSTS WORKSHEET
FOR THE YEAR ENDED JUNE 30, 2020
</oddHeader>
        <oddFooter>&amp;C&amp;"Times New Roman,Regular"See Independent Auditor’s Reports
&amp;P</oddFooter>
      </headerFooter>
    </customSheetView>
    <customSheetView guid="{36E7C4A2-07DE-462A-B5B1-A84EB99DCC57}" colorId="8" showGridLines="0">
      <selection activeCell="N28" sqref="N28"/>
      <pageMargins left="0.75" right="0.75" top="1" bottom="0.5" header="0.5" footer="0.5"/>
      <printOptions horizontalCentered="1"/>
      <pageSetup scale="83" firstPageNumber="31" orientation="landscape" r:id="rId3"/>
      <headerFooter>
        <oddHeader xml:space="preserve">&amp;C&amp;"Times New Roman,Regular"SOUTHWESTERN ILLINOIS CAREER AND TECHNICAL EDUCATION SYSTEM
LIMITATION OF ADMINISTRATIVE COSTS WORKSHEET
FOR THE YEAR ENDED JUNE 30, 2020
</oddHeader>
        <oddFooter>&amp;C&amp;"Times New Roman,Regular"See Independent Auditor’s Reports
&amp;P</oddFooter>
      </headerFooter>
    </customSheetView>
  </customSheetViews>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3" firstPageNumber="31" orientation="landscape" r:id="rId4"/>
  <headerFooter>
    <oddHeader xml:space="preserve">&amp;C&amp;"Times New Roman,Regular"SOUTHWESTERN ILLINOIS CAREER AND TECHNICAL EDUCATION SYSTEM
LIMITATION OF ADMINISTRATIVE COSTS WORKSHEET
FOR THE YEAR ENDED JUNE 30, 2020
</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75116-24A7-4373-8333-068E6E18CCBF}">
  <dimension ref="A1:N72"/>
  <sheetViews>
    <sheetView showGridLines="0" topLeftCell="A43" zoomScaleNormal="100" workbookViewId="0">
      <selection activeCell="E67" sqref="E67"/>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402</v>
      </c>
      <c r="H1" s="1992"/>
      <c r="I1" s="1990"/>
      <c r="J1" s="1990"/>
      <c r="K1" s="1990"/>
      <c r="L1" s="1990"/>
      <c r="M1" s="1990"/>
      <c r="N1" s="1993"/>
    </row>
    <row r="2" spans="1:14" x14ac:dyDescent="0.25">
      <c r="A2" s="1995"/>
      <c r="B2" s="899"/>
      <c r="C2" s="899"/>
      <c r="D2" s="899"/>
      <c r="E2" s="899"/>
      <c r="F2" s="899"/>
      <c r="G2" s="1988" t="s">
        <v>2004</v>
      </c>
      <c r="H2" s="1996"/>
      <c r="I2" s="899"/>
      <c r="J2" s="899"/>
      <c r="K2" s="899"/>
      <c r="L2" s="899"/>
      <c r="M2" s="899"/>
      <c r="N2" s="1997"/>
    </row>
    <row r="3" spans="1:14" x14ac:dyDescent="0.25">
      <c r="A3" s="1995"/>
      <c r="B3" s="899"/>
      <c r="C3" s="899"/>
      <c r="D3" s="899"/>
      <c r="E3" s="899"/>
      <c r="F3" s="899"/>
      <c r="G3" s="1988" t="s">
        <v>403</v>
      </c>
      <c r="H3" s="899"/>
      <c r="I3" s="899"/>
      <c r="J3" s="899"/>
      <c r="K3" s="899"/>
      <c r="L3" s="899"/>
      <c r="M3" s="899"/>
      <c r="N3" s="1997"/>
    </row>
    <row r="4" spans="1:14" x14ac:dyDescent="0.25">
      <c r="A4" s="1995"/>
      <c r="B4" s="899"/>
      <c r="C4" s="899"/>
      <c r="D4" s="899"/>
      <c r="E4" s="899"/>
      <c r="F4" s="899"/>
      <c r="G4" s="1988" t="s">
        <v>863</v>
      </c>
      <c r="H4" s="899"/>
      <c r="I4" s="899"/>
      <c r="J4" s="899"/>
      <c r="K4" s="899"/>
      <c r="L4" s="899"/>
      <c r="M4" s="899"/>
      <c r="N4" s="1997"/>
    </row>
    <row r="5" spans="1:14" x14ac:dyDescent="0.25">
      <c r="A5" s="1995"/>
      <c r="B5" s="899"/>
      <c r="C5" s="899"/>
      <c r="D5" s="899"/>
      <c r="E5" s="899"/>
      <c r="F5" s="1988"/>
      <c r="G5" s="1988"/>
      <c r="H5" s="899"/>
      <c r="I5" s="899"/>
      <c r="J5" s="899"/>
      <c r="K5" s="899"/>
      <c r="L5" s="899"/>
      <c r="M5" s="899"/>
      <c r="N5" s="1997"/>
    </row>
    <row r="6" spans="1:14" x14ac:dyDescent="0.25">
      <c r="A6" s="1998" t="s">
        <v>667</v>
      </c>
      <c r="B6" s="1422"/>
      <c r="C6" s="1422"/>
      <c r="D6" s="1422"/>
      <c r="E6" s="1423"/>
      <c r="F6" s="1999"/>
      <c r="G6" s="1988"/>
      <c r="H6" s="899"/>
      <c r="I6" s="2000" t="s">
        <v>1021</v>
      </c>
      <c r="J6" s="2514" t="str">
        <f>COVER!A17</f>
        <v xml:space="preserve"> South Western Illinois Career and Tech Ed</v>
      </c>
      <c r="K6" s="2514"/>
      <c r="L6" s="2515"/>
      <c r="M6" s="899"/>
      <c r="N6" s="1997"/>
    </row>
    <row r="7" spans="1:14" x14ac:dyDescent="0.25">
      <c r="A7" s="2516" t="s">
        <v>864</v>
      </c>
      <c r="B7" s="2517"/>
      <c r="C7" s="2517"/>
      <c r="D7" s="2517"/>
      <c r="E7" s="2518"/>
      <c r="F7" s="2001"/>
      <c r="G7" s="899"/>
      <c r="H7" s="899"/>
      <c r="I7" s="2000" t="s">
        <v>369</v>
      </c>
      <c r="J7" s="2519">
        <f>COVER!A13</f>
        <v>50082746045</v>
      </c>
      <c r="K7" s="2519"/>
      <c r="L7" s="2519"/>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2034</v>
      </c>
      <c r="F9" s="2011"/>
      <c r="G9" s="2011"/>
      <c r="H9" s="2011"/>
      <c r="I9" s="2012" t="s">
        <v>2035</v>
      </c>
      <c r="J9" s="2011"/>
      <c r="K9" s="2011"/>
      <c r="L9" s="2013"/>
      <c r="M9" s="899"/>
      <c r="N9" s="1997"/>
    </row>
    <row r="10" spans="1:14" x14ac:dyDescent="0.25">
      <c r="A10" s="1995"/>
      <c r="B10" s="899"/>
      <c r="C10" s="1988"/>
      <c r="D10" s="2014"/>
      <c r="E10" s="2015" t="s">
        <v>422</v>
      </c>
      <c r="F10" s="2016" t="s">
        <v>423</v>
      </c>
      <c r="G10" s="2017" t="s">
        <v>429</v>
      </c>
      <c r="H10" s="2018"/>
      <c r="I10" s="2016" t="s">
        <v>422</v>
      </c>
      <c r="J10" s="2016" t="s">
        <v>423</v>
      </c>
      <c r="K10" s="2017" t="s">
        <v>429</v>
      </c>
      <c r="L10" s="2016"/>
      <c r="M10" s="899"/>
      <c r="N10" s="1997"/>
    </row>
    <row r="11" spans="1:14" ht="51" x14ac:dyDescent="0.25">
      <c r="A11" s="2520" t="s">
        <v>478</v>
      </c>
      <c r="B11" s="2521"/>
      <c r="C11" s="2522"/>
      <c r="D11" s="2019" t="s">
        <v>866</v>
      </c>
      <c r="E11" s="2019" t="s">
        <v>64</v>
      </c>
      <c r="F11" s="2019" t="s">
        <v>6</v>
      </c>
      <c r="G11" s="2020" t="s">
        <v>2036</v>
      </c>
      <c r="H11" s="2021" t="s">
        <v>155</v>
      </c>
      <c r="I11" s="2019" t="s">
        <v>64</v>
      </c>
      <c r="J11" s="2019" t="s">
        <v>6</v>
      </c>
      <c r="K11" s="2020" t="s">
        <v>2003</v>
      </c>
      <c r="L11" s="2021" t="s">
        <v>155</v>
      </c>
      <c r="M11" s="899"/>
      <c r="N11" s="1997"/>
    </row>
    <row r="12" spans="1:14" x14ac:dyDescent="0.25">
      <c r="A12" s="2022">
        <v>1</v>
      </c>
      <c r="B12" s="2023" t="s">
        <v>813</v>
      </c>
      <c r="C12" s="2024"/>
      <c r="D12" s="2025">
        <v>2320</v>
      </c>
      <c r="E12" s="2026">
        <f>'Expenditures 15-22'!K50</f>
        <v>52025</v>
      </c>
      <c r="F12" s="2027"/>
      <c r="G12" s="2028">
        <f>G68</f>
        <v>0</v>
      </c>
      <c r="H12" s="2029">
        <f t="shared" ref="H12:H18" si="0">SUM(E12:G12)</f>
        <v>52025</v>
      </c>
      <c r="I12" s="2030"/>
      <c r="J12" s="2027"/>
      <c r="K12" s="2030"/>
      <c r="L12" s="2029">
        <f t="shared" ref="L12:L18" si="1">SUM(I12:K12)</f>
        <v>0</v>
      </c>
      <c r="M12" s="899"/>
      <c r="N12" s="1997"/>
    </row>
    <row r="13" spans="1:14" x14ac:dyDescent="0.25">
      <c r="A13" s="2022">
        <v>2</v>
      </c>
      <c r="B13" s="2023" t="s">
        <v>42</v>
      </c>
      <c r="C13" s="2024"/>
      <c r="D13" s="2025">
        <v>2330</v>
      </c>
      <c r="E13" s="2026">
        <f>'Expenditures 15-22'!K51</f>
        <v>0</v>
      </c>
      <c r="F13" s="2027"/>
      <c r="G13" s="2028">
        <f>H68</f>
        <v>0</v>
      </c>
      <c r="H13" s="2029">
        <f t="shared" si="0"/>
        <v>0</v>
      </c>
      <c r="I13" s="2030"/>
      <c r="J13" s="2027"/>
      <c r="K13" s="2030"/>
      <c r="L13" s="2029">
        <f t="shared" si="1"/>
        <v>0</v>
      </c>
      <c r="M13" s="899"/>
      <c r="N13" s="1997"/>
    </row>
    <row r="14" spans="1:14" x14ac:dyDescent="0.25">
      <c r="A14" s="2022">
        <v>3</v>
      </c>
      <c r="B14" s="2023" t="s">
        <v>43</v>
      </c>
      <c r="C14" s="2024"/>
      <c r="D14" s="2031">
        <v>2490</v>
      </c>
      <c r="E14" s="2026">
        <f>'Expenditures 15-22'!K56</f>
        <v>0</v>
      </c>
      <c r="F14" s="2027"/>
      <c r="G14" s="2028">
        <f>I68</f>
        <v>0</v>
      </c>
      <c r="H14" s="2029">
        <f t="shared" si="0"/>
        <v>0</v>
      </c>
      <c r="I14" s="2030"/>
      <c r="J14" s="2027"/>
      <c r="K14" s="2030"/>
      <c r="L14" s="2029">
        <f t="shared" si="1"/>
        <v>0</v>
      </c>
      <c r="M14" s="899"/>
      <c r="N14" s="1997"/>
    </row>
    <row r="15" spans="1:14" x14ac:dyDescent="0.25">
      <c r="A15" s="2022">
        <v>4</v>
      </c>
      <c r="B15" s="2023" t="s">
        <v>1061</v>
      </c>
      <c r="C15" s="2024"/>
      <c r="D15" s="2025">
        <v>2510</v>
      </c>
      <c r="E15" s="2026">
        <f>'Expenditures 15-22'!K59</f>
        <v>0</v>
      </c>
      <c r="F15" s="2026">
        <f>'Expenditures 15-22'!K122</f>
        <v>0</v>
      </c>
      <c r="G15" s="2028">
        <f>J68</f>
        <v>0</v>
      </c>
      <c r="H15" s="2029">
        <f t="shared" si="0"/>
        <v>0</v>
      </c>
      <c r="I15" s="2030"/>
      <c r="J15" s="2030"/>
      <c r="K15" s="2030"/>
      <c r="L15" s="2029">
        <f t="shared" si="1"/>
        <v>0</v>
      </c>
      <c r="M15" s="899"/>
      <c r="N15" s="1997"/>
    </row>
    <row r="16" spans="1:14" x14ac:dyDescent="0.25">
      <c r="A16" s="2022">
        <v>5</v>
      </c>
      <c r="B16" s="2023" t="s">
        <v>101</v>
      </c>
      <c r="C16" s="2024"/>
      <c r="D16" s="2025">
        <v>2570</v>
      </c>
      <c r="E16" s="2026">
        <f>'Expenditures 15-22'!K64</f>
        <v>0</v>
      </c>
      <c r="F16" s="2027"/>
      <c r="G16" s="2028">
        <f>K68</f>
        <v>0</v>
      </c>
      <c r="H16" s="2029">
        <f t="shared" si="0"/>
        <v>0</v>
      </c>
      <c r="I16" s="2030"/>
      <c r="J16" s="2027"/>
      <c r="K16" s="2030"/>
      <c r="L16" s="2029">
        <f t="shared" si="1"/>
        <v>0</v>
      </c>
      <c r="M16" s="899"/>
      <c r="N16" s="1997"/>
    </row>
    <row r="17" spans="1:14" x14ac:dyDescent="0.25">
      <c r="A17" s="2022">
        <v>6</v>
      </c>
      <c r="B17" s="2023" t="s">
        <v>1053</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03" t="s">
        <v>7</v>
      </c>
      <c r="C18" s="2503"/>
      <c r="D18" s="2504"/>
      <c r="E18" s="2030"/>
      <c r="F18" s="2030"/>
      <c r="G18" s="2030"/>
      <c r="H18" s="2029">
        <f t="shared" si="0"/>
        <v>0</v>
      </c>
      <c r="I18" s="2030"/>
      <c r="J18" s="2030"/>
      <c r="K18" s="2030"/>
      <c r="L18" s="2029">
        <f t="shared" si="1"/>
        <v>0</v>
      </c>
      <c r="M18" s="899"/>
      <c r="N18" s="1997"/>
    </row>
    <row r="19" spans="1:14" ht="15.75" thickBot="1" x14ac:dyDescent="0.3">
      <c r="A19" s="2022">
        <v>8</v>
      </c>
      <c r="B19" s="2033" t="s">
        <v>1153</v>
      </c>
      <c r="C19" s="899"/>
      <c r="D19" s="2034"/>
      <c r="E19" s="2035">
        <f t="shared" ref="E19:L19" si="2">SUM(E12:E17)-E18</f>
        <v>52025</v>
      </c>
      <c r="F19" s="2035">
        <f t="shared" si="2"/>
        <v>0</v>
      </c>
      <c r="G19" s="2035">
        <f t="shared" ref="G19" si="3">SUM(G12:G17)-G18</f>
        <v>0</v>
      </c>
      <c r="H19" s="2035">
        <f t="shared" si="2"/>
        <v>52025</v>
      </c>
      <c r="I19" s="2035">
        <f t="shared" si="2"/>
        <v>0</v>
      </c>
      <c r="J19" s="2035">
        <f t="shared" si="2"/>
        <v>0</v>
      </c>
      <c r="K19" s="2035">
        <f t="shared" si="2"/>
        <v>0</v>
      </c>
      <c r="L19" s="2035">
        <f t="shared" si="2"/>
        <v>0</v>
      </c>
      <c r="M19" s="899"/>
      <c r="N19" s="1997"/>
    </row>
    <row r="20" spans="1:14" ht="15.75" thickTop="1" x14ac:dyDescent="0.25">
      <c r="A20" s="2022">
        <v>9</v>
      </c>
      <c r="B20" s="2512" t="s">
        <v>2037</v>
      </c>
      <c r="C20" s="2512"/>
      <c r="D20" s="2513"/>
      <c r="E20" s="2036"/>
      <c r="F20" s="2036"/>
      <c r="G20" s="2036"/>
      <c r="H20" s="2036"/>
      <c r="I20" s="2036"/>
      <c r="J20" s="2036"/>
      <c r="K20" s="2036"/>
      <c r="L20" s="2037" t="str">
        <f>IF(AND(H19&gt;0,L19&gt;0),(((L19-H19)/H19)),"Enter Budget Data")</f>
        <v>Enter Budget Data</v>
      </c>
      <c r="M20" s="899"/>
      <c r="N20" s="1997"/>
    </row>
    <row r="21" spans="1:14" x14ac:dyDescent="0.25">
      <c r="A21" s="2038" t="s">
        <v>194</v>
      </c>
      <c r="B21" s="294" t="s">
        <v>2038</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2039</v>
      </c>
      <c r="B24" s="2046"/>
      <c r="C24" s="2047"/>
      <c r="D24" s="2047"/>
      <c r="E24" s="2047"/>
      <c r="F24" s="2047"/>
      <c r="G24" s="2047"/>
      <c r="H24" s="2047"/>
      <c r="I24" s="2047"/>
      <c r="J24" s="2047"/>
      <c r="K24" s="2047"/>
      <c r="L24" s="899"/>
      <c r="M24" s="899"/>
      <c r="N24" s="1997"/>
    </row>
    <row r="25" spans="1:14" x14ac:dyDescent="0.25">
      <c r="A25" s="2045" t="s">
        <v>2040</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25"/>
      <c r="D27" s="2525"/>
      <c r="E27" s="2049"/>
      <c r="F27" s="2510"/>
      <c r="G27" s="2510"/>
      <c r="H27" s="2510"/>
      <c r="I27" s="899"/>
      <c r="J27" s="899"/>
      <c r="K27" s="899"/>
      <c r="L27" s="899"/>
      <c r="M27" s="899"/>
      <c r="N27" s="1997"/>
    </row>
    <row r="28" spans="1:14" x14ac:dyDescent="0.25">
      <c r="A28" s="1995"/>
      <c r="B28" s="2043"/>
      <c r="C28" s="2050" t="s">
        <v>1026</v>
      </c>
      <c r="D28" s="2051"/>
      <c r="E28" s="2052"/>
      <c r="F28" s="2526" t="s">
        <v>1495</v>
      </c>
      <c r="G28" s="2526"/>
      <c r="H28" s="2526"/>
      <c r="I28" s="899"/>
      <c r="J28" s="899"/>
      <c r="K28" s="899"/>
      <c r="L28" s="899"/>
      <c r="M28" s="899"/>
      <c r="N28" s="1997"/>
    </row>
    <row r="29" spans="1:14" x14ac:dyDescent="0.25">
      <c r="A29" s="1995"/>
      <c r="B29" s="2043"/>
      <c r="C29" s="2527"/>
      <c r="D29" s="2527"/>
      <c r="E29" s="898"/>
      <c r="F29" s="2527"/>
      <c r="G29" s="2527"/>
      <c r="H29" s="2527"/>
      <c r="I29" s="899"/>
      <c r="J29" s="899"/>
      <c r="K29" s="899"/>
      <c r="L29" s="899"/>
      <c r="M29" s="899"/>
      <c r="N29" s="1997"/>
    </row>
    <row r="30" spans="1:14" x14ac:dyDescent="0.25">
      <c r="A30" s="1995"/>
      <c r="B30" s="2043"/>
      <c r="C30" s="2053" t="s">
        <v>1547</v>
      </c>
      <c r="D30" s="899"/>
      <c r="E30" s="2054"/>
      <c r="F30" s="2528" t="s">
        <v>1496</v>
      </c>
      <c r="G30" s="2528"/>
      <c r="H30" s="2528"/>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1027</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c r="C34" s="2529" t="s">
        <v>2041</v>
      </c>
      <c r="D34" s="2529"/>
      <c r="E34" s="2529"/>
      <c r="F34" s="2529"/>
      <c r="G34" s="2529"/>
      <c r="H34" s="2529"/>
      <c r="I34" s="2529"/>
      <c r="J34" s="2529"/>
      <c r="K34" s="2059"/>
      <c r="L34" s="899"/>
      <c r="M34" s="899"/>
      <c r="N34" s="1997"/>
    </row>
    <row r="35" spans="1:14" x14ac:dyDescent="0.25">
      <c r="A35" s="1995"/>
      <c r="B35" s="899"/>
      <c r="C35" s="2529"/>
      <c r="D35" s="2529"/>
      <c r="E35" s="2529"/>
      <c r="F35" s="2529"/>
      <c r="G35" s="2529"/>
      <c r="H35" s="2529"/>
      <c r="I35" s="2529"/>
      <c r="J35" s="2529"/>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c r="C37" s="2529" t="s">
        <v>2042</v>
      </c>
      <c r="D37" s="2529"/>
      <c r="E37" s="2529"/>
      <c r="F37" s="2529"/>
      <c r="G37" s="2529"/>
      <c r="H37" s="2529"/>
      <c r="I37" s="2529"/>
      <c r="J37" s="2529"/>
      <c r="K37" s="2059"/>
      <c r="L37" s="887"/>
      <c r="M37" s="899"/>
      <c r="N37" s="1997"/>
    </row>
    <row r="38" spans="1:14" x14ac:dyDescent="0.25">
      <c r="A38" s="1995"/>
      <c r="B38" s="899"/>
      <c r="C38" s="2529"/>
      <c r="D38" s="2529"/>
      <c r="E38" s="2529"/>
      <c r="F38" s="2529"/>
      <c r="G38" s="2529"/>
      <c r="H38" s="2529"/>
      <c r="I38" s="2529"/>
      <c r="J38" s="2529"/>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30" t="s">
        <v>2043</v>
      </c>
      <c r="D40" s="2531"/>
      <c r="E40" s="2531"/>
      <c r="F40" s="2531"/>
      <c r="G40" s="2531"/>
      <c r="H40" s="2531"/>
      <c r="I40" s="2531"/>
      <c r="J40" s="2531"/>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32" t="s">
        <v>2044</v>
      </c>
      <c r="B43" s="2533"/>
      <c r="C43" s="2533"/>
      <c r="D43" s="2533"/>
      <c r="E43" s="2533"/>
      <c r="F43" s="2533"/>
      <c r="G43" s="2533"/>
      <c r="H43" s="2533"/>
      <c r="I43" s="2533"/>
      <c r="J43" s="2533"/>
      <c r="K43" s="2533"/>
      <c r="L43" s="2533"/>
      <c r="M43" s="2533"/>
      <c r="N43" s="2534"/>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2045</v>
      </c>
      <c r="B45" s="2068"/>
      <c r="C45" s="2068"/>
      <c r="D45" s="2068"/>
      <c r="E45" s="2068"/>
      <c r="F45" s="2068"/>
      <c r="G45" s="2068"/>
      <c r="H45" s="2068"/>
      <c r="I45" s="2068"/>
      <c r="J45" s="2068"/>
      <c r="K45" s="2068"/>
      <c r="L45" s="2068"/>
      <c r="M45" s="2068"/>
      <c r="N45" s="2069"/>
    </row>
    <row r="46" spans="1:14" x14ac:dyDescent="0.25">
      <c r="A46" s="2535" t="s">
        <v>2046</v>
      </c>
      <c r="B46" s="2536"/>
      <c r="C46" s="2536"/>
      <c r="D46" s="2536"/>
      <c r="E46" s="2536"/>
      <c r="F46" s="2536"/>
      <c r="G46" s="2536"/>
      <c r="H46" s="2536"/>
      <c r="I46" s="2536"/>
      <c r="J46" s="2536"/>
      <c r="K46" s="2536"/>
      <c r="L46" s="2536"/>
      <c r="M46" s="2536"/>
      <c r="N46" s="2537"/>
    </row>
    <row r="47" spans="1:14" x14ac:dyDescent="0.25">
      <c r="A47" s="2535"/>
      <c r="B47" s="2536"/>
      <c r="C47" s="2536"/>
      <c r="D47" s="2536"/>
      <c r="E47" s="2536"/>
      <c r="F47" s="2536"/>
      <c r="G47" s="2536"/>
      <c r="H47" s="2536"/>
      <c r="I47" s="2536"/>
      <c r="J47" s="2536"/>
      <c r="K47" s="2536"/>
      <c r="L47" s="2536"/>
      <c r="M47" s="2536"/>
      <c r="N47" s="2537"/>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2047</v>
      </c>
      <c r="B49" s="2074"/>
      <c r="C49" s="2074"/>
      <c r="D49" s="2075"/>
      <c r="E49" s="2075"/>
      <c r="F49" s="2075"/>
      <c r="G49" s="2075"/>
      <c r="H49" s="2075"/>
      <c r="I49" s="2075"/>
      <c r="J49" s="2075"/>
      <c r="K49" s="2075"/>
      <c r="L49" s="2075"/>
      <c r="M49" s="2075"/>
      <c r="N49" s="2076"/>
    </row>
    <row r="50" spans="1:14" x14ac:dyDescent="0.25">
      <c r="A50" s="2073" t="s">
        <v>2048</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1021</v>
      </c>
      <c r="L52" s="2523" t="str">
        <f>J6</f>
        <v xml:space="preserve"> South Western Illinois Career and Tech Ed</v>
      </c>
      <c r="M52" s="2523"/>
      <c r="N52" s="2524"/>
    </row>
    <row r="53" spans="1:14" x14ac:dyDescent="0.25">
      <c r="A53" s="2067"/>
      <c r="B53" s="2068"/>
      <c r="C53" s="2068"/>
      <c r="D53" s="2068"/>
      <c r="E53" s="2068"/>
      <c r="F53" s="2068"/>
      <c r="G53" s="2068"/>
      <c r="H53" s="2068"/>
      <c r="I53" s="2068"/>
      <c r="J53" s="2068"/>
      <c r="K53" s="2000" t="s">
        <v>369</v>
      </c>
      <c r="L53" s="2540">
        <f>J7</f>
        <v>50082746045</v>
      </c>
      <c r="M53" s="2540"/>
      <c r="N53" s="2541"/>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42"/>
      <c r="B55" s="2543"/>
      <c r="C55" s="2543"/>
      <c r="D55" s="2077"/>
      <c r="E55" s="2077"/>
      <c r="F55" s="2077"/>
      <c r="G55" s="2544" t="s">
        <v>2049</v>
      </c>
      <c r="H55" s="2544"/>
      <c r="I55" s="2544"/>
      <c r="J55" s="2544"/>
      <c r="K55" s="2544"/>
      <c r="L55" s="2544"/>
      <c r="M55" s="2544"/>
      <c r="N55" s="2545"/>
    </row>
    <row r="56" spans="1:14" ht="64.5" x14ac:dyDescent="0.25">
      <c r="A56" s="2546" t="s">
        <v>2050</v>
      </c>
      <c r="B56" s="2547"/>
      <c r="C56" s="2548"/>
      <c r="D56" s="2078" t="s">
        <v>2051</v>
      </c>
      <c r="E56" s="2078" t="s">
        <v>2052</v>
      </c>
      <c r="F56" s="2079"/>
      <c r="G56" s="2078" t="s">
        <v>2053</v>
      </c>
      <c r="H56" s="2078" t="s">
        <v>2054</v>
      </c>
      <c r="I56" s="2078" t="s">
        <v>2055</v>
      </c>
      <c r="J56" s="2078" t="s">
        <v>2056</v>
      </c>
      <c r="K56" s="2078" t="s">
        <v>2057</v>
      </c>
      <c r="L56" s="2078" t="s">
        <v>2058</v>
      </c>
      <c r="M56" s="2078" t="s">
        <v>2059</v>
      </c>
      <c r="N56" s="2080" t="s">
        <v>2060</v>
      </c>
    </row>
    <row r="57" spans="1:14" ht="24" customHeight="1" x14ac:dyDescent="0.25">
      <c r="A57" s="2549" t="s">
        <v>296</v>
      </c>
      <c r="B57" s="2550"/>
      <c r="C57" s="2550"/>
      <c r="D57" s="2081">
        <v>2361</v>
      </c>
      <c r="E57" s="2026">
        <f>'Expenditures 15-22'!K319</f>
        <v>0</v>
      </c>
      <c r="F57" s="2082"/>
      <c r="G57" s="2083"/>
      <c r="H57" s="2084"/>
      <c r="I57" s="2084"/>
      <c r="J57" s="2084"/>
      <c r="K57" s="2084"/>
      <c r="L57" s="2084"/>
      <c r="M57" s="2084"/>
      <c r="N57" s="2085">
        <f>IF((SUM(G57:M57))=E57,SUM(G57:M57),"Column N does not agree with Column E")</f>
        <v>0</v>
      </c>
    </row>
    <row r="58" spans="1:14" ht="24.75" customHeight="1" x14ac:dyDescent="0.25">
      <c r="A58" s="2551" t="s">
        <v>2061</v>
      </c>
      <c r="B58" s="2552"/>
      <c r="C58" s="2552"/>
      <c r="D58" s="2086">
        <v>2362</v>
      </c>
      <c r="E58" s="2026">
        <f>'Expenditures 15-22'!K320</f>
        <v>0</v>
      </c>
      <c r="F58" s="2082"/>
      <c r="G58" s="2087"/>
      <c r="H58" s="2088"/>
      <c r="I58" s="2088"/>
      <c r="J58" s="2088"/>
      <c r="K58" s="2088"/>
      <c r="L58" s="2088"/>
      <c r="M58" s="2088"/>
      <c r="N58" s="2085">
        <f>IF((SUM(G58:M58))=E58,SUM(G58:M58),"Column N does not agree with Column E")</f>
        <v>0</v>
      </c>
    </row>
    <row r="59" spans="1:14" ht="24.75" customHeight="1" x14ac:dyDescent="0.25">
      <c r="A59" s="2538" t="s">
        <v>297</v>
      </c>
      <c r="B59" s="2539"/>
      <c r="C59" s="2539"/>
      <c r="D59" s="2086">
        <v>2363</v>
      </c>
      <c r="E59" s="2026">
        <f>'Expenditures 15-22'!K321</f>
        <v>0</v>
      </c>
      <c r="F59" s="2082"/>
      <c r="G59" s="2087"/>
      <c r="H59" s="2088"/>
      <c r="I59" s="2088"/>
      <c r="J59" s="2088"/>
      <c r="K59" s="2088"/>
      <c r="L59" s="2088"/>
      <c r="M59" s="2088"/>
      <c r="N59" s="2085">
        <f t="shared" ref="N59:N67" si="4">IF((SUM(G59:M59))=E59,SUM(G59:M59),"Column N does not agree with Column E")</f>
        <v>0</v>
      </c>
    </row>
    <row r="60" spans="1:14" ht="24.75" customHeight="1" x14ac:dyDescent="0.25">
      <c r="A60" s="2538" t="s">
        <v>236</v>
      </c>
      <c r="B60" s="2539"/>
      <c r="C60" s="2539"/>
      <c r="D60" s="2086">
        <v>2364</v>
      </c>
      <c r="E60" s="2026">
        <f>'Expenditures 15-22'!K322</f>
        <v>0</v>
      </c>
      <c r="F60" s="2082"/>
      <c r="G60" s="2087"/>
      <c r="H60" s="2088"/>
      <c r="I60" s="2088"/>
      <c r="J60" s="2088"/>
      <c r="K60" s="2088"/>
      <c r="L60" s="2088"/>
      <c r="M60" s="2088"/>
      <c r="N60" s="2085">
        <f t="shared" si="4"/>
        <v>0</v>
      </c>
    </row>
    <row r="61" spans="1:14" ht="24.75" customHeight="1" x14ac:dyDescent="0.25">
      <c r="A61" s="2538" t="s">
        <v>697</v>
      </c>
      <c r="B61" s="2539"/>
      <c r="C61" s="2539"/>
      <c r="D61" s="2086">
        <v>2365</v>
      </c>
      <c r="E61" s="2026">
        <f>'Expenditures 15-22'!K323</f>
        <v>0</v>
      </c>
      <c r="F61" s="2082"/>
      <c r="G61" s="2087"/>
      <c r="H61" s="2088"/>
      <c r="I61" s="2088"/>
      <c r="J61" s="2088"/>
      <c r="K61" s="2088"/>
      <c r="L61" s="2088"/>
      <c r="M61" s="2088"/>
      <c r="N61" s="2085">
        <f t="shared" si="4"/>
        <v>0</v>
      </c>
    </row>
    <row r="62" spans="1:14" ht="24.75" customHeight="1" x14ac:dyDescent="0.25">
      <c r="A62" s="2538" t="s">
        <v>237</v>
      </c>
      <c r="B62" s="2539"/>
      <c r="C62" s="2539"/>
      <c r="D62" s="2086">
        <v>2366</v>
      </c>
      <c r="E62" s="2026">
        <f>'Expenditures 15-22'!K324</f>
        <v>0</v>
      </c>
      <c r="F62" s="2082"/>
      <c r="G62" s="2087"/>
      <c r="H62" s="2088"/>
      <c r="I62" s="2088"/>
      <c r="J62" s="2088"/>
      <c r="K62" s="2088"/>
      <c r="L62" s="2088"/>
      <c r="M62" s="2088"/>
      <c r="N62" s="2085">
        <f t="shared" si="4"/>
        <v>0</v>
      </c>
    </row>
    <row r="63" spans="1:14" ht="24.75" customHeight="1" x14ac:dyDescent="0.25">
      <c r="A63" s="2551" t="s">
        <v>1022</v>
      </c>
      <c r="B63" s="2552"/>
      <c r="C63" s="2552"/>
      <c r="D63" s="2086">
        <v>2367</v>
      </c>
      <c r="E63" s="2026">
        <f>'Expenditures 15-22'!K325</f>
        <v>0</v>
      </c>
      <c r="F63" s="2082"/>
      <c r="G63" s="2087"/>
      <c r="H63" s="2088"/>
      <c r="I63" s="2088"/>
      <c r="J63" s="2088"/>
      <c r="K63" s="2088"/>
      <c r="L63" s="2088"/>
      <c r="M63" s="2088"/>
      <c r="N63" s="2085">
        <f t="shared" si="4"/>
        <v>0</v>
      </c>
    </row>
    <row r="64" spans="1:14" ht="24.75" customHeight="1" x14ac:dyDescent="0.25">
      <c r="A64" s="2538" t="s">
        <v>1023</v>
      </c>
      <c r="B64" s="2539"/>
      <c r="C64" s="2539"/>
      <c r="D64" s="2086">
        <v>2368</v>
      </c>
      <c r="E64" s="2026">
        <f>'Expenditures 15-22'!K326</f>
        <v>0</v>
      </c>
      <c r="F64" s="2082"/>
      <c r="G64" s="2087"/>
      <c r="H64" s="2088"/>
      <c r="I64" s="2088"/>
      <c r="J64" s="2088"/>
      <c r="K64" s="2088"/>
      <c r="L64" s="2088"/>
      <c r="M64" s="2088"/>
      <c r="N64" s="2085">
        <f t="shared" si="4"/>
        <v>0</v>
      </c>
    </row>
    <row r="65" spans="1:14" ht="24" customHeight="1" x14ac:dyDescent="0.25">
      <c r="A65" s="2538" t="s">
        <v>965</v>
      </c>
      <c r="B65" s="2539"/>
      <c r="C65" s="2539"/>
      <c r="D65" s="2086">
        <v>2369</v>
      </c>
      <c r="E65" s="2026">
        <f>'Expenditures 15-22'!K327</f>
        <v>0</v>
      </c>
      <c r="F65" s="2082"/>
      <c r="G65" s="2087"/>
      <c r="H65" s="2088"/>
      <c r="I65" s="2088"/>
      <c r="J65" s="2088"/>
      <c r="K65" s="2088"/>
      <c r="L65" s="2088"/>
      <c r="M65" s="2088"/>
      <c r="N65" s="2085">
        <f t="shared" si="4"/>
        <v>0</v>
      </c>
    </row>
    <row r="66" spans="1:14" ht="24.75" customHeight="1" x14ac:dyDescent="0.25">
      <c r="A66" s="2538" t="s">
        <v>469</v>
      </c>
      <c r="B66" s="2539"/>
      <c r="C66" s="2539"/>
      <c r="D66" s="2086">
        <v>2371</v>
      </c>
      <c r="E66" s="2026">
        <f>'Expenditures 15-22'!K328</f>
        <v>0</v>
      </c>
      <c r="F66" s="2082"/>
      <c r="G66" s="2087"/>
      <c r="H66" s="2088"/>
      <c r="I66" s="2088"/>
      <c r="J66" s="2088"/>
      <c r="K66" s="2088"/>
      <c r="L66" s="2088"/>
      <c r="M66" s="2088"/>
      <c r="N66" s="2085">
        <f t="shared" si="4"/>
        <v>0</v>
      </c>
    </row>
    <row r="67" spans="1:14" ht="24.75" customHeight="1" x14ac:dyDescent="0.25">
      <c r="A67" s="2557" t="s">
        <v>2062</v>
      </c>
      <c r="B67" s="2558"/>
      <c r="C67" s="2558"/>
      <c r="D67" s="2089">
        <v>2372</v>
      </c>
      <c r="E67" s="2026">
        <f>'Expenditures 15-22'!K329</f>
        <v>0</v>
      </c>
      <c r="F67" s="2082"/>
      <c r="G67" s="2090"/>
      <c r="H67" s="2091"/>
      <c r="I67" s="2091"/>
      <c r="J67" s="2091"/>
      <c r="K67" s="2091"/>
      <c r="L67" s="2091"/>
      <c r="M67" s="2091"/>
      <c r="N67" s="2085">
        <f t="shared" si="4"/>
        <v>0</v>
      </c>
    </row>
    <row r="68" spans="1:14" x14ac:dyDescent="0.25">
      <c r="A68" s="2559" t="s">
        <v>1153</v>
      </c>
      <c r="B68" s="2560"/>
      <c r="C68" s="2560"/>
      <c r="D68" s="2077"/>
      <c r="E68" s="2092">
        <f>SUM(E57:E67)</f>
        <v>0</v>
      </c>
      <c r="F68" s="2093"/>
      <c r="G68" s="2092">
        <f t="shared" ref="G68:N68" si="5">SUM(G57:G67)</f>
        <v>0</v>
      </c>
      <c r="H68" s="2092">
        <f t="shared" si="5"/>
        <v>0</v>
      </c>
      <c r="I68" s="2092">
        <f t="shared" si="5"/>
        <v>0</v>
      </c>
      <c r="J68" s="2092">
        <f t="shared" si="5"/>
        <v>0</v>
      </c>
      <c r="K68" s="2092">
        <f t="shared" si="5"/>
        <v>0</v>
      </c>
      <c r="L68" s="2092">
        <f t="shared" si="5"/>
        <v>0</v>
      </c>
      <c r="M68" s="2092">
        <f t="shared" si="5"/>
        <v>0</v>
      </c>
      <c r="N68" s="2094">
        <f t="shared" si="5"/>
        <v>0</v>
      </c>
    </row>
    <row r="69" spans="1:14" x14ac:dyDescent="0.25">
      <c r="A69" s="2095"/>
      <c r="B69" s="2096"/>
      <c r="C69" s="2096"/>
      <c r="D69" s="2096"/>
      <c r="E69" s="2096"/>
      <c r="F69" s="2096"/>
      <c r="G69" s="2096"/>
      <c r="H69" s="2097" t="s">
        <v>2063</v>
      </c>
      <c r="I69" s="2096"/>
      <c r="J69" s="2096"/>
      <c r="K69" s="2096"/>
      <c r="L69" s="2097" t="s">
        <v>2064</v>
      </c>
      <c r="M69" s="2096"/>
      <c r="N69" s="2098"/>
    </row>
    <row r="70" spans="1:14" ht="46.5" customHeight="1" x14ac:dyDescent="0.25">
      <c r="A70" s="2099" t="s">
        <v>2065</v>
      </c>
      <c r="B70" s="2096"/>
      <c r="C70" s="2096"/>
      <c r="D70" s="2096"/>
      <c r="E70" s="2096"/>
      <c r="F70" s="2096"/>
      <c r="G70" s="2096"/>
      <c r="H70" s="2553" t="s">
        <v>2066</v>
      </c>
      <c r="I70" s="2553"/>
      <c r="J70" s="2553"/>
      <c r="K70" s="2096"/>
      <c r="L70" s="2553" t="s">
        <v>2067</v>
      </c>
      <c r="M70" s="2553"/>
      <c r="N70" s="2561"/>
    </row>
    <row r="71" spans="1:14" ht="42.75" customHeight="1" x14ac:dyDescent="0.25">
      <c r="A71" s="2095"/>
      <c r="B71" s="2096"/>
      <c r="C71" s="2096"/>
      <c r="D71" s="2096"/>
      <c r="E71" s="2096"/>
      <c r="F71" s="2096"/>
      <c r="G71" s="2096"/>
      <c r="H71" s="2553" t="s">
        <v>2068</v>
      </c>
      <c r="I71" s="2553"/>
      <c r="J71" s="2553"/>
      <c r="K71" s="2096"/>
      <c r="L71" s="2554" t="s">
        <v>2069</v>
      </c>
      <c r="M71" s="2554"/>
      <c r="N71" s="2555"/>
    </row>
    <row r="72" spans="1:14" ht="52.5" customHeight="1" thickBot="1" x14ac:dyDescent="0.3">
      <c r="A72" s="2100"/>
      <c r="B72" s="2101"/>
      <c r="C72" s="2101"/>
      <c r="D72" s="2101"/>
      <c r="E72" s="2101"/>
      <c r="F72" s="2101"/>
      <c r="G72" s="2101"/>
      <c r="H72" s="2556" t="s">
        <v>2070</v>
      </c>
      <c r="I72" s="2556"/>
      <c r="J72" s="2556"/>
      <c r="K72" s="2101"/>
      <c r="L72" s="2101"/>
      <c r="M72" s="2101"/>
      <c r="N72" s="2102"/>
    </row>
  </sheetData>
  <sheetProtection algorithmName="SHA-512" hashValue="wvV9QtWobMydH3zGoZz4VH+4X7hhi5SFuwYWT02VSVdUMMTuzYuDKS4SLK3LuMMhVy9kUHZEYRZOaax5h3gvwA==" saltValue="UOJPWUTUEcLsbKlWyYUckw==" spinCount="100000" sheet="1" objects="1" scenarios="1"/>
  <customSheetViews>
    <customSheetView guid="{9175B003-A487-43D5-AD0E-58FC8E957899}" showGridLines="0">
      <selection activeCell="K22" sqref="K22"/>
      <rowBreaks count="1" manualBreakCount="1">
        <brk id="42" max="16383" man="1"/>
      </rowBreaks>
      <pageMargins left="0.75" right="0.75" top="1" bottom="0.5" header="0.5" footer="0.5"/>
      <printOptions horizontalCentered="1"/>
      <pageSetup scale="71" firstPageNumber="32" fitToWidth="0" fitToHeight="0" orientation="landscape" r:id="rId1"/>
      <headerFooter>
        <oddHeader>&amp;C&amp;"Times New Roman,Regular"SOUTHWESTERN ILLINOIS CAREER AND TECHNICAL EDUCATION SYSTEM
LIMITATION OF ADMINISTRATIVE COSTS WORKSHEET
FOR THE YEAR ENDED JUNE 30, 2020</oddHeader>
        <oddFooter>&amp;C&amp;"Times New Roman,Regular"See Independent Auditor's Reports
&amp;P</oddFooter>
      </headerFooter>
    </customSheetView>
    <customSheetView guid="{0E809810-22E6-4287-9EB3-CA8E7FB18126}" showGridLines="0" fitToPage="1" topLeftCell="A49">
      <selection activeCell="I66" sqref="I66"/>
      <rowBreaks count="1" manualBreakCount="1">
        <brk id="42" max="16383" man="1"/>
      </rowBreaks>
      <pageMargins left="0.5" right="0.5" top="0.5" bottom="0.5" header="0.3" footer="0.3"/>
      <pageSetup scale="77" firstPageNumber="32" fitToHeight="0" orientation="landscape" useFirstPageNumber="1" r:id="rId2"/>
      <headerFooter>
        <oddHeader>&amp;RPage &amp;P</oddHeader>
      </headerFooter>
    </customSheetView>
    <customSheetView guid="{36E7C4A2-07DE-462A-B5B1-A84EB99DCC57}" showGridLines="0">
      <selection activeCell="K22" sqref="K22"/>
      <rowBreaks count="1" manualBreakCount="1">
        <brk id="42" max="16383" man="1"/>
      </rowBreaks>
      <pageMargins left="0.75" right="0.75" top="1" bottom="0.5" header="0.5" footer="0.5"/>
      <printOptions horizontalCentered="1"/>
      <pageSetup scale="71" firstPageNumber="32" fitToWidth="0" fitToHeight="0" orientation="landscape" r:id="rId3"/>
      <headerFooter>
        <oddHeader>&amp;C&amp;"Times New Roman,Regular"SOUTHWESTERN ILLINOIS CAREER AND TECHNICAL EDUCATION SYSTEM
LIMITATION OF ADMINISTRATIVE COSTS WORKSHEET
FOR THE YEAR ENDED JUNE 30, 2020</oddHeader>
        <oddFooter>&amp;C&amp;"Times New Roman,Regular"See Independent Auditor's Reports
&amp;P</oddFooter>
      </headerFooter>
    </customSheetView>
  </customSheetViews>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3B851B07-C908-4B45-9377-BE1E1C1E3B67}"/>
    <dataValidation allowBlank="1" showInputMessage="1" showErrorMessage="1" prompt="Link cell K328 from &quot;Expenditures 15-22&quot; tab" sqref="E66" xr:uid="{F31C3093-ED53-4B5D-8A9A-AB41CD33A558}"/>
    <dataValidation allowBlank="1" showInputMessage="1" showErrorMessage="1" prompt="Link cell K327 from &quot;Expenditures 15-22&quot; tab" sqref="E65" xr:uid="{63386ABF-5E11-4618-B40B-3815985E7412}"/>
    <dataValidation allowBlank="1" showInputMessage="1" showErrorMessage="1" prompt="Link cell K326 from &quot;Expenditures 15-22&quot; tab" sqref="E64" xr:uid="{322626F5-1A25-4157-A415-B79E3B443AE0}"/>
    <dataValidation allowBlank="1" showInputMessage="1" showErrorMessage="1" prompt="Link cell K325 from &quot;Expenditures 15-22&quot; tab" sqref="E63" xr:uid="{3EF4B3AF-2CCB-4012-BDFA-964BC4C82102}"/>
    <dataValidation allowBlank="1" showInputMessage="1" showErrorMessage="1" prompt="Link cell K324 from &quot;Expenditures 15-22&quot; tab" sqref="E62" xr:uid="{E299BB85-35DD-46D2-A29E-21DCC640841B}"/>
    <dataValidation allowBlank="1" showInputMessage="1" showErrorMessage="1" prompt="Link cell K323 from &quot;Expenditures 15-22&quot; tab" sqref="E61" xr:uid="{5DA4EB06-B4BC-43E3-833E-7D2D19D88261}"/>
    <dataValidation allowBlank="1" showInputMessage="1" showErrorMessage="1" prompt="Link cell K322 from &quot;Expenditures 15-22&quot; tab" sqref="E60" xr:uid="{CF7CE7D5-5F87-4651-8D67-45E4FDD713C7}"/>
    <dataValidation allowBlank="1" showInputMessage="1" showErrorMessage="1" prompt="Link cell K321 from &quot;Expenditures 15-22&quot; tab" sqref="E59" xr:uid="{4A5FC965-DC91-4BFC-A386-84160A1F64A1}"/>
    <dataValidation allowBlank="1" showInputMessage="1" showErrorMessage="1" prompt="Link cell K320 from &quot;Expenditures 15-22&quot; tab" sqref="E58" xr:uid="{E3C4D3FD-84D7-4A33-A625-E4A4A5621915}"/>
    <dataValidation allowBlank="1" showInputMessage="1" showErrorMessage="1" prompt="Link cell K319 from &quot;Expenditures 15-22&quot; tab" sqref="E57" xr:uid="{87089198-20A7-45A9-B5D3-D4C11B47CFB8}"/>
    <dataValidation allowBlank="1" showInputMessage="1" showErrorMessage="1" prompt="Link cell K122 from &quot;Expenditures 15-22&quot; tab" sqref="F15" xr:uid="{85145FF3-C5AC-4621-901B-64E04DE5E61C}"/>
    <dataValidation allowBlank="1" showInputMessage="1" showErrorMessage="1" prompt="Link cell K67 from &quot;Expenditures 15-22&quot; tab" sqref="E17" xr:uid="{DEEEF2B6-E4F9-4B9D-9A17-C77A1FC01E13}"/>
    <dataValidation allowBlank="1" showInputMessage="1" showErrorMessage="1" prompt="Link cell K64 from &quot;Expenditures 15-22&quot; tab" sqref="E16" xr:uid="{5C988763-E476-4606-8B08-95D208A40FBA}"/>
    <dataValidation allowBlank="1" showInputMessage="1" showErrorMessage="1" prompt="Link cell K59 from &quot;Expenditures 15-22&quot; tab" sqref="E15" xr:uid="{5EFD7F9B-BEB7-425C-B8CF-69468CB146AC}"/>
    <dataValidation allowBlank="1" showInputMessage="1" showErrorMessage="1" prompt="Link cell K56 from &quot;Expenditures 15-22&quot; tab" sqref="E14" xr:uid="{78EDC239-FB47-4D49-8E18-D6370499C93C}"/>
    <dataValidation allowBlank="1" showInputMessage="1" showErrorMessage="1" prompt="Link cell K51 from &quot;Expenditures 15-22&quot; tab" sqref="E13" xr:uid="{2828CCD1-3AFD-4934-A319-CAB82AD1D03C}"/>
    <dataValidation allowBlank="1" showInputMessage="1" showErrorMessage="1" prompt="Link cell K50 from &quot;Expenditures 15-22&quot; tab " sqref="E12" xr:uid="{0FFC179D-752A-496A-980E-414F19CDF0E6}"/>
    <dataValidation allowBlank="1" showInputMessage="1" showErrorMessage="1" prompt="Link cell A13 from &quot;Cover&quot; tab" sqref="J7:L7" xr:uid="{A3CF3D2F-8EEC-40C5-889C-75D5716FBEC4}"/>
    <dataValidation allowBlank="1" showInputMessage="1" showErrorMessage="1" prompt="Link cell A17 from &quot;Cover&quot; tab" sqref="J6:L6" xr:uid="{35977F4C-306E-4758-B39E-2E949BA1B162}"/>
  </dataValidations>
  <printOptions horizontalCentered="1"/>
  <pageMargins left="0.75" right="0.75" top="1" bottom="0.5" header="0.5" footer="0.5"/>
  <pageSetup scale="71" firstPageNumber="32" fitToWidth="0" fitToHeight="0" orientation="landscape" r:id="rId4"/>
  <headerFooter>
    <oddHeader>&amp;C&amp;"Times New Roman,Regular"SOUTHWESTERN ILLINOIS CAREER AND TECHNICAL EDUCATION SYSTEM
LIMITATION OF ADMINISTRATIVE COSTS WORKSHEET
FOR THE YEAR ENDED JUNE 30, 2020</oddHeader>
    <oddFooter>&amp;C&amp;"Times New Roman,Regular"See Independent Auditor's Reports
&amp;P</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topLeftCell="A16" zoomScale="110" zoomScaleNormal="110" workbookViewId="0">
      <selection activeCell="A41" sqref="A41:E41"/>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1832</v>
      </c>
      <c r="C4" s="157" t="s">
        <v>1161</v>
      </c>
      <c r="D4" s="164" t="s">
        <v>10</v>
      </c>
      <c r="E4" s="165" t="s">
        <v>22</v>
      </c>
    </row>
    <row r="5" spans="1:5" x14ac:dyDescent="0.2">
      <c r="A5" s="163" t="s">
        <v>1834</v>
      </c>
      <c r="C5" s="157" t="s">
        <v>1161</v>
      </c>
      <c r="D5" s="164" t="s">
        <v>10</v>
      </c>
      <c r="E5" s="165" t="s">
        <v>22</v>
      </c>
    </row>
    <row r="6" spans="1:5" x14ac:dyDescent="0.2">
      <c r="A6" s="163" t="s">
        <v>1833</v>
      </c>
      <c r="C6" s="157" t="s">
        <v>1161</v>
      </c>
      <c r="D6" s="162" t="s">
        <v>11</v>
      </c>
      <c r="E6" s="165" t="s">
        <v>935</v>
      </c>
    </row>
    <row r="7" spans="1:5" x14ac:dyDescent="0.2">
      <c r="A7" s="163" t="s">
        <v>1835</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1836</v>
      </c>
      <c r="C11" s="157" t="s">
        <v>1161</v>
      </c>
      <c r="D11" s="164" t="s">
        <v>14</v>
      </c>
      <c r="E11" s="165" t="s">
        <v>1148</v>
      </c>
    </row>
    <row r="12" spans="1:5" x14ac:dyDescent="0.2">
      <c r="B12" s="164" t="s">
        <v>1837</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1838</v>
      </c>
      <c r="C15" s="157" t="s">
        <v>1161</v>
      </c>
      <c r="D15" s="164" t="s">
        <v>17</v>
      </c>
      <c r="E15" s="165" t="s">
        <v>631</v>
      </c>
    </row>
    <row r="16" spans="1:5" x14ac:dyDescent="0.2">
      <c r="A16" s="167"/>
      <c r="B16" s="157" t="s">
        <v>1839</v>
      </c>
      <c r="C16" s="157" t="s">
        <v>1161</v>
      </c>
      <c r="D16" s="164" t="s">
        <v>676</v>
      </c>
      <c r="E16" s="165" t="s">
        <v>1033</v>
      </c>
    </row>
    <row r="17" spans="1:5" x14ac:dyDescent="0.2">
      <c r="B17" s="162" t="s">
        <v>981</v>
      </c>
      <c r="C17" s="157" t="s">
        <v>1161</v>
      </c>
    </row>
    <row r="18" spans="1:5" x14ac:dyDescent="0.2">
      <c r="B18" s="162" t="s">
        <v>1845</v>
      </c>
      <c r="D18" s="164" t="s">
        <v>18</v>
      </c>
      <c r="E18" s="165" t="s">
        <v>1034</v>
      </c>
    </row>
    <row r="19" spans="1:5" x14ac:dyDescent="0.2">
      <c r="A19" s="163" t="s">
        <v>1092</v>
      </c>
      <c r="C19" s="157" t="s">
        <v>1161</v>
      </c>
      <c r="D19" s="164"/>
      <c r="E19" s="166"/>
    </row>
    <row r="20" spans="1:5" x14ac:dyDescent="0.2">
      <c r="B20" s="162" t="s">
        <v>1840</v>
      </c>
      <c r="C20" s="157" t="s">
        <v>1161</v>
      </c>
      <c r="D20" s="164" t="s">
        <v>19</v>
      </c>
      <c r="E20" s="165" t="s">
        <v>51</v>
      </c>
    </row>
    <row r="21" spans="1:5" x14ac:dyDescent="0.2">
      <c r="B21" s="162" t="s">
        <v>1841</v>
      </c>
      <c r="C21" s="157" t="s">
        <v>1161</v>
      </c>
      <c r="D21" s="164" t="s">
        <v>20</v>
      </c>
      <c r="E21" s="165" t="s">
        <v>1596</v>
      </c>
    </row>
    <row r="22" spans="1:5" x14ac:dyDescent="0.2">
      <c r="A22" s="163"/>
      <c r="B22" s="157" t="s">
        <v>1829</v>
      </c>
      <c r="C22" s="157" t="s">
        <v>1161</v>
      </c>
      <c r="D22" s="162" t="s">
        <v>1831</v>
      </c>
      <c r="E22" s="1519" t="s">
        <v>1597</v>
      </c>
    </row>
    <row r="23" spans="1:5" x14ac:dyDescent="0.2">
      <c r="A23" s="163"/>
      <c r="B23" s="157" t="s">
        <v>1830</v>
      </c>
      <c r="D23" s="162" t="s">
        <v>632</v>
      </c>
      <c r="E23" s="1519" t="s">
        <v>953</v>
      </c>
    </row>
    <row r="24" spans="1:5" x14ac:dyDescent="0.2">
      <c r="A24" s="163" t="s">
        <v>1595</v>
      </c>
      <c r="C24" s="157" t="s">
        <v>1161</v>
      </c>
      <c r="D24" s="162" t="s">
        <v>1379</v>
      </c>
      <c r="E24" s="165" t="s">
        <v>954</v>
      </c>
    </row>
    <row r="25" spans="1:5" x14ac:dyDescent="0.2">
      <c r="A25" s="163" t="s">
        <v>1842</v>
      </c>
      <c r="C25" s="157" t="s">
        <v>1161</v>
      </c>
      <c r="D25" s="164" t="s">
        <v>21</v>
      </c>
      <c r="E25" s="165" t="s">
        <v>1035</v>
      </c>
    </row>
    <row r="26" spans="1:5" x14ac:dyDescent="0.2">
      <c r="A26" s="163" t="s">
        <v>1843</v>
      </c>
      <c r="C26" s="157" t="s">
        <v>1161</v>
      </c>
      <c r="D26" s="164" t="s">
        <v>559</v>
      </c>
      <c r="E26" s="165" t="s">
        <v>1036</v>
      </c>
    </row>
    <row r="27" spans="1:5" x14ac:dyDescent="0.2">
      <c r="A27" s="163" t="s">
        <v>1844</v>
      </c>
      <c r="C27" s="157" t="s">
        <v>1161</v>
      </c>
      <c r="D27" s="164" t="s">
        <v>553</v>
      </c>
      <c r="E27" s="165" t="s">
        <v>678</v>
      </c>
    </row>
    <row r="28" spans="1:5" x14ac:dyDescent="0.2">
      <c r="A28" s="163" t="s">
        <v>1846</v>
      </c>
      <c r="D28" s="164" t="s">
        <v>679</v>
      </c>
      <c r="E28" s="165" t="s">
        <v>1352</v>
      </c>
    </row>
    <row r="29" spans="1:5" x14ac:dyDescent="0.2">
      <c r="A29" s="163" t="s">
        <v>1847</v>
      </c>
      <c r="D29" s="164" t="s">
        <v>1380</v>
      </c>
      <c r="E29" s="165" t="s">
        <v>1361</v>
      </c>
    </row>
    <row r="30" spans="1:5" x14ac:dyDescent="0.2">
      <c r="A30" s="168" t="s">
        <v>1848</v>
      </c>
      <c r="C30" s="157" t="s">
        <v>1161</v>
      </c>
      <c r="D30" s="164" t="s">
        <v>40</v>
      </c>
      <c r="E30" s="165" t="s">
        <v>975</v>
      </c>
    </row>
    <row r="31" spans="1:5" x14ac:dyDescent="0.2">
      <c r="A31" s="163" t="s">
        <v>1507</v>
      </c>
      <c r="C31" s="157" t="s">
        <v>1161</v>
      </c>
      <c r="D31" s="162"/>
      <c r="E31" s="166"/>
    </row>
    <row r="32" spans="1:5" x14ac:dyDescent="0.2">
      <c r="B32" s="162" t="s">
        <v>1849</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1" t="s">
        <v>1058</v>
      </c>
      <c r="B35" s="2221"/>
      <c r="C35" s="2221"/>
      <c r="D35" s="2221"/>
      <c r="E35" s="222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8" t="s">
        <v>686</v>
      </c>
      <c r="B40" s="2218"/>
      <c r="C40" s="2218"/>
      <c r="D40" s="2218"/>
      <c r="E40" s="2218"/>
    </row>
    <row r="41" spans="1:5" x14ac:dyDescent="0.2">
      <c r="A41" s="2219" t="s">
        <v>1594</v>
      </c>
      <c r="B41" s="2219"/>
      <c r="C41" s="2219"/>
      <c r="D41" s="2219"/>
      <c r="E41" s="2219"/>
    </row>
    <row r="42" spans="1:5" ht="12.75" customHeight="1" x14ac:dyDescent="0.2">
      <c r="A42" s="2220" t="s">
        <v>1015</v>
      </c>
      <c r="B42" s="2220"/>
      <c r="C42" s="2220"/>
      <c r="D42" s="2220"/>
      <c r="E42" s="2220"/>
    </row>
    <row r="43" spans="1:5" ht="6.75" customHeight="1" x14ac:dyDescent="0.2">
      <c r="A43" s="162"/>
      <c r="B43" s="171"/>
    </row>
    <row r="44" spans="1:5" x14ac:dyDescent="0.2">
      <c r="A44" s="180" t="s">
        <v>976</v>
      </c>
      <c r="B44" s="181" t="s">
        <v>1872</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301" t="s">
        <v>1755</v>
      </c>
    </row>
    <row r="60" spans="1:3" x14ac:dyDescent="0.2">
      <c r="A60" s="191"/>
      <c r="B60" s="1301" t="s">
        <v>1756</v>
      </c>
    </row>
    <row r="61" spans="1:3" ht="6" customHeight="1" x14ac:dyDescent="0.2">
      <c r="A61" s="192"/>
      <c r="B61" s="184"/>
    </row>
    <row r="62" spans="1:3" x14ac:dyDescent="0.2">
      <c r="A62" s="164" t="s">
        <v>1602</v>
      </c>
      <c r="B62" s="193" t="s">
        <v>1752</v>
      </c>
    </row>
    <row r="63" spans="1:3" x14ac:dyDescent="0.2">
      <c r="A63" s="183"/>
      <c r="B63" s="164" t="s">
        <v>1767</v>
      </c>
    </row>
    <row r="64" spans="1:3" x14ac:dyDescent="0.2">
      <c r="A64" s="190"/>
      <c r="B64" s="1303"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302" t="s">
        <v>1605</v>
      </c>
    </row>
    <row r="72" spans="1:9" ht="9" customHeight="1" x14ac:dyDescent="0.2">
      <c r="A72" s="187"/>
      <c r="B72" s="194"/>
    </row>
    <row r="73" spans="1:9" x14ac:dyDescent="0.2">
      <c r="A73" s="184" t="s">
        <v>1606</v>
      </c>
      <c r="B73" s="164" t="s">
        <v>1763</v>
      </c>
    </row>
    <row r="74" spans="1:9" x14ac:dyDescent="0.2">
      <c r="A74" s="184"/>
      <c r="B74" s="164" t="s">
        <v>1762</v>
      </c>
    </row>
    <row r="75" spans="1:9" ht="8.25" customHeight="1" x14ac:dyDescent="0.2">
      <c r="A75" s="184"/>
      <c r="B75" s="184"/>
    </row>
    <row r="76" spans="1:9" ht="12.2" customHeight="1" x14ac:dyDescent="0.2">
      <c r="A76" s="184" t="s">
        <v>1607</v>
      </c>
      <c r="B76" s="193" t="s">
        <v>1764</v>
      </c>
    </row>
    <row r="77" spans="1:9" ht="12.2" customHeight="1" x14ac:dyDescent="0.2">
      <c r="A77" s="185"/>
      <c r="B77" s="164" t="s">
        <v>1608</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customSheetViews>
    <customSheetView guid="{9175B003-A487-43D5-AD0E-58FC8E957899}" scale="110" showGridLines="0" hiddenRows="1" topLeftCell="A52">
      <selection activeCell="A41" sqref="A41:E41"/>
      <pageMargins left="0.75" right="0.75" top="0.75" bottom="0.5" header="0.5" footer="0.5"/>
      <printOptions horizontalCentered="1"/>
      <pageSetup scale="72" fitToHeight="0" orientation="portrait" r:id="rId1"/>
      <headerFooter>
        <oddHeader>&amp;C&amp;"Times New Roman,Regular"SOUTHWESTERN ILLINOIS CAREER AND TECHNICAL EDUCATION SYSTEM</oddHeader>
        <oddFooter>&amp;C&amp;"Times New Roman,Regular"
&amp;P</oddFooter>
      </headerFooter>
    </customSheetView>
    <customSheetView guid="{0E809810-22E6-4287-9EB3-CA8E7FB18126}" scale="110" showPageBreaks="1" showGridLines="0" hiddenRows="1">
      <selection activeCell="A41" sqref="A41:E41"/>
      <pageMargins left="0.75" right="0.75" top="0.75" bottom="0.5" header="0.5" footer="0.5"/>
      <printOptions horizontalCentered="1"/>
      <pageSetup scale="72" fitToHeight="0" orientation="portrait" r:id="rId2"/>
      <headerFooter>
        <oddHeader>&amp;C&amp;"Times New Roman,Regular"SOUTHWESTERN ILLINOIS CAREER &amp; TECHNICAL EDUCATION SYSTEM</oddHeader>
        <oddFooter>&amp;C&amp;"Times New Roman,Regular"
&amp;P</oddFooter>
      </headerFooter>
    </customSheetView>
    <customSheetView guid="{36E7C4A2-07DE-462A-B5B1-A84EB99DCC57}" scale="110" showGridLines="0" hiddenRows="1" topLeftCell="A52">
      <selection activeCell="A41" sqref="A41:E41"/>
      <pageMargins left="0.75" right="0.75" top="0.75" bottom="0.5" header="0.5" footer="0.5"/>
      <printOptions horizontalCentered="1"/>
      <pageSetup scale="72" fitToHeight="0" orientation="portrait" r:id="rId3"/>
      <headerFooter>
        <oddHeader>&amp;C&amp;"Times New Roman,Regular"SOUTHWESTERN ILLINOIS CAREER AND TECHNICAL EDUCATION SYSTEM</oddHeader>
        <oddFooter>&amp;C&amp;"Times New Roman,Regular"
&amp;P</oddFooter>
      </headerFooter>
    </customSheetView>
  </customSheetViews>
  <mergeCells count="4">
    <mergeCell ref="A40:E40"/>
    <mergeCell ref="A41:E41"/>
    <mergeCell ref="A42:E42"/>
    <mergeCell ref="A35:E35"/>
  </mergeCells>
  <hyperlinks>
    <hyperlink ref="B71" r:id="rId4" display="Federal Single Audit 2 CFR 200.500" xr:uid="{00000000-0004-0000-0100-000000000000}"/>
    <hyperlink ref="A42" r:id="rId5" xr:uid="{00000000-0004-0000-0100-000001000000}"/>
    <hyperlink ref="B54" r:id="rId6"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7" display="23, Illinois Administrative Code 100, Subtitle A, Chapter I, Subchapter C (Part 100)" xr:uid="{00000000-0004-0000-0100-00001A000000}"/>
  </hyperlinks>
  <printOptions horizontalCentered="1"/>
  <pageMargins left="0.75" right="0.75" top="0.75" bottom="0.5" header="0.5" footer="0.5"/>
  <pageSetup scale="72" fitToHeight="0" orientation="portrait" r:id="rId8"/>
  <headerFooter>
    <oddHeader>&amp;C&amp;"Times New Roman,Regular"SOUTHWESTERN ILLINOIS CAREER AND TECHNICAL EDUCATION SYSTEM</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topLeftCell="B1" zoomScale="110" zoomScaleNormal="110" workbookViewId="0">
      <selection activeCell="B10" sqref="B10"/>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2072</v>
      </c>
    </row>
    <row r="6" spans="1:2" x14ac:dyDescent="0.2">
      <c r="A6" s="892">
        <v>2</v>
      </c>
    </row>
    <row r="7" spans="1:2" x14ac:dyDescent="0.2">
      <c r="A7" s="892">
        <v>3</v>
      </c>
    </row>
    <row r="8" spans="1:2" x14ac:dyDescent="0.2">
      <c r="A8" s="892">
        <v>4</v>
      </c>
    </row>
    <row r="9" spans="1:2" x14ac:dyDescent="0.2">
      <c r="A9" s="893"/>
    </row>
    <row r="10" spans="1:2" x14ac:dyDescent="0.2">
      <c r="A10" s="893"/>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South Western Illinois Career and Tech Ed</v>
      </c>
    </row>
    <row r="65" spans="2:2" x14ac:dyDescent="0.2">
      <c r="B65" s="894">
        <f>COVER!A13</f>
        <v>50082746045</v>
      </c>
    </row>
  </sheetData>
  <customSheetViews>
    <customSheetView guid="{9175B003-A487-43D5-AD0E-58FC8E957899}" scale="110" showGridLines="0" topLeftCell="B1">
      <selection activeCell="B10" sqref="B10"/>
      <pageMargins left="0.75" right="0.75" top="1" bottom="0.5" header="0.5" footer="0.5"/>
      <printOptions horizontalCentered="1"/>
      <pageSetup scale="80" firstPageNumber="53" orientation="portrait" r:id="rId1"/>
      <headerFooter>
        <oddHeader xml:space="preserve">&amp;C&amp;"Times New Roman,Regular"SOUTHWESTERN ILLINOIS CAREER AND TECHNICAL EDUCATION SYSTEM
ITEMIZATION SCHEDULE
FOR THE YEAR ENDED JUNE 30, 2020
</oddHeader>
        <oddFooter>&amp;C&amp;"Times New Roman,Regular"See Independent Auditor’s Reports
&amp;P</oddFooter>
      </headerFooter>
    </customSheetView>
    <customSheetView guid="{0E809810-22E6-4287-9EB3-CA8E7FB18126}" scale="110" showPageBreaks="1" showGridLines="0" printArea="1" topLeftCell="A13">
      <selection activeCell="A17" sqref="A17:H17"/>
      <pageMargins left="0.75" right="0.75" top="1" bottom="0.5" header="0.5" footer="0.5"/>
      <printOptions horizontalCentered="1"/>
      <pageSetup scale="80" firstPageNumber="32" orientation="portrait" r:id="rId2"/>
      <headerFooter>
        <oddHeader xml:space="preserve">&amp;C&amp;"Times New Roman,Regular"SOUTHWESTERN ILLINOIS CAREER &amp; TECHNICAL EDUCATION SYSTEM
ITEMIZATION SCHEDULE
FOR THE YEAR ENDED JUNE 30, 2020
</oddHeader>
        <oddFooter>&amp;C&amp;"Times New Roman,Regular"See Independent Auditor’s Reports
&amp;P</oddFooter>
      </headerFooter>
    </customSheetView>
    <customSheetView guid="{36E7C4A2-07DE-462A-B5B1-A84EB99DCC57}" scale="110" showGridLines="0" topLeftCell="B1">
      <selection activeCell="B10" sqref="B10"/>
      <pageMargins left="0.75" right="0.75" top="1" bottom="0.5" header="0.5" footer="0.5"/>
      <printOptions horizontalCentered="1"/>
      <pageSetup scale="80" firstPageNumber="53" orientation="portrait" r:id="rId3"/>
      <headerFooter>
        <oddHeader xml:space="preserve">&amp;C&amp;"Times New Roman,Regular"SOUTHWESTERN ILLINOIS CAREER AND TECHNICAL EDUCATION SYSTEM
ITEMIZATION SCHEDULE
FOR THE YEAR ENDED JUNE 30, 2020
</oddHeader>
        <oddFooter>&amp;C&amp;"Times New Roman,Regular"See Independent Auditor’s Reports
&amp;P</oddFooter>
      </headerFooter>
    </customSheetView>
  </customSheetViews>
  <phoneticPr fontId="14" type="noConversion"/>
  <printOptions horizontalCentered="1"/>
  <pageMargins left="0.75" right="0.75" top="1" bottom="0.5" header="0.5" footer="0.5"/>
  <pageSetup scale="80" firstPageNumber="53" orientation="portrait" r:id="rId4"/>
  <headerFooter>
    <oddHeader xml:space="preserve">&amp;C&amp;"Times New Roman,Regular"SOUTHWESTERN ILLINOIS CAREER AND TECHNICAL EDUCATION SYSTEM
ITEMIZATION SCHEDULE
FOR THE YEAR ENDED JUNE 30, 2020
</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A17" sqref="A17:H1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customSheetViews>
    <customSheetView guid="{9175B003-A487-43D5-AD0E-58FC8E957899}" scale="110" colorId="8" showGridLines="0">
      <selection activeCell="A17" sqref="A17:H17"/>
      <pageMargins left="0.75" right="0.75" top="1" bottom="0.5" header="0.5" footer="0.5"/>
      <printOptions horizontalCentered="1"/>
      <pageSetup scale="80" firstPageNumber="33" orientation="landscape" r:id="rId1"/>
      <headerFooter>
        <oddHeader xml:space="preserve">&amp;C&amp;"Times New Roman,Regular"SOUTHWESTERN ILLINOIS CAREER AND TECHNICAL EDUCATION SYSTEM
</oddHeader>
      </headerFooter>
    </customSheetView>
    <customSheetView guid="{0E809810-22E6-4287-9EB3-CA8E7FB18126}" scale="110" colorId="8" showGridLines="0">
      <selection activeCell="A17" sqref="A17:H17"/>
      <pageMargins left="0.75" right="0.75" top="1" bottom="0.5" header="0.5" footer="0.5"/>
      <printOptions horizontalCentered="1"/>
      <pageSetup scale="80" firstPageNumber="33" orientation="landscape" r:id="rId2"/>
      <headerFooter>
        <oddHeader xml:space="preserve">&amp;C&amp;"Times New Roman,Regular"SOUTHWESTERN ILLINOIS CAREER &amp; TECHNICAL EDUCATION SYSTEM
</oddHeader>
      </headerFooter>
    </customSheetView>
    <customSheetView guid="{36E7C4A2-07DE-462A-B5B1-A84EB99DCC57}" scale="110" colorId="8" showGridLines="0">
      <selection activeCell="A17" sqref="A17:H17"/>
      <pageMargins left="0.75" right="0.75" top="1" bottom="0.5" header="0.5" footer="0.5"/>
      <printOptions horizontalCentered="1"/>
      <pageSetup scale="80" firstPageNumber="33" orientation="landscape" r:id="rId3"/>
      <headerFooter>
        <oddHeader xml:space="preserve">&amp;C&amp;"Times New Roman,Regular"SOUTHWESTERN ILLINOIS CAREER AND TECHNICAL EDUCATION SYSTEM
</oddHeader>
      </headerFooter>
    </customSheetView>
  </customSheetViews>
  <phoneticPr fontId="14" type="noConversion"/>
  <printOptions horizontalCentered="1"/>
  <pageMargins left="0.75" right="0.75" top="1" bottom="0.5" header="0.5" footer="0.5"/>
  <pageSetup scale="80" firstPageNumber="33" orientation="landscape" r:id="rId4"/>
  <headerFooter>
    <oddHeader xml:space="preserve">&amp;C&amp;"Times New Roman,Regular"SOUTHWESTERN ILLINOIS CAREER AND TECHNICAL EDUCATION SYSTEM
</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9" sqref="B9"/>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1975</v>
      </c>
    </row>
    <row r="17" spans="1:2" ht="6" customHeight="1" x14ac:dyDescent="0.2"/>
    <row r="18" spans="1:2" ht="24.75" customHeight="1" x14ac:dyDescent="0.2">
      <c r="A18" s="2562" t="s">
        <v>1668</v>
      </c>
      <c r="B18" s="2562"/>
    </row>
  </sheetData>
  <sheetProtection selectLockedCells="1"/>
  <customSheetViews>
    <customSheetView guid="{9175B003-A487-43D5-AD0E-58FC8E957899}" scale="110" showGridLines="0">
      <selection activeCell="A17" sqref="A17:H17"/>
      <pageMargins left="0.75" right="0.75" top="1" bottom="0.5" header="0.5" footer="0.5"/>
      <printOptions horizontalCentered="1"/>
      <pageSetup firstPageNumber="34" orientation="portrait" r:id="rId1"/>
      <headerFooter>
        <oddHeader xml:space="preserve">&amp;C&amp;"Times New Roman,Regular"SOUTHWESTERN ILLINOIS CAREER AND TECHNICAL EDUCATION SYSTEM
</oddHeader>
      </headerFooter>
    </customSheetView>
    <customSheetView guid="{0E809810-22E6-4287-9EB3-CA8E7FB18126}" scale="110" showGridLines="0">
      <selection activeCell="A17" sqref="A17:H17"/>
      <pageMargins left="0.75" right="0.75" top="1" bottom="0.5" header="0.5" footer="0.5"/>
      <printOptions horizontalCentered="1"/>
      <pageSetup firstPageNumber="34" orientation="portrait" r:id="rId2"/>
      <headerFooter>
        <oddHeader xml:space="preserve">&amp;C&amp;"Times New Roman,Regular"SOUTHWESTERN ILLINOIS CAREER &amp; TECHNICAL EDUCATION SYSTEM
</oddHeader>
      </headerFooter>
    </customSheetView>
    <customSheetView guid="{36E7C4A2-07DE-462A-B5B1-A84EB99DCC57}" scale="110" showGridLines="0">
      <selection activeCell="A17" sqref="A17:H17"/>
      <pageMargins left="0.75" right="0.75" top="1" bottom="0.5" header="0.5" footer="0.5"/>
      <printOptions horizontalCentered="1"/>
      <pageSetup firstPageNumber="34" orientation="portrait" r:id="rId3"/>
      <headerFooter>
        <oddHeader xml:space="preserve">&amp;C&amp;"Times New Roman,Regular"SOUTHWESTERN ILLINOIS CAREER AND TECHNICAL EDUCATION SYSTEM
</oddHeader>
      </headerFooter>
    </customSheetView>
  </customSheetViews>
  <mergeCells count="1">
    <mergeCell ref="A18:B18"/>
  </mergeCells>
  <phoneticPr fontId="14" type="noConversion"/>
  <printOptions horizontalCentered="1"/>
  <pageMargins left="0.75" right="0.75" top="1" bottom="0.5" header="0.5" footer="0.5"/>
  <pageSetup firstPageNumber="34" orientation="portrait" r:id="rId4"/>
  <headerFooter>
    <oddHeader xml:space="preserve">&amp;C&amp;"Times New Roman,Regular"SOUTHWESTERN ILLINOIS CAREER AND TECHNICAL EDUCATION SYSTEM
</oddHeader>
  </headerFooter>
  <drawing r:id="rId5"/>
  <legacyDrawing r:id="rId6"/>
  <oleObjects>
    <mc:AlternateContent xmlns:mc="http://schemas.openxmlformats.org/markup-compatibility/2006">
      <mc:Choice Requires="x14">
        <oleObject progId="Acrobat Document" dvAspect="DVASPECT_ICON" shapeId="43009" r:id="rId7">
          <objectPr defaultSize="0" r:id="rId8">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7"/>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A17" sqref="A17:H1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3" t="s">
        <v>1672</v>
      </c>
      <c r="B1" s="2564"/>
      <c r="C1" s="2564"/>
      <c r="D1" s="2564"/>
      <c r="E1" s="2564"/>
      <c r="F1" s="2565"/>
    </row>
    <row r="2" spans="1:8" ht="45" customHeight="1" x14ac:dyDescent="0.2">
      <c r="A2" s="257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4"/>
      <c r="C2" s="2574"/>
      <c r="D2" s="2574"/>
      <c r="E2" s="2574"/>
      <c r="F2" s="2575"/>
      <c r="G2" s="898"/>
      <c r="H2" s="898"/>
    </row>
    <row r="3" spans="1:8" ht="57" customHeight="1" x14ac:dyDescent="0.2">
      <c r="A3" s="2576" t="s">
        <v>1974</v>
      </c>
      <c r="B3" s="2577"/>
      <c r="C3" s="2577"/>
      <c r="D3" s="2577"/>
      <c r="E3" s="2577"/>
      <c r="F3" s="2578"/>
      <c r="G3" s="898"/>
      <c r="H3" s="898"/>
    </row>
    <row r="4" spans="1:8" ht="14.25" customHeight="1" x14ac:dyDescent="0.2">
      <c r="A4" s="258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3"/>
      <c r="C4" s="2583"/>
      <c r="D4" s="2583"/>
      <c r="E4" s="2583"/>
      <c r="F4" s="2584"/>
      <c r="G4" s="898"/>
      <c r="H4" s="898"/>
    </row>
    <row r="5" spans="1:8" ht="14.25" customHeight="1" x14ac:dyDescent="0.2">
      <c r="A5" s="258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6"/>
      <c r="C5" s="2586"/>
      <c r="D5" s="2586"/>
      <c r="E5" s="2586"/>
      <c r="F5" s="2587"/>
      <c r="G5" s="898"/>
      <c r="H5" s="898"/>
    </row>
    <row r="6" spans="1:8" s="899" customFormat="1" ht="41.25" customHeight="1" x14ac:dyDescent="0.2">
      <c r="A6" s="2579" t="s">
        <v>1673</v>
      </c>
      <c r="B6" s="2580"/>
      <c r="C6" s="2580"/>
      <c r="D6" s="2580"/>
      <c r="E6" s="2580"/>
      <c r="F6" s="2581"/>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910197</v>
      </c>
      <c r="C8" s="1871">
        <f>'Acct Summary 7-8'!D8</f>
        <v>0</v>
      </c>
      <c r="D8" s="1871">
        <f>'Acct Summary 7-8'!F8</f>
        <v>0</v>
      </c>
      <c r="E8" s="1871">
        <f>'Acct Summary 7-8'!I8</f>
        <v>0</v>
      </c>
      <c r="F8" s="1871">
        <f>SUM(B8:E8)</f>
        <v>910197</v>
      </c>
    </row>
    <row r="9" spans="1:8" s="903" customFormat="1" ht="14.25" customHeight="1" thickBot="1" x14ac:dyDescent="0.25">
      <c r="A9" s="902" t="s">
        <v>1355</v>
      </c>
      <c r="B9" s="1872">
        <f>'Acct Summary 7-8'!C17</f>
        <v>909958</v>
      </c>
      <c r="C9" s="1872">
        <f>'Acct Summary 7-8'!D17</f>
        <v>0</v>
      </c>
      <c r="D9" s="1872">
        <f>'Acct Summary 7-8'!F17</f>
        <v>0</v>
      </c>
      <c r="E9" s="1871"/>
      <c r="F9" s="1871">
        <f>SUM(B9:E9)</f>
        <v>909958</v>
      </c>
    </row>
    <row r="10" spans="1:8" s="903" customFormat="1" ht="14.25" thickTop="1" thickBot="1" x14ac:dyDescent="0.25">
      <c r="A10" s="904" t="s">
        <v>1356</v>
      </c>
      <c r="B10" s="1873">
        <f>(B8-B9)</f>
        <v>239</v>
      </c>
      <c r="C10" s="1873">
        <f>(C8-C9)</f>
        <v>0</v>
      </c>
      <c r="D10" s="1873">
        <f>(D8-D9)</f>
        <v>0</v>
      </c>
      <c r="E10" s="1872">
        <f>(E8-E9)</f>
        <v>0</v>
      </c>
      <c r="F10" s="1874">
        <f>SUM(F8-F9)</f>
        <v>239</v>
      </c>
    </row>
    <row r="11" spans="1:8" s="903" customFormat="1" ht="14.25" thickTop="1" thickBot="1" x14ac:dyDescent="0.25">
      <c r="A11" s="905" t="s">
        <v>1905</v>
      </c>
      <c r="B11" s="1875">
        <f>'Acct Summary 7-8'!C81</f>
        <v>239</v>
      </c>
      <c r="C11" s="1875">
        <f>'Acct Summary 7-8'!D81</f>
        <v>0</v>
      </c>
      <c r="D11" s="1875">
        <f>'Acct Summary 7-8'!F81</f>
        <v>0</v>
      </c>
      <c r="E11" s="1875">
        <f>'Acct Summary 7-8'!I81</f>
        <v>0</v>
      </c>
      <c r="F11" s="1876">
        <f>SUM(B11:E11)</f>
        <v>239</v>
      </c>
    </row>
    <row r="12" spans="1:8" ht="16.5" customHeight="1" thickTop="1" x14ac:dyDescent="0.2">
      <c r="A12" s="906"/>
      <c r="B12" s="907"/>
      <c r="C12" s="2567" t="str">
        <f>IF(AND(F10&lt;0,F11&gt;=0,ABS(F10*3)&gt;ABS(F11)),A16,IF(AND(F10&lt;0,F11&gt;0,ABS(F10*3)&lt;=ABS(F11)),A17,IF(AND(F10&lt;0,F11&lt;0),A16,IF(F11=0,A19,A18))))</f>
        <v>Balanced - no deficit reduction plan is required.</v>
      </c>
      <c r="D12" s="2568"/>
      <c r="E12" s="2568"/>
      <c r="F12" s="2569"/>
    </row>
    <row r="13" spans="1:8" ht="19.5" customHeight="1" x14ac:dyDescent="0.2">
      <c r="A13" s="908"/>
      <c r="B13" s="909"/>
      <c r="C13" s="2567"/>
      <c r="D13" s="2568"/>
      <c r="E13" s="2568"/>
      <c r="F13" s="2569"/>
      <c r="H13" s="898"/>
    </row>
    <row r="14" spans="1:8" ht="19.5" customHeight="1" x14ac:dyDescent="0.2">
      <c r="A14" s="908"/>
      <c r="B14" s="909"/>
      <c r="C14" s="2567"/>
      <c r="D14" s="2568"/>
      <c r="E14" s="2568"/>
      <c r="F14" s="2569"/>
      <c r="H14" s="898"/>
    </row>
    <row r="15" spans="1:8" ht="17.25" customHeight="1" x14ac:dyDescent="0.2">
      <c r="A15" s="908"/>
      <c r="B15" s="909"/>
      <c r="C15" s="2570"/>
      <c r="D15" s="2571"/>
      <c r="E15" s="2571"/>
      <c r="F15" s="2572"/>
      <c r="H15" s="898"/>
    </row>
    <row r="16" spans="1:8" s="288" customFormat="1" ht="51.75" hidden="1" customHeight="1" x14ac:dyDescent="0.2">
      <c r="A16" s="2566" t="s">
        <v>1669</v>
      </c>
      <c r="B16" s="2566"/>
      <c r="C16" s="2566"/>
      <c r="D16" s="2566"/>
      <c r="E16" s="2566"/>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customSheetViews>
    <customSheetView guid="{9175B003-A487-43D5-AD0E-58FC8E957899}" scale="110" showGridLines="0" zeroValues="0" hiddenRows="1">
      <selection activeCell="A17" sqref="A17:H17"/>
      <pageMargins left="0.75" right="0.75" top="1.1000000000000001" bottom="0.5" header="0.5" footer="0.5"/>
      <printOptions horizontalCentered="1"/>
      <pageSetup firstPageNumber="19" fitToHeight="0" orientation="landscape" r:id="rId1"/>
      <headerFooter>
        <oddHeader xml:space="preserve">&amp;C&amp;"Times New Roman,Regular"SOUTHWESTERN ILLINOIS CAREER AND TECHNICAL EDUCATION SYSTEM
DEFICIT ANNUAL FINANCIAL REPORT (AFR) SUMMARY INFORMATION
FOR THE YEAR ENDED JUNE 30, 2020
</oddHeader>
        <oddFooter>&amp;C&amp;"Times New Roman,Regular"See Independent Auditor’s Reports
&amp;P</oddFooter>
      </headerFooter>
    </customSheetView>
    <customSheetView guid="{0E809810-22E6-4287-9EB3-CA8E7FB18126}" scale="110" showGridLines="0" zeroValues="0" hiddenRows="1">
      <selection activeCell="A17" sqref="A17:H17"/>
      <pageMargins left="0.75" right="0.75" top="1.1000000000000001" bottom="0.5" header="0.5" footer="0.5"/>
      <printOptions horizontalCentered="1"/>
      <pageSetup firstPageNumber="19" fitToHeight="0" orientation="landscape" r:id="rId2"/>
      <headerFooter>
        <oddHeader xml:space="preserve">&amp;C&amp;"Times New Roman,Regular"SOUTHWESTERN ILLINOIS CAREER &amp; TECHNICAL EDUCATION SYSTEM
DEFICIT ANNUAL FINANCIAL REPORT (AFR) SUMMARY INFORMATION
FOR THE YEAR ENDED JUNE 30, 2020
</oddHeader>
        <oddFooter>&amp;C&amp;"Times New Roman,Regular"See Independent Auditor’s Reports
&amp;P</oddFooter>
      </headerFooter>
    </customSheetView>
    <customSheetView guid="{36E7C4A2-07DE-462A-B5B1-A84EB99DCC57}" scale="110" showGridLines="0" zeroValues="0" hiddenRows="1">
      <selection activeCell="A17" sqref="A17:H17"/>
      <pageMargins left="0.75" right="0.75" top="1.1000000000000001" bottom="0.5" header="0.5" footer="0.5"/>
      <printOptions horizontalCentered="1"/>
      <pageSetup firstPageNumber="19" fitToHeight="0" orientation="landscape" r:id="rId3"/>
      <headerFooter>
        <oddHeader xml:space="preserve">&amp;C&amp;"Times New Roman,Regular"SOUTHWESTERN ILLINOIS CAREER AND TECHNICAL EDUCATION SYSTEM
DEFICIT ANNUAL FINANCIAL REPORT (AFR) SUMMARY INFORMATION
FOR THE YEAR ENDED JUNE 30, 2020
</oddHeader>
        <oddFooter>&amp;C&amp;"Times New Roman,Regular"See Independent Auditor’s Reports
&amp;P</oddFooter>
      </headerFooter>
    </customSheetView>
  </customSheetViews>
  <mergeCells count="8">
    <mergeCell ref="A1:F1"/>
    <mergeCell ref="A16:E16"/>
    <mergeCell ref="C12:F15"/>
    <mergeCell ref="A2:F2"/>
    <mergeCell ref="A3:F3"/>
    <mergeCell ref="A6:F6"/>
    <mergeCell ref="A4:F4"/>
    <mergeCell ref="A5:F5"/>
  </mergeCells>
  <printOptions horizontalCentered="1"/>
  <pageMargins left="0.75" right="0.75" top="1.1000000000000001" bottom="0.5" header="0.5" footer="0.5"/>
  <pageSetup firstPageNumber="19" fitToHeight="0" orientation="landscape" r:id="rId4"/>
  <headerFooter>
    <oddHeader xml:space="preserve">&amp;C&amp;"Times New Roman,Regular"SOUTHWESTERN ILLINOIS CAREER AND TECHNICAL EDUCATION SYSTEM
DEFICIT ANNUAL FINANCIAL REPORT (AFR) SUMMARY INFORMATION
FOR THE YEAR ENDED JUNE 30, 2020
</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topLeftCell="A31" colorId="8" zoomScale="110" zoomScaleNormal="110" workbookViewId="0">
      <selection activeCell="C89" sqref="C89"/>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88" t="s">
        <v>660</v>
      </c>
      <c r="B3" s="2589"/>
      <c r="C3" s="2589"/>
      <c r="D3" s="2590"/>
    </row>
    <row r="4" spans="1:4" x14ac:dyDescent="0.2">
      <c r="A4" s="976" t="s">
        <v>1674</v>
      </c>
      <c r="B4" s="977"/>
      <c r="C4" s="978"/>
      <c r="D4" s="979"/>
    </row>
    <row r="5" spans="1:4" ht="21" customHeight="1" x14ac:dyDescent="0.2">
      <c r="A5" s="972"/>
      <c r="B5" s="973">
        <v>1</v>
      </c>
      <c r="C5" s="974" t="s">
        <v>1976</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599" t="s">
        <v>1490</v>
      </c>
      <c r="D7" s="2600"/>
    </row>
    <row r="8" spans="1:4" s="542" customFormat="1" ht="12.75" x14ac:dyDescent="0.2">
      <c r="A8" s="962"/>
      <c r="B8" s="917"/>
      <c r="C8" s="920" t="s">
        <v>1489</v>
      </c>
      <c r="D8" s="921"/>
    </row>
    <row r="9" spans="1:4" s="542" customFormat="1" ht="14.25" customHeight="1" x14ac:dyDescent="0.2">
      <c r="A9" s="962"/>
      <c r="B9" s="917">
        <f>B7+1</f>
        <v>4</v>
      </c>
      <c r="C9" s="918" t="s">
        <v>1881</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1" t="s">
        <v>1001</v>
      </c>
      <c r="B15" s="2592"/>
      <c r="C15" s="2592"/>
      <c r="D15" s="2593"/>
    </row>
    <row r="16" spans="1:4" s="542" customFormat="1" ht="24" customHeight="1" x14ac:dyDescent="0.2">
      <c r="A16" s="2594" t="s">
        <v>658</v>
      </c>
      <c r="B16" s="2595"/>
      <c r="C16" s="2595"/>
      <c r="D16" s="2596"/>
    </row>
    <row r="17" spans="1:10" s="542" customFormat="1" ht="12.75" customHeight="1" x14ac:dyDescent="0.2">
      <c r="A17" s="980" t="s">
        <v>1675</v>
      </c>
      <c r="B17" s="981"/>
      <c r="C17" s="982"/>
      <c r="D17" s="983"/>
    </row>
    <row r="18" spans="1:10" s="542" customFormat="1" ht="12.75" customHeight="1" x14ac:dyDescent="0.2">
      <c r="A18" s="984" t="s">
        <v>1977</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3" t="s">
        <v>311</v>
      </c>
      <c r="D21" s="2604"/>
    </row>
    <row r="22" spans="1:10" ht="12.75" x14ac:dyDescent="0.2">
      <c r="A22" s="963"/>
      <c r="B22" s="964">
        <v>2</v>
      </c>
      <c r="C22" s="2601" t="s">
        <v>1510</v>
      </c>
      <c r="D22" s="2602"/>
    </row>
    <row r="23" spans="1:10" ht="12.2" customHeight="1" x14ac:dyDescent="0.2">
      <c r="A23" s="963"/>
      <c r="B23" s="964"/>
      <c r="C23" s="965" t="s">
        <v>948</v>
      </c>
      <c r="D23" s="966" t="str">
        <f>IF(COVER!O11="X","CASH",IF(COVER!O12="X","ACCRUAL ","PLEASE CHECK AN ACCOUNTING BASIS."))</f>
        <v xml:space="preserve">ACCRUAL </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5" t="s">
        <v>533</v>
      </c>
      <c r="D43" s="2606"/>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597" t="s">
        <v>779</v>
      </c>
      <c r="D56" s="2598"/>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1882</v>
      </c>
      <c r="D66" s="949"/>
    </row>
    <row r="67" spans="1:4" x14ac:dyDescent="0.2">
      <c r="A67" s="943"/>
      <c r="B67" s="964"/>
      <c r="C67" s="971" t="s">
        <v>1014</v>
      </c>
      <c r="D67" s="949"/>
    </row>
    <row r="68" spans="1:4" x14ac:dyDescent="0.2">
      <c r="A68" s="924"/>
      <c r="B68" s="934"/>
      <c r="C68" s="926" t="s">
        <v>1883</v>
      </c>
      <c r="D68" s="948" t="str">
        <f>IF('Short-Term Long-Term Debt 24'!F49=SUM(,'Acct Summary 7-8'!C33:K33),"OK","ERROR!")</f>
        <v>OK</v>
      </c>
    </row>
    <row r="69" spans="1:4" x14ac:dyDescent="0.2">
      <c r="A69" s="924"/>
      <c r="B69" s="934"/>
      <c r="C69" s="926" t="s">
        <v>1884</v>
      </c>
      <c r="D69" s="948" t="str">
        <f>IF('Expenditures 15-22'!H170&lt;&gt;'Short-Term Long-Term Debt 24'!H49,"ERROR!","OK")</f>
        <v>OK</v>
      </c>
    </row>
    <row r="70" spans="1:4" x14ac:dyDescent="0.2">
      <c r="A70" s="922"/>
      <c r="B70" s="944">
        <f>B66+1</f>
        <v>9</v>
      </c>
      <c r="C70" s="2597" t="s">
        <v>1677</v>
      </c>
      <c r="D70" s="2598"/>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1885</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1990</v>
      </c>
      <c r="D78" s="948" t="str">
        <f>IF(ISNUMBER('Acct Summary 7-8'!C9),"OK","ENTRY IS REQUIRED!")</f>
        <v>OK</v>
      </c>
    </row>
    <row r="79" spans="1:4" x14ac:dyDescent="0.2">
      <c r="A79" s="943"/>
      <c r="B79" s="944">
        <f>B74+1+1</f>
        <v>12</v>
      </c>
      <c r="C79" s="954" t="s">
        <v>1873</v>
      </c>
      <c r="D79" s="955" t="str">
        <f>IF(OR(COVER!$B$6="X",'PCTC-OEPP 27-28'!F79&gt;0),"OK","PLEASE ENTER 9 MO ADA.")</f>
        <v>OK</v>
      </c>
    </row>
    <row r="80" spans="1:4" x14ac:dyDescent="0.2">
      <c r="A80" s="922"/>
      <c r="B80" s="944">
        <v>13</v>
      </c>
      <c r="C80" s="954" t="s">
        <v>1978</v>
      </c>
      <c r="D80" s="955" t="str">
        <f>IF(OR(COVER!$B$6="X",ISNUMBER('PCTC-OEPP 27-28'!F172)),"OK","PLEASE ENTER AMOUNT or 0.")</f>
        <v>OK</v>
      </c>
    </row>
    <row r="81" spans="1:4" x14ac:dyDescent="0.2">
      <c r="A81" s="922"/>
      <c r="B81" s="944">
        <v>14</v>
      </c>
      <c r="C81" s="954" t="s">
        <v>1979</v>
      </c>
      <c r="D81" s="955" t="str">
        <f>IF(OR(COVER!$B$6="X",ISNUMBER('PCTC-OEPP 27-28'!F173)),"OK","PLEASE ENTER AMOUNT or 0.")</f>
        <v>OK</v>
      </c>
    </row>
    <row r="82" spans="1:4" x14ac:dyDescent="0.2">
      <c r="A82" s="922"/>
      <c r="B82" s="944">
        <v>15</v>
      </c>
      <c r="C82" s="954" t="s">
        <v>1886</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customSheetViews>
    <customSheetView guid="{9175B003-A487-43D5-AD0E-58FC8E957899}" scale="110" colorId="8" showGridLines="0" hiddenRows="1">
      <selection activeCell="C22" sqref="C22:D22"/>
      <pageMargins left="0.75" right="0.75" top="1" bottom="0.5" header="0.5" footer="0.5"/>
      <printOptions horizontalCentered="1"/>
      <pageSetup scale="75" firstPageNumber="32" fitToWidth="0" orientation="landscape" r:id="rId1"/>
    </customSheetView>
    <customSheetView guid="{0E809810-22E6-4287-9EB3-CA8E7FB18126}" scale="110" colorId="8" showGridLines="0" hiddenRows="1" topLeftCell="A59">
      <selection activeCell="A17" sqref="A17:H17"/>
      <pageMargins left="0.75" right="0.75" top="1" bottom="0.5" header="0.5" footer="0.5"/>
      <printOptions horizontalCentered="1"/>
      <pageSetup scale="75" firstPageNumber="32" fitToWidth="0" orientation="landscape" r:id="rId2"/>
    </customSheetView>
    <customSheetView guid="{36E7C4A2-07DE-462A-B5B1-A84EB99DCC57}" scale="110" colorId="8" showGridLines="0" hiddenRows="1">
      <selection activeCell="C22" sqref="C22:D22"/>
      <pageMargins left="0.75" right="0.75" top="1" bottom="0.5" header="0.5" footer="0.5"/>
      <printOptions horizontalCentered="1"/>
      <pageSetup scale="75" firstPageNumber="32" fitToWidth="0" orientation="landscape" r:id="rId3"/>
    </customSheetView>
  </customSheetViews>
  <mergeCells count="9">
    <mergeCell ref="A3:D3"/>
    <mergeCell ref="A15:D15"/>
    <mergeCell ref="A16:D16"/>
    <mergeCell ref="C56:D56"/>
    <mergeCell ref="C70:D70"/>
    <mergeCell ref="C7:D7"/>
    <mergeCell ref="C22:D22"/>
    <mergeCell ref="C21:D21"/>
    <mergeCell ref="C43:D43"/>
  </mergeCells>
  <phoneticPr fontId="14" type="noConversion"/>
  <printOptions horizontalCentered="1"/>
  <pageMargins left="0.75" right="0.75" top="1" bottom="0.5" header="0.5" footer="0.5"/>
  <pageSetup scale="75" firstPageNumber="32" fitToWidth="0" orientation="landscape"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1969</v>
      </c>
      <c r="F1" s="1593" t="s">
        <v>1970</v>
      </c>
      <c r="G1" s="1963" t="s">
        <v>1980</v>
      </c>
    </row>
    <row r="2" spans="1:7" ht="15.75" x14ac:dyDescent="0.25">
      <c r="A2" t="s">
        <v>260</v>
      </c>
      <c r="B2" s="135">
        <f>COVER!A13</f>
        <v>50082746045</v>
      </c>
      <c r="E2" s="1592">
        <v>2020</v>
      </c>
      <c r="F2" s="1592">
        <v>1</v>
      </c>
      <c r="G2" s="1962">
        <v>101000300</v>
      </c>
    </row>
    <row r="3" spans="1:7" ht="15" x14ac:dyDescent="0.25">
      <c r="A3" t="s">
        <v>950</v>
      </c>
      <c r="B3" s="135" t="str">
        <f>COVER!A15</f>
        <v>ST. CLAIR</v>
      </c>
      <c r="E3" s="1888" t="s">
        <v>1973</v>
      </c>
      <c r="F3" s="1888" t="s">
        <v>1972</v>
      </c>
      <c r="G3" s="1962">
        <v>101000400</v>
      </c>
    </row>
    <row r="4" spans="1:7" ht="15" x14ac:dyDescent="0.25">
      <c r="A4" t="s">
        <v>1000</v>
      </c>
      <c r="B4" s="135" t="str">
        <f>COVER!A17</f>
        <v xml:space="preserve"> South Western Illinois Career and Tech Ed</v>
      </c>
      <c r="E4" s="1886">
        <v>44119</v>
      </c>
      <c r="F4" s="1887">
        <v>44151</v>
      </c>
      <c r="G4" s="1962">
        <v>101000600</v>
      </c>
    </row>
    <row r="5" spans="1:7" ht="15" x14ac:dyDescent="0.25">
      <c r="A5" t="s">
        <v>699</v>
      </c>
      <c r="B5" s="135">
        <f>COVER!A38</f>
        <v>0</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 xml:space="preserve">ACCRUAL </v>
      </c>
      <c r="G9" s="1962">
        <v>102100800</v>
      </c>
    </row>
    <row r="10" spans="1:7" ht="15" x14ac:dyDescent="0.25">
      <c r="A10" t="s">
        <v>970</v>
      </c>
      <c r="B10" s="135">
        <f>COVER!B5</f>
        <v>0</v>
      </c>
      <c r="G10" s="1962">
        <v>202100300</v>
      </c>
    </row>
    <row r="11" spans="1:7" ht="15" x14ac:dyDescent="0.25">
      <c r="A11" t="s">
        <v>971</v>
      </c>
      <c r="B11" s="135" t="str">
        <f>COVER!B6</f>
        <v>X</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066-005060</v>
      </c>
      <c r="G15" s="1962">
        <v>402100400</v>
      </c>
    </row>
    <row r="16" spans="1:7" ht="15" x14ac:dyDescent="0.25">
      <c r="A16" t="s">
        <v>419</v>
      </c>
      <c r="B16" s="135" t="str">
        <f>COVER!T13</f>
        <v>DENNIS ROSE &amp; ASSOCIATES, P.C.</v>
      </c>
      <c r="G16" s="1962">
        <v>402100600</v>
      </c>
    </row>
    <row r="17" spans="1:7" ht="15" x14ac:dyDescent="0.25">
      <c r="A17" t="s">
        <v>878</v>
      </c>
      <c r="B17" s="135" t="str">
        <f>COVER!T15</f>
        <v>DONNA HOGGATT</v>
      </c>
      <c r="G17" s="1962">
        <v>402100800</v>
      </c>
    </row>
    <row r="18" spans="1:7" ht="15" x14ac:dyDescent="0.25">
      <c r="A18" t="s">
        <v>1142</v>
      </c>
      <c r="B18" s="135" t="str">
        <f>COVER!T17</f>
        <v>1904 STATE STREET</v>
      </c>
      <c r="G18" s="1962">
        <v>102200300</v>
      </c>
    </row>
    <row r="19" spans="1:7" ht="15" x14ac:dyDescent="0.25">
      <c r="A19" t="s">
        <v>880</v>
      </c>
      <c r="B19" s="135" t="str">
        <f>COVER!T25</f>
        <v>DROSECPA@DRA-CPA.COM</v>
      </c>
      <c r="G19" s="1962">
        <v>102200400</v>
      </c>
    </row>
    <row r="20" spans="1:7" ht="15" x14ac:dyDescent="0.25">
      <c r="A20" t="s">
        <v>881</v>
      </c>
      <c r="B20" s="135" t="str">
        <f>COVER!T19</f>
        <v>ALTON</v>
      </c>
      <c r="G20" s="1962">
        <v>102200600</v>
      </c>
    </row>
    <row r="21" spans="1:7" ht="15" x14ac:dyDescent="0.25">
      <c r="A21" t="s">
        <v>476</v>
      </c>
      <c r="B21" s="135" t="str">
        <f>COVER!X19</f>
        <v>IL</v>
      </c>
      <c r="G21" s="1962">
        <v>102200800</v>
      </c>
    </row>
    <row r="22" spans="1:7" ht="15" x14ac:dyDescent="0.25">
      <c r="A22" t="s">
        <v>882</v>
      </c>
      <c r="B22" s="135">
        <f>COVER!Z19</f>
        <v>62002</v>
      </c>
      <c r="G22" s="1962">
        <v>102300300</v>
      </c>
    </row>
    <row r="23" spans="1:7" ht="15" x14ac:dyDescent="0.25">
      <c r="A23" t="s">
        <v>1144</v>
      </c>
      <c r="B23" s="135" t="str">
        <f>COVER!T21</f>
        <v>618-465-4999</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0</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145517</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10688</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145278</v>
      </c>
      <c r="C91" s="2" t="s">
        <v>569</v>
      </c>
      <c r="D91" s="2" t="str">
        <f t="shared" si="0"/>
        <v>Error?</v>
      </c>
      <c r="G91" s="1962">
        <v>102640400</v>
      </c>
    </row>
    <row r="92" spans="1:7" ht="15" x14ac:dyDescent="0.25">
      <c r="A92" s="5">
        <v>31</v>
      </c>
      <c r="B92" s="1890">
        <f>'Assets-Liab 5-6'!C39</f>
        <v>239</v>
      </c>
      <c r="D92" s="2" t="str">
        <f t="shared" si="0"/>
        <v>Error?</v>
      </c>
      <c r="G92" s="1962">
        <v>102640600</v>
      </c>
    </row>
    <row r="93" spans="1:7" ht="15" x14ac:dyDescent="0.25">
      <c r="A93" s="5">
        <v>32</v>
      </c>
      <c r="B93" s="1890">
        <f>'Assets-Liab 5-6'!C41</f>
        <v>145517</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0</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0</v>
      </c>
      <c r="D123" s="2" t="str">
        <f t="shared" si="0"/>
        <v>Error?</v>
      </c>
      <c r="G123" s="1962">
        <v>203000400</v>
      </c>
    </row>
    <row r="124" spans="1:7" ht="15" x14ac:dyDescent="0.25">
      <c r="A124" s="5">
        <v>63</v>
      </c>
      <c r="B124" s="1890">
        <f>'Assets-Liab 5-6'!D41</f>
        <v>0</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0</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0</v>
      </c>
      <c r="D170" s="2" t="str">
        <f t="shared" si="1"/>
        <v>Error?</v>
      </c>
    </row>
    <row r="171" spans="1:4" x14ac:dyDescent="0.2">
      <c r="A171" s="5">
        <v>110</v>
      </c>
      <c r="B171" s="1890">
        <f>'Assets-Liab 5-6'!F41</f>
        <v>0</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0</v>
      </c>
      <c r="D189" s="2" t="str">
        <f t="shared" si="1"/>
        <v>Error?</v>
      </c>
    </row>
    <row r="190" spans="1:4" x14ac:dyDescent="0.2">
      <c r="A190" s="5">
        <v>129</v>
      </c>
      <c r="B190" s="1890">
        <f>'Assets-Liab 5-6'!G41</f>
        <v>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0</v>
      </c>
      <c r="D273" s="2" t="str">
        <f t="shared" si="3"/>
        <v>Error?</v>
      </c>
    </row>
    <row r="274" spans="1:4" x14ac:dyDescent="0.2">
      <c r="A274" s="5">
        <v>213</v>
      </c>
      <c r="B274" s="1890">
        <f>'Assets-Liab 5-6'!M17</f>
        <v>0</v>
      </c>
      <c r="D274" s="2" t="str">
        <f t="shared" si="3"/>
        <v>Error?</v>
      </c>
    </row>
    <row r="275" spans="1:4" x14ac:dyDescent="0.2">
      <c r="A275" s="5">
        <v>214</v>
      </c>
      <c r="B275" s="1890">
        <f>'Assets-Liab 5-6'!M18</f>
        <v>0</v>
      </c>
      <c r="D275" s="2" t="str">
        <f t="shared" si="3"/>
        <v>Error?</v>
      </c>
    </row>
    <row r="276" spans="1:4" x14ac:dyDescent="0.2">
      <c r="A276" s="5">
        <v>215</v>
      </c>
      <c r="B276" s="1890">
        <f>'Assets-Liab 5-6'!M19</f>
        <v>42670</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42670</v>
      </c>
      <c r="C279" s="2" t="s">
        <v>569</v>
      </c>
      <c r="D279" s="2" t="str">
        <f t="shared" si="3"/>
        <v>Error?</v>
      </c>
    </row>
    <row r="280" spans="1:4" x14ac:dyDescent="0.2">
      <c r="A280" s="5">
        <v>219</v>
      </c>
      <c r="B280" s="1890">
        <f>'Assets-Liab 5-6'!M40</f>
        <v>42670</v>
      </c>
      <c r="D280" s="2" t="str">
        <f t="shared" si="3"/>
        <v>Error?</v>
      </c>
    </row>
    <row r="281" spans="1:4" x14ac:dyDescent="0.2">
      <c r="A281" s="5">
        <v>220</v>
      </c>
      <c r="B281" s="1890">
        <f>'Assets-Liab 5-6'!M41</f>
        <v>42670</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0</v>
      </c>
      <c r="D283" s="2" t="str">
        <f t="shared" si="3"/>
        <v>Error?</v>
      </c>
    </row>
    <row r="284" spans="1:4" x14ac:dyDescent="0.2">
      <c r="A284" s="5">
        <v>223</v>
      </c>
      <c r="B284" s="1890">
        <f>'Assets-Liab 5-6'!N23</f>
        <v>0</v>
      </c>
      <c r="C284" s="2" t="s">
        <v>569</v>
      </c>
      <c r="D284" s="2" t="str">
        <f t="shared" si="3"/>
        <v>Error?</v>
      </c>
    </row>
    <row r="285" spans="1:4" x14ac:dyDescent="0.2">
      <c r="A285" s="5">
        <v>224</v>
      </c>
      <c r="B285" s="1890">
        <f>'Assets-Liab 5-6'!N36</f>
        <v>0</v>
      </c>
      <c r="D285" s="2" t="str">
        <f t="shared" si="3"/>
        <v>Error?</v>
      </c>
    </row>
    <row r="286" spans="1:4" x14ac:dyDescent="0.2">
      <c r="A286" s="10">
        <v>225</v>
      </c>
      <c r="B286" s="1890"/>
      <c r="D286" s="2" t="str">
        <f t="shared" si="3"/>
        <v>OK</v>
      </c>
    </row>
    <row r="287" spans="1:4" x14ac:dyDescent="0.2">
      <c r="A287" s="5">
        <v>226</v>
      </c>
      <c r="B287" s="1890">
        <f>'Assets-Liab 5-6'!N37</f>
        <v>0</v>
      </c>
      <c r="C287" s="2" t="s">
        <v>569</v>
      </c>
      <c r="D287" s="2" t="str">
        <f t="shared" si="3"/>
        <v>Error?</v>
      </c>
    </row>
    <row r="288" spans="1:4" x14ac:dyDescent="0.2">
      <c r="A288" s="5">
        <v>227</v>
      </c>
      <c r="B288" s="1890">
        <f>'Assets-Liab 5-6'!N41</f>
        <v>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0</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0</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0</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0</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0</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0</v>
      </c>
      <c r="D733" s="2" t="str">
        <f t="shared" si="10"/>
        <v>Error?</v>
      </c>
    </row>
    <row r="734" spans="1:4" x14ac:dyDescent="0.2">
      <c r="A734" s="5">
        <v>673</v>
      </c>
      <c r="B734" s="1890">
        <f>'Expenditures 15-22'!C53</f>
        <v>0</v>
      </c>
      <c r="C734" s="2" t="s">
        <v>569</v>
      </c>
      <c r="D734" s="2" t="str">
        <f t="shared" si="10"/>
        <v>Error?</v>
      </c>
    </row>
    <row r="735" spans="1:4" x14ac:dyDescent="0.2">
      <c r="A735" s="5">
        <v>674</v>
      </c>
      <c r="B735" s="1890">
        <f>'Expenditures 15-22'!C55</f>
        <v>0</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0</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0</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0</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0</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0</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0</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0</v>
      </c>
      <c r="C785" s="2" t="s">
        <v>569</v>
      </c>
      <c r="D785" s="2" t="str">
        <f t="shared" si="11"/>
        <v>Error?</v>
      </c>
    </row>
    <row r="786" spans="1:4" x14ac:dyDescent="0.2">
      <c r="A786" s="5">
        <v>725</v>
      </c>
      <c r="B786" s="1890">
        <f>'Expenditures 15-22'!D44</f>
        <v>0</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0</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0</v>
      </c>
      <c r="D791" s="2" t="str">
        <f t="shared" si="11"/>
        <v>Error?</v>
      </c>
    </row>
    <row r="792" spans="1:4" x14ac:dyDescent="0.2">
      <c r="A792" s="5">
        <v>731</v>
      </c>
      <c r="B792" s="1890">
        <f>'Expenditures 15-22'!D53</f>
        <v>0</v>
      </c>
      <c r="C792" s="2" t="s">
        <v>569</v>
      </c>
      <c r="D792" s="2" t="str">
        <f t="shared" si="11"/>
        <v>Error?</v>
      </c>
    </row>
    <row r="793" spans="1:4" x14ac:dyDescent="0.2">
      <c r="A793" s="5">
        <v>732</v>
      </c>
      <c r="B793" s="1890">
        <f>'Expenditures 15-22'!D55</f>
        <v>0</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0</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0</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0</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0</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8631</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8631</v>
      </c>
      <c r="C843" s="2" t="s">
        <v>569</v>
      </c>
      <c r="D843" s="2" t="str">
        <f t="shared" si="12"/>
        <v>Error?</v>
      </c>
    </row>
    <row r="844" spans="1:4" x14ac:dyDescent="0.2">
      <c r="A844" s="5">
        <v>783</v>
      </c>
      <c r="B844" s="1890">
        <f>'Expenditures 15-22'!E44</f>
        <v>38484</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38484</v>
      </c>
      <c r="C847" s="2" t="s">
        <v>569</v>
      </c>
      <c r="D847" s="2" t="str">
        <f t="shared" si="12"/>
        <v>Error?</v>
      </c>
    </row>
    <row r="848" spans="1:4" x14ac:dyDescent="0.2">
      <c r="A848" s="5">
        <v>787</v>
      </c>
      <c r="B848" s="1890">
        <f>'Expenditures 15-22'!E49</f>
        <v>0</v>
      </c>
      <c r="D848" s="2" t="str">
        <f t="shared" si="12"/>
        <v>Error?</v>
      </c>
    </row>
    <row r="849" spans="1:4" x14ac:dyDescent="0.2">
      <c r="A849" s="5">
        <v>788</v>
      </c>
      <c r="B849" s="1890">
        <f>'Expenditures 15-22'!E50</f>
        <v>51758</v>
      </c>
      <c r="D849" s="2" t="str">
        <f t="shared" si="12"/>
        <v>Error?</v>
      </c>
    </row>
    <row r="850" spans="1:4" x14ac:dyDescent="0.2">
      <c r="A850" s="5">
        <v>789</v>
      </c>
      <c r="B850" s="1890">
        <f>'Expenditures 15-22'!E53</f>
        <v>51758</v>
      </c>
      <c r="C850" s="2" t="s">
        <v>569</v>
      </c>
      <c r="D850" s="2" t="str">
        <f t="shared" si="12"/>
        <v>Error?</v>
      </c>
    </row>
    <row r="851" spans="1:4" x14ac:dyDescent="0.2">
      <c r="A851" s="5">
        <v>790</v>
      </c>
      <c r="B851" s="1890">
        <f>'Expenditures 15-22'!E55</f>
        <v>0</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0</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24269</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24269</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123142</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123142</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32</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32</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3068</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3068</v>
      </c>
      <c r="C901" s="2" t="s">
        <v>569</v>
      </c>
      <c r="D901" s="2" t="str">
        <f t="shared" si="13"/>
        <v>Error?</v>
      </c>
    </row>
    <row r="902" spans="1:4" x14ac:dyDescent="0.2">
      <c r="A902" s="5">
        <v>841</v>
      </c>
      <c r="B902" s="1890">
        <f>'Expenditures 15-22'!F44</f>
        <v>2071</v>
      </c>
      <c r="D902" s="2" t="str">
        <f t="shared" si="13"/>
        <v>Error?</v>
      </c>
    </row>
    <row r="903" spans="1:4" x14ac:dyDescent="0.2">
      <c r="A903" s="5">
        <v>842</v>
      </c>
      <c r="B903" s="1890">
        <f>'Expenditures 15-22'!F45</f>
        <v>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2071</v>
      </c>
      <c r="C905" s="2" t="s">
        <v>569</v>
      </c>
      <c r="D905" s="2" t="str">
        <f t="shared" si="13"/>
        <v>Error?</v>
      </c>
    </row>
    <row r="906" spans="1:4" x14ac:dyDescent="0.2">
      <c r="A906" s="5">
        <v>845</v>
      </c>
      <c r="B906" s="1890">
        <f>'Expenditures 15-22'!F49</f>
        <v>0</v>
      </c>
      <c r="D906" s="2" t="str">
        <f t="shared" si="13"/>
        <v>Error?</v>
      </c>
    </row>
    <row r="907" spans="1:4" x14ac:dyDescent="0.2">
      <c r="A907" s="5">
        <v>846</v>
      </c>
      <c r="B907" s="1890">
        <f>'Expenditures 15-22'!F50</f>
        <v>267</v>
      </c>
      <c r="D907" s="2" t="str">
        <f t="shared" si="13"/>
        <v>Error?</v>
      </c>
    </row>
    <row r="908" spans="1:4" x14ac:dyDescent="0.2">
      <c r="A908" s="5">
        <v>847</v>
      </c>
      <c r="B908" s="1890">
        <f>'Expenditures 15-22'!F53</f>
        <v>267</v>
      </c>
      <c r="C908" s="2" t="s">
        <v>569</v>
      </c>
      <c r="D908" s="2" t="str">
        <f t="shared" si="13"/>
        <v>Error?</v>
      </c>
    </row>
    <row r="909" spans="1:4" x14ac:dyDescent="0.2">
      <c r="A909" s="5">
        <v>848</v>
      </c>
      <c r="B909" s="1890">
        <f>'Expenditures 15-22'!F55</f>
        <v>0</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0</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93</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0</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93</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5499</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5531</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0</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0</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0</v>
      </c>
      <c r="D1022" s="2" t="str">
        <f t="shared" si="14"/>
        <v>Error?</v>
      </c>
    </row>
    <row r="1023" spans="1:4" x14ac:dyDescent="0.2">
      <c r="A1023" s="5">
        <v>962</v>
      </c>
      <c r="B1023" s="1890">
        <f>'Expenditures 15-22'!H50</f>
        <v>0</v>
      </c>
      <c r="D1023" s="2" t="str">
        <f t="shared" ref="D1023:D1086" si="15">IF(ISBLANK(B1023),"OK",IF(A1023-B1023=0,"OK","Error?"))</f>
        <v>Error?</v>
      </c>
    </row>
    <row r="1024" spans="1:4" x14ac:dyDescent="0.2">
      <c r="A1024" s="5">
        <v>963</v>
      </c>
      <c r="B1024" s="1890">
        <f>'Expenditures 15-22'!H53</f>
        <v>0</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0</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781285</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781285</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1999</v>
      </c>
      <c r="E1056" s="4" t="s">
        <v>1998</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32</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0</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32</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11699</v>
      </c>
      <c r="C1110" s="2" t="s">
        <v>569</v>
      </c>
      <c r="D1110" s="2" t="str">
        <f t="shared" si="16"/>
        <v>Error?</v>
      </c>
    </row>
    <row r="1111" spans="1:4" x14ac:dyDescent="0.2">
      <c r="A1111" s="5">
        <v>1050</v>
      </c>
      <c r="B1111" s="1890">
        <f>'Expenditures 15-22'!K38</f>
        <v>0</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11699</v>
      </c>
      <c r="C1115" s="2" t="s">
        <v>569</v>
      </c>
      <c r="D1115" s="2" t="str">
        <f t="shared" si="16"/>
        <v>Error?</v>
      </c>
    </row>
    <row r="1116" spans="1:4" x14ac:dyDescent="0.2">
      <c r="A1116" s="5">
        <v>1055</v>
      </c>
      <c r="B1116" s="1890">
        <f>'Expenditures 15-22'!K44</f>
        <v>40555</v>
      </c>
      <c r="C1116" s="2" t="s">
        <v>569</v>
      </c>
      <c r="D1116" s="2" t="str">
        <f t="shared" si="16"/>
        <v>Error?</v>
      </c>
    </row>
    <row r="1117" spans="1:4" x14ac:dyDescent="0.2">
      <c r="A1117" s="5">
        <v>1056</v>
      </c>
      <c r="B1117" s="1890">
        <f>'Expenditures 15-22'!K45</f>
        <v>0</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40555</v>
      </c>
      <c r="C1119" s="2" t="s">
        <v>569</v>
      </c>
      <c r="D1119" s="2" t="str">
        <f t="shared" si="16"/>
        <v>Error?</v>
      </c>
    </row>
    <row r="1120" spans="1:4" x14ac:dyDescent="0.2">
      <c r="A1120" s="5">
        <v>1059</v>
      </c>
      <c r="B1120" s="1890">
        <f>'Expenditures 15-22'!K49</f>
        <v>0</v>
      </c>
      <c r="C1120" s="2" t="s">
        <v>569</v>
      </c>
      <c r="D1120" s="2" t="str">
        <f t="shared" si="16"/>
        <v>Error?</v>
      </c>
    </row>
    <row r="1121" spans="1:4" x14ac:dyDescent="0.2">
      <c r="A1121" s="5">
        <v>1060</v>
      </c>
      <c r="B1121" s="1890">
        <f>'Expenditures 15-22'!K50</f>
        <v>52025</v>
      </c>
      <c r="C1121" s="2" t="s">
        <v>569</v>
      </c>
      <c r="D1121" s="2" t="str">
        <f t="shared" si="16"/>
        <v>Error?</v>
      </c>
    </row>
    <row r="1122" spans="1:4" x14ac:dyDescent="0.2">
      <c r="A1122" s="5">
        <v>1061</v>
      </c>
      <c r="B1122" s="1890">
        <f>'Expenditures 15-22'!K53</f>
        <v>52025</v>
      </c>
      <c r="C1122" s="2" t="s">
        <v>569</v>
      </c>
      <c r="D1122" s="2" t="str">
        <f t="shared" si="16"/>
        <v>Error?</v>
      </c>
    </row>
    <row r="1123" spans="1:4" x14ac:dyDescent="0.2">
      <c r="A1123" s="5">
        <v>1062</v>
      </c>
      <c r="B1123" s="1890">
        <f>'Expenditures 15-22'!K55</f>
        <v>0</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0</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24362</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0</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24362</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128641</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781285</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909958</v>
      </c>
      <c r="C1152" s="2" t="s">
        <v>569</v>
      </c>
      <c r="D1152" s="2" t="str">
        <f t="shared" si="17"/>
        <v>Error?</v>
      </c>
    </row>
    <row r="1153" spans="1:4" x14ac:dyDescent="0.2">
      <c r="A1153" s="5">
        <v>1092</v>
      </c>
      <c r="B1153" s="1890">
        <f>'Expenditures 15-22'!K115</f>
        <v>239</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0</v>
      </c>
      <c r="D1221" s="2" t="str">
        <f t="shared" si="18"/>
        <v>Error?</v>
      </c>
    </row>
    <row r="1222" spans="1:4" x14ac:dyDescent="0.2">
      <c r="A1222" s="10">
        <v>1161</v>
      </c>
      <c r="B1222" s="1890"/>
      <c r="D1222" s="2" t="str">
        <f t="shared" si="18"/>
        <v>OK</v>
      </c>
    </row>
    <row r="1223" spans="1:4" x14ac:dyDescent="0.2">
      <c r="A1223" s="5">
        <v>1162</v>
      </c>
      <c r="B1223" s="1890">
        <f>'Expenditures 15-22'!C127</f>
        <v>0</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0</v>
      </c>
      <c r="C1225" s="2" t="s">
        <v>569</v>
      </c>
      <c r="D1225" s="2" t="str">
        <f t="shared" si="18"/>
        <v>Error?</v>
      </c>
    </row>
    <row r="1226" spans="1:4" x14ac:dyDescent="0.2">
      <c r="A1226" s="5">
        <v>1165</v>
      </c>
      <c r="B1226" s="1890">
        <f>'Expenditures 15-22'!C151</f>
        <v>0</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0</v>
      </c>
      <c r="D1237" s="2" t="str">
        <f t="shared" si="18"/>
        <v>Error?</v>
      </c>
    </row>
    <row r="1238" spans="1:4" x14ac:dyDescent="0.2">
      <c r="A1238" s="10">
        <v>1177</v>
      </c>
      <c r="B1238" s="1890"/>
      <c r="D1238" s="2" t="str">
        <f t="shared" si="18"/>
        <v>OK</v>
      </c>
    </row>
    <row r="1239" spans="1:4" x14ac:dyDescent="0.2">
      <c r="A1239" s="5">
        <v>1178</v>
      </c>
      <c r="B1239" s="1890">
        <f>'Expenditures 15-22'!E127</f>
        <v>0</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0</v>
      </c>
      <c r="C1241" s="2" t="s">
        <v>569</v>
      </c>
      <c r="D1241" s="2" t="str">
        <f t="shared" si="18"/>
        <v>Error?</v>
      </c>
    </row>
    <row r="1242" spans="1:4" x14ac:dyDescent="0.2">
      <c r="A1242" s="5">
        <v>1181</v>
      </c>
      <c r="B1242" s="1890">
        <f>'Expenditures 15-22'!E151</f>
        <v>0</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0</v>
      </c>
      <c r="D1245" s="2" t="str">
        <f t="shared" si="18"/>
        <v>Error?</v>
      </c>
    </row>
    <row r="1246" spans="1:4" x14ac:dyDescent="0.2">
      <c r="A1246" s="10">
        <v>1185</v>
      </c>
      <c r="B1246" s="1890"/>
      <c r="D1246" s="2" t="str">
        <f t="shared" si="18"/>
        <v>OK</v>
      </c>
    </row>
    <row r="1247" spans="1:4" x14ac:dyDescent="0.2">
      <c r="A1247" s="5">
        <v>1186</v>
      </c>
      <c r="B1247" s="1890">
        <f>'Expenditures 15-22'!F127</f>
        <v>0</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0</v>
      </c>
      <c r="C1249" s="2" t="s">
        <v>569</v>
      </c>
      <c r="D1249" s="2" t="str">
        <f t="shared" si="18"/>
        <v>Error?</v>
      </c>
    </row>
    <row r="1250" spans="1:4" x14ac:dyDescent="0.2">
      <c r="A1250" s="5">
        <v>1189</v>
      </c>
      <c r="B1250" s="1890">
        <f>'Expenditures 15-22'!F151</f>
        <v>0</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0</v>
      </c>
      <c r="C1258" s="2" t="s">
        <v>569</v>
      </c>
      <c r="D1258" s="2" t="str">
        <f t="shared" si="18"/>
        <v>Error?</v>
      </c>
    </row>
    <row r="1259" spans="1:4" x14ac:dyDescent="0.2">
      <c r="A1259" s="5">
        <v>1198</v>
      </c>
      <c r="B1259" s="1890">
        <f>'Expenditures 15-22'!G151</f>
        <v>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0</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0</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0</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0</v>
      </c>
      <c r="C1288" s="2" t="s">
        <v>569</v>
      </c>
      <c r="D1288" s="2" t="str">
        <f t="shared" si="19"/>
        <v>Error?</v>
      </c>
    </row>
    <row r="1289" spans="1:4" x14ac:dyDescent="0.2">
      <c r="A1289" s="5">
        <v>1228</v>
      </c>
      <c r="B1289" s="1890">
        <f>'Expenditures 15-22'!K152</f>
        <v>0</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0</v>
      </c>
      <c r="C1317" s="2" t="s">
        <v>569</v>
      </c>
      <c r="D1317" s="2" t="str">
        <f t="shared" si="19"/>
        <v>Error?</v>
      </c>
    </row>
    <row r="1318" spans="1:4" x14ac:dyDescent="0.2">
      <c r="A1318" s="5">
        <v>1257</v>
      </c>
      <c r="B1318" s="1890">
        <f>'Expenditures 15-22'!H174</f>
        <v>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0</v>
      </c>
      <c r="C1331" s="2" t="s">
        <v>569</v>
      </c>
      <c r="D1331" s="2" t="str">
        <f t="shared" si="19"/>
        <v>Error?</v>
      </c>
    </row>
    <row r="1332" spans="1:4" x14ac:dyDescent="0.2">
      <c r="A1332" s="5">
        <v>1271</v>
      </c>
      <c r="B1332" s="1890">
        <f>'Expenditures 15-22'!K174</f>
        <v>0</v>
      </c>
      <c r="C1332" s="2" t="s">
        <v>569</v>
      </c>
      <c r="D1332" s="2" t="str">
        <f t="shared" si="19"/>
        <v>Error?</v>
      </c>
    </row>
    <row r="1333" spans="1:4" x14ac:dyDescent="0.2">
      <c r="A1333" s="5">
        <v>1272</v>
      </c>
      <c r="B1333" s="1890">
        <f>'Expenditures 15-22'!K175</f>
        <v>0</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0</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0</v>
      </c>
      <c r="C1339" s="2" t="s">
        <v>569</v>
      </c>
      <c r="D1339" s="2" t="str">
        <f t="shared" si="19"/>
        <v>Error?</v>
      </c>
    </row>
    <row r="1340" spans="1:4" x14ac:dyDescent="0.2">
      <c r="A1340" s="5">
        <v>1279</v>
      </c>
      <c r="B1340" s="1890">
        <f>'Expenditures 15-22'!C210</f>
        <v>0</v>
      </c>
      <c r="C1340" s="2" t="s">
        <v>569</v>
      </c>
      <c r="D1340" s="2" t="str">
        <f t="shared" si="19"/>
        <v>Error?</v>
      </c>
    </row>
    <row r="1341" spans="1:4" x14ac:dyDescent="0.2">
      <c r="A1341" s="5">
        <v>1280</v>
      </c>
      <c r="B1341" s="1890">
        <f>'Expenditures 15-22'!D182</f>
        <v>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0</v>
      </c>
      <c r="C1345" s="2" t="s">
        <v>569</v>
      </c>
      <c r="D1345" s="2" t="str">
        <f t="shared" si="20"/>
        <v>Error?</v>
      </c>
    </row>
    <row r="1346" spans="1:4" x14ac:dyDescent="0.2">
      <c r="A1346" s="5">
        <v>1285</v>
      </c>
      <c r="B1346" s="1890">
        <f>'Expenditures 15-22'!D210</f>
        <v>0</v>
      </c>
      <c r="C1346" s="2" t="s">
        <v>569</v>
      </c>
      <c r="D1346" s="2" t="str">
        <f t="shared" si="20"/>
        <v>Error?</v>
      </c>
    </row>
    <row r="1347" spans="1:4" x14ac:dyDescent="0.2">
      <c r="A1347" s="5">
        <v>1286</v>
      </c>
      <c r="B1347" s="1890">
        <f>'Expenditures 15-22'!E182</f>
        <v>0</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0</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0</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0</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0</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0</v>
      </c>
      <c r="C1388" s="2" t="s">
        <v>569</v>
      </c>
      <c r="D1388" s="2" t="str">
        <f t="shared" si="20"/>
        <v>Error?</v>
      </c>
    </row>
    <row r="1389" spans="1:4" x14ac:dyDescent="0.2">
      <c r="A1389" s="5">
        <v>1328</v>
      </c>
      <c r="B1389" s="1890">
        <f>'Expenditures 15-22'!K211</f>
        <v>0</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0</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0</v>
      </c>
      <c r="D1423" s="2" t="str">
        <f t="shared" si="21"/>
        <v>Error?</v>
      </c>
    </row>
    <row r="1424" spans="1:4" x14ac:dyDescent="0.2">
      <c r="A1424" s="5">
        <v>1363</v>
      </c>
      <c r="B1424" s="1890">
        <f>'Expenditures 15-22'!D257</f>
        <v>0</v>
      </c>
      <c r="C1424" s="2" t="s">
        <v>569</v>
      </c>
      <c r="D1424" s="2" t="str">
        <f t="shared" si="21"/>
        <v>Error?</v>
      </c>
    </row>
    <row r="1425" spans="1:4" x14ac:dyDescent="0.2">
      <c r="A1425" s="5">
        <v>1364</v>
      </c>
      <c r="B1425" s="1890">
        <f>'Expenditures 15-22'!D259</f>
        <v>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0</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0</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0</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0</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0</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0</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0</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0</v>
      </c>
      <c r="C1487" s="2" t="s">
        <v>569</v>
      </c>
      <c r="D1487" s="2" t="str">
        <f t="shared" si="22"/>
        <v>Error?</v>
      </c>
    </row>
    <row r="1488" spans="1:4" x14ac:dyDescent="0.2">
      <c r="A1488" s="5">
        <v>1427</v>
      </c>
      <c r="B1488" s="1890">
        <f>'Expenditures 15-22'!K257</f>
        <v>0</v>
      </c>
      <c r="C1488" s="2" t="s">
        <v>569</v>
      </c>
      <c r="D1488" s="2" t="str">
        <f t="shared" si="22"/>
        <v>Error?</v>
      </c>
    </row>
    <row r="1489" spans="1:4" x14ac:dyDescent="0.2">
      <c r="A1489" s="5">
        <v>1428</v>
      </c>
      <c r="B1489" s="1890">
        <f>'Expenditures 15-22'!K259</f>
        <v>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0</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0</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0</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0</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0</v>
      </c>
      <c r="C1517" s="2" t="s">
        <v>569</v>
      </c>
      <c r="D1517" s="2" t="str">
        <f t="shared" si="22"/>
        <v>Error?</v>
      </c>
    </row>
    <row r="1518" spans="1:4" x14ac:dyDescent="0.2">
      <c r="A1518" s="5">
        <v>1457</v>
      </c>
      <c r="B1518" s="1890">
        <f>'Expenditures 15-22'!K296</f>
        <v>0</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0</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239</v>
      </c>
      <c r="C1630" s="2" t="s">
        <v>569</v>
      </c>
      <c r="D1630" s="2" t="str">
        <f t="shared" si="24"/>
        <v>Error?</v>
      </c>
    </row>
    <row r="1631" spans="1:4" x14ac:dyDescent="0.2">
      <c r="A1631" s="5">
        <v>1570</v>
      </c>
      <c r="B1631" s="1890">
        <f>'Acct Summary 7-8'!D79</f>
        <v>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0</v>
      </c>
      <c r="C1644" s="2" t="s">
        <v>569</v>
      </c>
      <c r="D1644" s="2" t="str">
        <f t="shared" si="24"/>
        <v>Error?</v>
      </c>
    </row>
    <row r="1645" spans="1:4" x14ac:dyDescent="0.2">
      <c r="A1645" s="5">
        <v>1584</v>
      </c>
      <c r="B1645" s="1890">
        <f>'Acct Summary 7-8'!E79</f>
        <v>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0</v>
      </c>
      <c r="C1658" s="2" t="s">
        <v>569</v>
      </c>
      <c r="D1658" s="2" t="str">
        <f t="shared" si="24"/>
        <v>Error?</v>
      </c>
    </row>
    <row r="1659" spans="1:4" x14ac:dyDescent="0.2">
      <c r="A1659" s="5">
        <v>1598</v>
      </c>
      <c r="B1659" s="1890">
        <f>'Acct Summary 7-8'!F79</f>
        <v>0</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0</v>
      </c>
      <c r="C1672" s="2" t="s">
        <v>569</v>
      </c>
      <c r="D1672" s="2" t="str">
        <f t="shared" si="25"/>
        <v>Error?</v>
      </c>
    </row>
    <row r="1673" spans="1:4" x14ac:dyDescent="0.2">
      <c r="A1673" s="5">
        <v>1612</v>
      </c>
      <c r="B1673" s="1890">
        <f>'Acct Summary 7-8'!G79</f>
        <v>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0</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0</v>
      </c>
      <c r="C1744" s="2" t="s">
        <v>569</v>
      </c>
      <c r="D1744" s="2" t="str">
        <f t="shared" si="26"/>
        <v>Error?</v>
      </c>
    </row>
    <row r="1745" spans="1:5" x14ac:dyDescent="0.2">
      <c r="A1745" s="5">
        <v>1684</v>
      </c>
      <c r="B1745" s="1890">
        <f>'Tax Sched 23'!B5</f>
        <v>0</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0</v>
      </c>
      <c r="C1747" s="2" t="s">
        <v>569</v>
      </c>
      <c r="D1747" s="2" t="str">
        <f t="shared" si="26"/>
        <v>Error?</v>
      </c>
    </row>
    <row r="1748" spans="1:5" x14ac:dyDescent="0.2">
      <c r="A1748" s="5">
        <v>1687</v>
      </c>
      <c r="B1748" s="1890">
        <f>'Tax Sched 23'!B8</f>
        <v>0</v>
      </c>
      <c r="C1748" s="2" t="s">
        <v>569</v>
      </c>
      <c r="D1748" s="2" t="str">
        <f t="shared" si="26"/>
        <v>Error?</v>
      </c>
    </row>
    <row r="1749" spans="1:5" x14ac:dyDescent="0.2">
      <c r="A1749" s="5">
        <v>1688</v>
      </c>
      <c r="B1749" s="1890">
        <f>'Tax Sched 23'!B10</f>
        <v>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0</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0</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0</v>
      </c>
      <c r="C1759" s="2" t="s">
        <v>569</v>
      </c>
      <c r="D1759" s="2" t="str">
        <f t="shared" si="26"/>
        <v>Error?</v>
      </c>
    </row>
    <row r="1760" spans="1:5" x14ac:dyDescent="0.2">
      <c r="A1760" s="5">
        <v>1699</v>
      </c>
      <c r="B1760" s="1890">
        <f>'Tax Sched 23'!D4</f>
        <v>0</v>
      </c>
      <c r="C1760" s="2" t="s">
        <v>569</v>
      </c>
      <c r="D1760" s="2" t="str">
        <f t="shared" si="26"/>
        <v>Error?</v>
      </c>
    </row>
    <row r="1761" spans="1:7" x14ac:dyDescent="0.2">
      <c r="A1761" s="5">
        <v>1700</v>
      </c>
      <c r="B1761" s="1890">
        <f>'Tax Sched 23'!D5</f>
        <v>0</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0</v>
      </c>
      <c r="C1763" s="2" t="s">
        <v>569</v>
      </c>
      <c r="D1763" s="2" t="str">
        <f t="shared" si="26"/>
        <v>Error?</v>
      </c>
    </row>
    <row r="1764" spans="1:7" x14ac:dyDescent="0.2">
      <c r="A1764" s="5">
        <v>1703</v>
      </c>
      <c r="B1764" s="1890">
        <f>'Tax Sched 23'!D8</f>
        <v>0</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0</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0</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0</v>
      </c>
      <c r="C1792" s="2" t="s">
        <v>569</v>
      </c>
      <c r="D1792" s="2" t="str">
        <f t="shared" si="27"/>
        <v>Error?</v>
      </c>
    </row>
    <row r="1793" spans="1:4" x14ac:dyDescent="0.2">
      <c r="A1793" s="5">
        <v>1732</v>
      </c>
      <c r="B1793" s="1890">
        <f>'Tax Sched 23'!F5</f>
        <v>0</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0</v>
      </c>
      <c r="C1795" s="2" t="s">
        <v>569</v>
      </c>
      <c r="D1795" s="2" t="str">
        <f t="shared" si="27"/>
        <v>Error?</v>
      </c>
    </row>
    <row r="1796" spans="1:4" x14ac:dyDescent="0.2">
      <c r="A1796" s="5">
        <v>1735</v>
      </c>
      <c r="B1796" s="1890">
        <f>'Tax Sched 23'!F8</f>
        <v>0</v>
      </c>
      <c r="C1796" s="2" t="s">
        <v>569</v>
      </c>
      <c r="D1796" s="2" t="str">
        <f t="shared" si="27"/>
        <v>Error?</v>
      </c>
    </row>
    <row r="1797" spans="1:4" x14ac:dyDescent="0.2">
      <c r="A1797" s="5">
        <v>1736</v>
      </c>
      <c r="B1797" s="1890">
        <f>'Tax Sched 23'!F10</f>
        <v>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0</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0</v>
      </c>
      <c r="C1807" s="2" t="s">
        <v>569</v>
      </c>
      <c r="D1807" s="2" t="str">
        <f t="shared" si="27"/>
        <v>Error?</v>
      </c>
    </row>
    <row r="1808" spans="1:4" x14ac:dyDescent="0.2">
      <c r="A1808" s="5">
        <v>1747</v>
      </c>
      <c r="B1808" s="1890">
        <f>'Tax Sched 23'!E4</f>
        <v>0</v>
      </c>
      <c r="D1808" s="2" t="str">
        <f t="shared" si="27"/>
        <v>Error?</v>
      </c>
    </row>
    <row r="1809" spans="1:4" x14ac:dyDescent="0.2">
      <c r="A1809" s="5">
        <v>1748</v>
      </c>
      <c r="B1809" s="1890">
        <f>'Tax Sched 23'!E5</f>
        <v>0</v>
      </c>
      <c r="D1809" s="2" t="str">
        <f t="shared" si="27"/>
        <v>Error?</v>
      </c>
    </row>
    <row r="1810" spans="1:4" x14ac:dyDescent="0.2">
      <c r="A1810" s="5">
        <v>1749</v>
      </c>
      <c r="B1810" s="1890">
        <f>'Tax Sched 23'!E6</f>
        <v>0</v>
      </c>
      <c r="D1810" s="2" t="str">
        <f t="shared" si="27"/>
        <v>Error?</v>
      </c>
    </row>
    <row r="1811" spans="1:4" x14ac:dyDescent="0.2">
      <c r="A1811" s="5">
        <v>1750</v>
      </c>
      <c r="B1811" s="1890">
        <f>'Tax Sched 23'!E7</f>
        <v>0</v>
      </c>
      <c r="D1811" s="2" t="str">
        <f t="shared" si="27"/>
        <v>Error?</v>
      </c>
    </row>
    <row r="1812" spans="1:4" x14ac:dyDescent="0.2">
      <c r="A1812" s="5">
        <v>1751</v>
      </c>
      <c r="B1812" s="1890">
        <f>'Tax Sched 23'!E8</f>
        <v>0</v>
      </c>
      <c r="D1812" s="2" t="str">
        <f t="shared" si="27"/>
        <v>Error?</v>
      </c>
    </row>
    <row r="1813" spans="1:4" x14ac:dyDescent="0.2">
      <c r="A1813" s="5">
        <v>1752</v>
      </c>
      <c r="B1813" s="1890">
        <f>'Tax Sched 23'!E10</f>
        <v>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0</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0</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0</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0</v>
      </c>
      <c r="D2008" s="2" t="str">
        <f t="shared" si="30"/>
        <v>Error?</v>
      </c>
    </row>
    <row r="2009" spans="1:4" x14ac:dyDescent="0.2">
      <c r="A2009" s="5">
        <v>1948</v>
      </c>
      <c r="B2009" s="1890">
        <f>'Cap Outlay Deprec 26'!C8</f>
        <v>0</v>
      </c>
      <c r="D2009" s="2" t="str">
        <f t="shared" si="30"/>
        <v>Error?</v>
      </c>
    </row>
    <row r="2010" spans="1:4" x14ac:dyDescent="0.2">
      <c r="A2010" s="5">
        <v>1949</v>
      </c>
      <c r="B2010" s="1890">
        <f>'Cap Outlay Deprec 26'!C10</f>
        <v>0</v>
      </c>
      <c r="D2010" s="2" t="str">
        <f t="shared" si="30"/>
        <v>Error?</v>
      </c>
    </row>
    <row r="2011" spans="1:4" x14ac:dyDescent="0.2">
      <c r="A2011" s="5">
        <v>1950</v>
      </c>
      <c r="B2011" s="1890">
        <f>'Cap Outlay Deprec 26'!C12</f>
        <v>141035</v>
      </c>
      <c r="D2011" s="2" t="str">
        <f t="shared" si="30"/>
        <v>Error?</v>
      </c>
    </row>
    <row r="2012" spans="1:4" x14ac:dyDescent="0.2">
      <c r="A2012" s="5">
        <v>1951</v>
      </c>
      <c r="B2012" s="1890">
        <f>'Cap Outlay Deprec 26'!C13</f>
        <v>0</v>
      </c>
      <c r="D2012" s="2" t="str">
        <f t="shared" si="30"/>
        <v>Error?</v>
      </c>
    </row>
    <row r="2013" spans="1:4" x14ac:dyDescent="0.2">
      <c r="A2013" s="5">
        <v>1952</v>
      </c>
      <c r="B2013" s="1890">
        <f>'Cap Outlay Deprec 26'!C16</f>
        <v>141035</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0</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0</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98365</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98365</v>
      </c>
      <c r="C2025" s="2" t="s">
        <v>569</v>
      </c>
      <c r="D2025" s="2" t="str">
        <f t="shared" si="30"/>
        <v>Error?</v>
      </c>
    </row>
    <row r="2026" spans="1:4" x14ac:dyDescent="0.2">
      <c r="A2026" s="5">
        <v>1965</v>
      </c>
      <c r="B2026" s="1890">
        <f>'Cap Outlay Deprec 26'!F5</f>
        <v>0</v>
      </c>
      <c r="C2026" s="2" t="s">
        <v>569</v>
      </c>
      <c r="D2026" s="2" t="str">
        <f t="shared" si="30"/>
        <v>Error?</v>
      </c>
    </row>
    <row r="2027" spans="1:4" x14ac:dyDescent="0.2">
      <c r="A2027" s="5">
        <v>1966</v>
      </c>
      <c r="B2027" s="1890">
        <f>'Cap Outlay Deprec 26'!F8</f>
        <v>0</v>
      </c>
      <c r="C2027" s="2" t="s">
        <v>569</v>
      </c>
      <c r="D2027" s="2" t="str">
        <f t="shared" si="30"/>
        <v>Error?</v>
      </c>
    </row>
    <row r="2028" spans="1:4" x14ac:dyDescent="0.2">
      <c r="A2028" s="5">
        <v>1967</v>
      </c>
      <c r="B2028" s="1890">
        <f>'Cap Outlay Deprec 26'!F10</f>
        <v>0</v>
      </c>
      <c r="C2028" s="2" t="s">
        <v>569</v>
      </c>
      <c r="D2028" s="2" t="str">
        <f t="shared" si="30"/>
        <v>Error?</v>
      </c>
    </row>
    <row r="2029" spans="1:4" x14ac:dyDescent="0.2">
      <c r="A2029" s="5">
        <v>1968</v>
      </c>
      <c r="B2029" s="1890">
        <f>'Cap Outlay Deprec 26'!F12</f>
        <v>42670</v>
      </c>
      <c r="C2029" s="2" t="s">
        <v>569</v>
      </c>
      <c r="D2029" s="2" t="str">
        <f t="shared" si="30"/>
        <v>Error?</v>
      </c>
    </row>
    <row r="2030" spans="1:4" x14ac:dyDescent="0.2">
      <c r="A2030" s="5">
        <v>1969</v>
      </c>
      <c r="B2030" s="1890">
        <f>'Cap Outlay Deprec 26'!F13</f>
        <v>0</v>
      </c>
      <c r="C2030" s="2" t="s">
        <v>569</v>
      </c>
      <c r="D2030" s="2" t="str">
        <f t="shared" si="30"/>
        <v>Error?</v>
      </c>
    </row>
    <row r="2031" spans="1:4" x14ac:dyDescent="0.2">
      <c r="A2031" s="5">
        <v>1970</v>
      </c>
      <c r="B2031" s="1890">
        <f>'Cap Outlay Deprec 26'!F16</f>
        <v>42670</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0</v>
      </c>
      <c r="D2033" s="2" t="str">
        <f t="shared" si="30"/>
        <v>Error?</v>
      </c>
    </row>
    <row r="2034" spans="1:4" x14ac:dyDescent="0.2">
      <c r="A2034" s="5">
        <v>1973</v>
      </c>
      <c r="B2034" s="1890">
        <f>'Cap Outlay Deprec 26'!H10</f>
        <v>0</v>
      </c>
      <c r="D2034" s="2" t="str">
        <f t="shared" si="30"/>
        <v>Error?</v>
      </c>
    </row>
    <row r="2035" spans="1:4" x14ac:dyDescent="0.2">
      <c r="A2035" s="5">
        <v>1974</v>
      </c>
      <c r="B2035" s="1890">
        <f>'Cap Outlay Deprec 26'!H12</f>
        <v>141035</v>
      </c>
      <c r="D2035" s="2" t="str">
        <f t="shared" si="30"/>
        <v>Error?</v>
      </c>
    </row>
    <row r="2036" spans="1:4" x14ac:dyDescent="0.2">
      <c r="A2036" s="5">
        <v>1975</v>
      </c>
      <c r="B2036" s="1890">
        <f>'Cap Outlay Deprec 26'!H13</f>
        <v>0</v>
      </c>
      <c r="D2036" s="2" t="str">
        <f t="shared" si="30"/>
        <v>Error?</v>
      </c>
    </row>
    <row r="2037" spans="1:4" x14ac:dyDescent="0.2">
      <c r="A2037" s="5">
        <v>1976</v>
      </c>
      <c r="B2037" s="1890">
        <f>'Cap Outlay Deprec 26'!H16</f>
        <v>141035</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0</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0</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0</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98365</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98365</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0</v>
      </c>
      <c r="C2051" s="2" t="s">
        <v>569</v>
      </c>
      <c r="D2051" s="2" t="str">
        <f t="shared" si="31"/>
        <v>Error?</v>
      </c>
    </row>
    <row r="2052" spans="1:4" x14ac:dyDescent="0.2">
      <c r="A2052" s="5">
        <v>1991</v>
      </c>
      <c r="B2052" s="1890">
        <f>'Cap Outlay Deprec 26'!K10</f>
        <v>0</v>
      </c>
      <c r="C2052" s="2" t="s">
        <v>569</v>
      </c>
      <c r="D2052" s="2" t="str">
        <f t="shared" si="31"/>
        <v>Error?</v>
      </c>
    </row>
    <row r="2053" spans="1:4" x14ac:dyDescent="0.2">
      <c r="A2053" s="5">
        <v>1992</v>
      </c>
      <c r="B2053" s="1890">
        <f>'Cap Outlay Deprec 26'!K12</f>
        <v>42670</v>
      </c>
      <c r="C2053" s="2" t="s">
        <v>569</v>
      </c>
      <c r="D2053" s="2" t="str">
        <f t="shared" si="31"/>
        <v>Error?</v>
      </c>
    </row>
    <row r="2054" spans="1:4" x14ac:dyDescent="0.2">
      <c r="A2054" s="5">
        <v>1993</v>
      </c>
      <c r="B2054" s="1890">
        <f>'Cap Outlay Deprec 26'!K13</f>
        <v>0</v>
      </c>
      <c r="C2054" s="2" t="s">
        <v>569</v>
      </c>
      <c r="D2054" s="2" t="str">
        <f t="shared" si="31"/>
        <v>Error?</v>
      </c>
    </row>
    <row r="2055" spans="1:4" x14ac:dyDescent="0.2">
      <c r="A2055" s="5">
        <v>1994</v>
      </c>
      <c r="B2055" s="1890">
        <f>'Cap Outlay Deprec 26'!K16</f>
        <v>42670</v>
      </c>
      <c r="C2055" s="2" t="s">
        <v>569</v>
      </c>
      <c r="D2055" s="2" t="str">
        <f t="shared" si="31"/>
        <v>Error?</v>
      </c>
    </row>
    <row r="2056" spans="1:4" x14ac:dyDescent="0.2">
      <c r="A2056" s="5">
        <v>1995</v>
      </c>
      <c r="B2056" s="1890">
        <f>'Cap Outlay Deprec 26'!L5</f>
        <v>0</v>
      </c>
      <c r="C2056" s="2" t="s">
        <v>569</v>
      </c>
      <c r="D2056" s="2" t="str">
        <f t="shared" si="31"/>
        <v>Error?</v>
      </c>
    </row>
    <row r="2057" spans="1:4" x14ac:dyDescent="0.2">
      <c r="A2057" s="5">
        <v>1996</v>
      </c>
      <c r="B2057" s="1890">
        <f>'Cap Outlay Deprec 26'!L8</f>
        <v>0</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0</v>
      </c>
      <c r="C2059" s="2" t="s">
        <v>569</v>
      </c>
      <c r="D2059" s="2" t="str">
        <f t="shared" si="31"/>
        <v>Error?</v>
      </c>
    </row>
    <row r="2060" spans="1:4" x14ac:dyDescent="0.2">
      <c r="A2060" s="5">
        <v>1999</v>
      </c>
      <c r="B2060" s="1890">
        <f>'Cap Outlay Deprec 26'!L13</f>
        <v>0</v>
      </c>
      <c r="C2060" s="2" t="s">
        <v>569</v>
      </c>
      <c r="D2060" s="2" t="str">
        <f t="shared" si="31"/>
        <v>Error?</v>
      </c>
    </row>
    <row r="2061" spans="1:4" x14ac:dyDescent="0.2">
      <c r="A2061" s="5">
        <v>2000</v>
      </c>
      <c r="B2061" s="1890">
        <f>'Cap Outlay Deprec 26'!L16</f>
        <v>0</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781285</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781285</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515</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119298</v>
      </c>
      <c r="C2553" s="2" t="s">
        <v>569</v>
      </c>
      <c r="D2553" s="2" t="str">
        <f t="shared" si="38"/>
        <v>Error?</v>
      </c>
    </row>
    <row r="2554" spans="1:4" x14ac:dyDescent="0.2">
      <c r="A2554" s="5">
        <v>2493</v>
      </c>
      <c r="B2554" s="1890">
        <f>'Acct Summary 7-8'!C7</f>
        <v>9098</v>
      </c>
      <c r="C2554" s="2" t="s">
        <v>569</v>
      </c>
      <c r="D2554" s="2" t="str">
        <f t="shared" si="38"/>
        <v>Error?</v>
      </c>
    </row>
    <row r="2555" spans="1:4" x14ac:dyDescent="0.2">
      <c r="A2555" s="5">
        <v>2494</v>
      </c>
      <c r="B2555" s="1890">
        <f>'Acct Summary 7-8'!C8</f>
        <v>910197</v>
      </c>
      <c r="C2555" s="2" t="s">
        <v>569</v>
      </c>
      <c r="D2555" s="2" t="str">
        <f t="shared" si="38"/>
        <v>Error?</v>
      </c>
    </row>
    <row r="2556" spans="1:4" x14ac:dyDescent="0.2">
      <c r="A2556" s="5">
        <v>2495</v>
      </c>
      <c r="B2556" s="1890">
        <f>'Acct Summary 7-8'!C12</f>
        <v>32</v>
      </c>
      <c r="C2556" s="2" t="s">
        <v>569</v>
      </c>
      <c r="D2556" s="2" t="str">
        <f t="shared" si="38"/>
        <v>Error?</v>
      </c>
    </row>
    <row r="2557" spans="1:4" x14ac:dyDescent="0.2">
      <c r="A2557" s="5">
        <v>2496</v>
      </c>
      <c r="B2557" s="1890">
        <f>'Acct Summary 7-8'!C13</f>
        <v>128641</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781285</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909958</v>
      </c>
      <c r="C2561" s="2" t="s">
        <v>569</v>
      </c>
      <c r="D2561" s="2" t="str">
        <f t="shared" si="39"/>
        <v>Error?</v>
      </c>
    </row>
    <row r="2562" spans="1:4" x14ac:dyDescent="0.2">
      <c r="A2562" s="5">
        <v>2501</v>
      </c>
      <c r="B2562" s="1890">
        <f>'Acct Summary 7-8'!C20</f>
        <v>239</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0</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0</v>
      </c>
      <c r="C2568" s="2" t="s">
        <v>569</v>
      </c>
      <c r="D2568" s="2" t="str">
        <f t="shared" si="39"/>
        <v>Error?</v>
      </c>
    </row>
    <row r="2569" spans="1:4" x14ac:dyDescent="0.2">
      <c r="A2569" s="5">
        <v>2508</v>
      </c>
      <c r="B2569" s="1890">
        <f>'Acct Summary 7-8'!D13</f>
        <v>0</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0</v>
      </c>
      <c r="C2573" s="2" t="s">
        <v>569</v>
      </c>
      <c r="D2573" s="2" t="str">
        <f t="shared" si="39"/>
        <v>Error?</v>
      </c>
    </row>
    <row r="2574" spans="1:4" x14ac:dyDescent="0.2">
      <c r="A2574" s="5">
        <v>2513</v>
      </c>
      <c r="B2574" s="1890">
        <f>'Acct Summary 7-8'!D20</f>
        <v>0</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0</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0</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0</v>
      </c>
      <c r="C2595" s="2" t="s">
        <v>569</v>
      </c>
      <c r="D2595" s="2" t="str">
        <f t="shared" si="39"/>
        <v>Error?</v>
      </c>
    </row>
    <row r="2596" spans="1:4" x14ac:dyDescent="0.2">
      <c r="A2596" s="5">
        <v>2535</v>
      </c>
      <c r="B2596" s="1890">
        <f>'Acct Summary 7-8'!F13</f>
        <v>0</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0</v>
      </c>
      <c r="C2600" s="2" t="s">
        <v>569</v>
      </c>
      <c r="D2600" s="2" t="str">
        <f t="shared" si="39"/>
        <v>Error?</v>
      </c>
    </row>
    <row r="2601" spans="1:4" x14ac:dyDescent="0.2">
      <c r="A2601" s="5">
        <v>2540</v>
      </c>
      <c r="B2601" s="1890">
        <f>'Acct Summary 7-8'!F20</f>
        <v>0</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0</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0</v>
      </c>
      <c r="C2606" s="2" t="s">
        <v>569</v>
      </c>
      <c r="D2606" s="2" t="str">
        <f t="shared" si="39"/>
        <v>Error?</v>
      </c>
    </row>
    <row r="2607" spans="1:4" x14ac:dyDescent="0.2">
      <c r="A2607" s="5">
        <v>2546</v>
      </c>
      <c r="B2607" s="1890">
        <f>'Acct Summary 7-8'!G12</f>
        <v>0</v>
      </c>
      <c r="C2607" s="2" t="s">
        <v>569</v>
      </c>
      <c r="D2607" s="2" t="str">
        <f t="shared" si="39"/>
        <v>Error?</v>
      </c>
    </row>
    <row r="2608" spans="1:4" x14ac:dyDescent="0.2">
      <c r="A2608" s="5">
        <v>2547</v>
      </c>
      <c r="B2608" s="1890">
        <f>'Acct Summary 7-8'!G13</f>
        <v>0</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0</v>
      </c>
      <c r="C2612" s="2" t="s">
        <v>569</v>
      </c>
      <c r="D2612" s="2" t="str">
        <f t="shared" si="39"/>
        <v>Error?</v>
      </c>
    </row>
    <row r="2613" spans="1:4" x14ac:dyDescent="0.2">
      <c r="A2613" s="5">
        <v>2552</v>
      </c>
      <c r="B2613" s="1890">
        <f>'Acct Summary 7-8'!G20</f>
        <v>0</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0</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0</v>
      </c>
      <c r="C2634" s="2" t="s">
        <v>569</v>
      </c>
      <c r="D2634" s="2" t="str">
        <f t="shared" si="40"/>
        <v>Error?</v>
      </c>
    </row>
    <row r="2635" spans="1:4" x14ac:dyDescent="0.2">
      <c r="A2635" s="5">
        <v>2574</v>
      </c>
      <c r="B2635" s="1890">
        <f>'Acct Summary 7-8'!E17</f>
        <v>0</v>
      </c>
      <c r="C2635" s="2" t="s">
        <v>569</v>
      </c>
      <c r="D2635" s="2" t="str">
        <f t="shared" si="40"/>
        <v>Error?</v>
      </c>
    </row>
    <row r="2636" spans="1:4" x14ac:dyDescent="0.2">
      <c r="A2636" s="5">
        <v>2575</v>
      </c>
      <c r="B2636" s="1890">
        <f>'Acct Summary 7-8'!E20</f>
        <v>0</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1999</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0</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0</v>
      </c>
      <c r="D2912" s="2" t="str">
        <f t="shared" si="44"/>
        <v>Error?</v>
      </c>
    </row>
    <row r="2913" spans="1:4" x14ac:dyDescent="0.2">
      <c r="A2913" s="5">
        <v>2852</v>
      </c>
      <c r="B2913" s="1890">
        <f>'Assets-Liab 5-6'!I41</f>
        <v>0</v>
      </c>
      <c r="C2913" s="2" t="s">
        <v>569</v>
      </c>
      <c r="D2913" s="2" t="str">
        <f t="shared" si="44"/>
        <v>Error?</v>
      </c>
    </row>
    <row r="2914" spans="1:4" x14ac:dyDescent="0.2">
      <c r="A2914" s="5">
        <v>2853</v>
      </c>
      <c r="B2914" s="1890">
        <f>'Assets-Liab 5-6'!L33</f>
        <v>0</v>
      </c>
      <c r="D2914" s="2" t="str">
        <f t="shared" si="44"/>
        <v>Error?</v>
      </c>
    </row>
    <row r="2915" spans="1:4" x14ac:dyDescent="0.2">
      <c r="A2915" s="10">
        <v>2854</v>
      </c>
      <c r="B2915" s="1890"/>
      <c r="D2915" s="2" t="str">
        <f t="shared" si="44"/>
        <v>OK</v>
      </c>
    </row>
    <row r="2916" spans="1:4" x14ac:dyDescent="0.2">
      <c r="A2916" s="5">
        <v>2855</v>
      </c>
      <c r="B2916" s="1890">
        <f>'Assets-Liab 5-6'!L34</f>
        <v>0</v>
      </c>
      <c r="C2916" s="2" t="s">
        <v>569</v>
      </c>
      <c r="D2916" s="2" t="str">
        <f t="shared" si="44"/>
        <v>Error?</v>
      </c>
    </row>
    <row r="2917" spans="1:4" x14ac:dyDescent="0.2">
      <c r="A2917" s="5">
        <v>2856</v>
      </c>
      <c r="B2917" s="1890">
        <f>'Assets-Liab 5-6'!L41</f>
        <v>0</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781285</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0</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781285</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1999</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0</v>
      </c>
      <c r="C3225" s="2" t="s">
        <v>569</v>
      </c>
      <c r="D3225" s="2" t="str">
        <f t="shared" si="49"/>
        <v>Error?</v>
      </c>
    </row>
    <row r="3226" spans="1:4" x14ac:dyDescent="0.2">
      <c r="A3226" s="5">
        <v>3165</v>
      </c>
      <c r="B3226" s="1890">
        <f>'Acct Summary 7-8'!I8</f>
        <v>0</v>
      </c>
      <c r="C3226" s="2" t="s">
        <v>569</v>
      </c>
      <c r="D3226" s="2" t="str">
        <f t="shared" si="49"/>
        <v>Error?</v>
      </c>
    </row>
    <row r="3227" spans="1:4" x14ac:dyDescent="0.2">
      <c r="A3227" s="5">
        <v>3166</v>
      </c>
      <c r="B3227" s="1890">
        <f>'Acct Summary 7-8'!I20</f>
        <v>0</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569</v>
      </c>
      <c r="D3231" s="2" t="str">
        <f t="shared" si="49"/>
        <v>Error?</v>
      </c>
    </row>
    <row r="3232" spans="1:4" x14ac:dyDescent="0.2">
      <c r="A3232" s="5">
        <v>3171</v>
      </c>
      <c r="B3232" s="1890">
        <f>'Acct Summary 7-8'!C77</f>
        <v>0</v>
      </c>
      <c r="C3232" s="2" t="s">
        <v>569</v>
      </c>
      <c r="D3232" s="2" t="str">
        <f t="shared" si="49"/>
        <v>Error?</v>
      </c>
    </row>
    <row r="3233" spans="1:4" x14ac:dyDescent="0.2">
      <c r="A3233" s="5">
        <v>3172</v>
      </c>
      <c r="B3233" s="1890">
        <f>'Acct Summary 7-8'!C78</f>
        <v>239</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0</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0</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0</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0</v>
      </c>
      <c r="C3320" s="2" t="s">
        <v>569</v>
      </c>
      <c r="D3320" s="2" t="str">
        <f t="shared" si="50"/>
        <v>Error?</v>
      </c>
    </row>
    <row r="3321" spans="1:4" x14ac:dyDescent="0.2">
      <c r="A3321" s="5">
        <v>3260</v>
      </c>
      <c r="B3321" s="1890">
        <f>'Acct Summary 7-8'!I79</f>
        <v>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0</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0</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0</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0</v>
      </c>
      <c r="D3387" s="2" t="str">
        <f t="shared" si="51"/>
        <v>Error?</v>
      </c>
    </row>
    <row r="3388" spans="1:4" x14ac:dyDescent="0.2">
      <c r="A3388" s="5">
        <v>3327</v>
      </c>
      <c r="B3388" s="1890">
        <f>'Expenditures 15-22'!D217</f>
        <v>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0</v>
      </c>
      <c r="C3390" s="2" t="s">
        <v>569</v>
      </c>
      <c r="D3390" s="2" t="str">
        <f t="shared" si="51"/>
        <v>Error?</v>
      </c>
    </row>
    <row r="3391" spans="1:4" x14ac:dyDescent="0.2">
      <c r="A3391" s="5">
        <v>3330</v>
      </c>
      <c r="B3391" s="1890">
        <f>'Expenditures 15-22'!K217</f>
        <v>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781286</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134138</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0</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0</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0</v>
      </c>
      <c r="C3446" s="2" t="s">
        <v>569</v>
      </c>
      <c r="D3446" s="2" t="str">
        <f t="shared" si="52"/>
        <v>Error?</v>
      </c>
    </row>
    <row r="3447" spans="1:4" x14ac:dyDescent="0.2">
      <c r="A3447" s="5">
        <v>3386</v>
      </c>
      <c r="B3447" s="1890">
        <f>'Tax Sched 23'!D16</f>
        <v>0</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0</v>
      </c>
      <c r="C3449" s="2" t="s">
        <v>569</v>
      </c>
      <c r="D3449" s="2" t="str">
        <f t="shared" si="52"/>
        <v>Error?</v>
      </c>
    </row>
    <row r="3450" spans="1:4" x14ac:dyDescent="0.2">
      <c r="A3450" s="5">
        <v>3389</v>
      </c>
      <c r="B3450" s="1890">
        <f>'Tax Sched 23'!E16</f>
        <v>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1999</v>
      </c>
      <c r="E3521" s="4" t="s">
        <v>134</v>
      </c>
    </row>
    <row r="3522" spans="1:5" x14ac:dyDescent="0.2">
      <c r="A3522" s="10">
        <v>3461</v>
      </c>
      <c r="B3522" s="1890"/>
      <c r="D3522" s="4" t="s">
        <v>1999</v>
      </c>
      <c r="E3522" s="4" t="s">
        <v>134</v>
      </c>
    </row>
    <row r="3523" spans="1:5" x14ac:dyDescent="0.2">
      <c r="A3523" s="10">
        <v>3462</v>
      </c>
      <c r="B3523" s="1890"/>
      <c r="D3523" s="4" t="s">
        <v>1999</v>
      </c>
      <c r="E3523" s="4" t="s">
        <v>134</v>
      </c>
    </row>
    <row r="3524" spans="1:5" x14ac:dyDescent="0.2">
      <c r="A3524" s="10">
        <v>3463</v>
      </c>
      <c r="B3524" s="1890"/>
      <c r="D3524" s="4" t="s">
        <v>1999</v>
      </c>
      <c r="E3524" s="4" t="s">
        <v>134</v>
      </c>
    </row>
    <row r="3525" spans="1:5" x14ac:dyDescent="0.2">
      <c r="A3525" s="10">
        <v>3464</v>
      </c>
      <c r="B3525" s="1890"/>
      <c r="D3525" s="4" t="s">
        <v>1999</v>
      </c>
      <c r="E3525" s="4" t="s">
        <v>134</v>
      </c>
    </row>
    <row r="3526" spans="1:5" x14ac:dyDescent="0.2">
      <c r="A3526" s="10">
        <v>3465</v>
      </c>
      <c r="B3526" s="1890"/>
      <c r="D3526" s="4" t="s">
        <v>1999</v>
      </c>
      <c r="E3526" s="4" t="s">
        <v>134</v>
      </c>
    </row>
    <row r="3527" spans="1:5" x14ac:dyDescent="0.2">
      <c r="A3527" s="10">
        <v>3466</v>
      </c>
      <c r="B3527" s="1890"/>
      <c r="D3527" s="4" t="s">
        <v>1999</v>
      </c>
      <c r="E3527" s="4" t="s">
        <v>134</v>
      </c>
    </row>
    <row r="3528" spans="1:5" x14ac:dyDescent="0.2">
      <c r="A3528" s="10">
        <v>3467</v>
      </c>
      <c r="B3528" s="1890"/>
      <c r="D3528" s="4" t="s">
        <v>1999</v>
      </c>
      <c r="E3528" s="4" t="s">
        <v>134</v>
      </c>
    </row>
    <row r="3529" spans="1:5" x14ac:dyDescent="0.2">
      <c r="A3529" s="10">
        <v>3468</v>
      </c>
      <c r="B3529" s="1890"/>
      <c r="D3529" s="4" t="s">
        <v>1999</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0</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0</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910197</v>
      </c>
      <c r="C4122" s="2" t="s">
        <v>569</v>
      </c>
      <c r="D4122" s="2" t="str">
        <f t="shared" si="63"/>
        <v>Error?</v>
      </c>
    </row>
    <row r="4123" spans="1:4" x14ac:dyDescent="0.2">
      <c r="A4123" s="5">
        <v>4062</v>
      </c>
      <c r="B4123" s="1890">
        <f>'Acct Summary 7-8'!D10</f>
        <v>0</v>
      </c>
      <c r="C4123" s="2" t="s">
        <v>569</v>
      </c>
      <c r="D4123" s="2" t="str">
        <f t="shared" si="63"/>
        <v>Error?</v>
      </c>
    </row>
    <row r="4124" spans="1:4" x14ac:dyDescent="0.2">
      <c r="A4124" s="5">
        <v>4063</v>
      </c>
      <c r="B4124" s="1890">
        <f>'Acct Summary 7-8'!E10</f>
        <v>0</v>
      </c>
      <c r="C4124" s="2" t="s">
        <v>569</v>
      </c>
      <c r="D4124" s="2" t="str">
        <f t="shared" si="63"/>
        <v>Error?</v>
      </c>
    </row>
    <row r="4125" spans="1:4" x14ac:dyDescent="0.2">
      <c r="A4125" s="5">
        <v>4064</v>
      </c>
      <c r="B4125" s="1890">
        <f>'Acct Summary 7-8'!F10</f>
        <v>0</v>
      </c>
      <c r="C4125" s="2" t="s">
        <v>569</v>
      </c>
      <c r="D4125" s="2" t="str">
        <f t="shared" si="63"/>
        <v>Error?</v>
      </c>
    </row>
    <row r="4126" spans="1:4" x14ac:dyDescent="0.2">
      <c r="A4126" s="5">
        <v>4065</v>
      </c>
      <c r="B4126" s="1890">
        <f>'Acct Summary 7-8'!G10</f>
        <v>0</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0</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0</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909958</v>
      </c>
      <c r="C4136" s="2" t="s">
        <v>569</v>
      </c>
      <c r="D4136" s="2" t="str">
        <f t="shared" si="63"/>
        <v>Error?</v>
      </c>
    </row>
    <row r="4137" spans="1:4" x14ac:dyDescent="0.2">
      <c r="A4137" s="5">
        <v>4076</v>
      </c>
      <c r="B4137" s="1890">
        <f>'Acct Summary 7-8'!D19</f>
        <v>0</v>
      </c>
      <c r="C4137" s="2" t="s">
        <v>569</v>
      </c>
      <c r="D4137" s="2" t="str">
        <f t="shared" si="63"/>
        <v>Error?</v>
      </c>
    </row>
    <row r="4138" spans="1:4" x14ac:dyDescent="0.2">
      <c r="A4138" s="5">
        <v>4077</v>
      </c>
      <c r="B4138" s="1890">
        <f>'Acct Summary 7-8'!E19</f>
        <v>0</v>
      </c>
      <c r="C4138" s="2" t="s">
        <v>569</v>
      </c>
      <c r="D4138" s="2" t="str">
        <f t="shared" si="63"/>
        <v>Error?</v>
      </c>
    </row>
    <row r="4139" spans="1:4" x14ac:dyDescent="0.2">
      <c r="A4139" s="5">
        <v>4078</v>
      </c>
      <c r="B4139" s="1890">
        <f>'Acct Summary 7-8'!F19</f>
        <v>0</v>
      </c>
      <c r="C4139" s="2" t="s">
        <v>569</v>
      </c>
      <c r="D4139" s="2" t="str">
        <f t="shared" si="63"/>
        <v>Error?</v>
      </c>
    </row>
    <row r="4140" spans="1:4" x14ac:dyDescent="0.2">
      <c r="A4140" s="5">
        <v>4079</v>
      </c>
      <c r="B4140" s="1890">
        <f>'Acct Summary 7-8'!G19</f>
        <v>0</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0</v>
      </c>
      <c r="C4171" s="2" t="s">
        <v>569</v>
      </c>
      <c r="D4171" s="2" t="str">
        <f t="shared" si="64"/>
        <v>Error?</v>
      </c>
    </row>
    <row r="4172" spans="1:4" x14ac:dyDescent="0.2">
      <c r="A4172" s="5">
        <v>4111</v>
      </c>
      <c r="B4172" s="1890">
        <f>'Short-Term Long-Term Debt 24'!J49</f>
        <v>0</v>
      </c>
      <c r="C4172" s="2" t="s">
        <v>569</v>
      </c>
      <c r="D4172" s="2" t="str">
        <f t="shared" si="64"/>
        <v>Error?</v>
      </c>
    </row>
    <row r="4173" spans="1:4" x14ac:dyDescent="0.2">
      <c r="A4173" s="5">
        <v>4112</v>
      </c>
      <c r="B4173" s="1890">
        <f>'Short-Term Long-Term Debt 24'!H49</f>
        <v>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1901</v>
      </c>
    </row>
    <row r="4236" spans="1:5" x14ac:dyDescent="0.2">
      <c r="A4236" s="10">
        <v>4175</v>
      </c>
      <c r="B4236" s="1890"/>
      <c r="D4236" s="2" t="str">
        <f t="shared" si="65"/>
        <v>OK</v>
      </c>
      <c r="E4236" s="4" t="s">
        <v>1901</v>
      </c>
    </row>
    <row r="4237" spans="1:5" x14ac:dyDescent="0.2">
      <c r="A4237" s="10">
        <v>4176</v>
      </c>
      <c r="B4237" s="1890"/>
      <c r="D4237" s="2" t="str">
        <f t="shared" si="65"/>
        <v>OK</v>
      </c>
      <c r="E4237" s="4" t="s">
        <v>1901</v>
      </c>
    </row>
    <row r="4238" spans="1:5" x14ac:dyDescent="0.2">
      <c r="A4238" s="10">
        <v>4177</v>
      </c>
      <c r="B4238" s="1890"/>
      <c r="D4238" s="2" t="str">
        <f t="shared" si="65"/>
        <v>OK</v>
      </c>
      <c r="E4238" s="4" t="s">
        <v>1901</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0</v>
      </c>
      <c r="C4265" s="2" t="s">
        <v>569</v>
      </c>
      <c r="D4265" s="2" t="str">
        <f t="shared" si="65"/>
        <v>Error?</v>
      </c>
      <c r="E4265" s="125"/>
    </row>
    <row r="4266" spans="1:5" x14ac:dyDescent="0.2">
      <c r="A4266" s="12">
        <v>4205</v>
      </c>
      <c r="B4266" s="1890">
        <f>('FP Info 3'!F10)*100000</f>
        <v>0</v>
      </c>
      <c r="C4266" s="2" t="s">
        <v>569</v>
      </c>
      <c r="D4266" s="2" t="str">
        <f t="shared" si="65"/>
        <v>Error?</v>
      </c>
      <c r="E4266" s="125"/>
    </row>
    <row r="4267" spans="1:5" x14ac:dyDescent="0.2">
      <c r="A4267" s="12">
        <v>4206</v>
      </c>
      <c r="B4267" s="1890">
        <f>('FP Info 3'!H10)*100000</f>
        <v>0</v>
      </c>
      <c r="C4267" s="2" t="s">
        <v>569</v>
      </c>
      <c r="D4267" s="2" t="str">
        <f t="shared" si="65"/>
        <v>Error?</v>
      </c>
      <c r="E4267" s="125"/>
    </row>
    <row r="4268" spans="1:5" x14ac:dyDescent="0.2">
      <c r="A4268" s="12">
        <v>4207</v>
      </c>
      <c r="B4268" s="1890">
        <f>('FP Info 3'!J10)*100000</f>
        <v>0</v>
      </c>
      <c r="C4268" s="2" t="s">
        <v>569</v>
      </c>
      <c r="D4268" s="2" t="str">
        <f t="shared" si="65"/>
        <v>Error?</v>
      </c>
    </row>
    <row r="4269" spans="1:5" x14ac:dyDescent="0.2">
      <c r="A4269" s="12">
        <v>4208</v>
      </c>
      <c r="B4269" s="1890">
        <f>'FP Info 3'!J16</f>
        <v>239</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1901</v>
      </c>
    </row>
    <row r="4400" spans="1:5" x14ac:dyDescent="0.2">
      <c r="A4400" s="10">
        <v>4339</v>
      </c>
      <c r="B4400" s="1890"/>
      <c r="D4400" s="2" t="str">
        <f t="shared" si="67"/>
        <v>OK</v>
      </c>
      <c r="E4400" s="4" t="s">
        <v>1901</v>
      </c>
    </row>
    <row r="4401" spans="1:5" x14ac:dyDescent="0.2">
      <c r="A4401" s="10">
        <v>4340</v>
      </c>
      <c r="B4401" s="1890"/>
      <c r="D4401" s="2" t="str">
        <f t="shared" si="67"/>
        <v>OK</v>
      </c>
      <c r="E4401" s="4" t="s">
        <v>1901</v>
      </c>
    </row>
    <row r="4402" spans="1:5" x14ac:dyDescent="0.2">
      <c r="A4402" s="10">
        <v>4341</v>
      </c>
      <c r="B4402" s="1890"/>
      <c r="D4402" s="2" t="str">
        <f t="shared" si="67"/>
        <v>OK</v>
      </c>
      <c r="E4402" s="4" t="s">
        <v>1901</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0</v>
      </c>
      <c r="D4995" s="2" t="str">
        <f t="shared" si="77"/>
        <v>Error?</v>
      </c>
    </row>
    <row r="4996" spans="1:4" x14ac:dyDescent="0.2">
      <c r="A4996" s="12">
        <v>4935</v>
      </c>
      <c r="B4996" s="1890" t="str">
        <f>'FP Info 3'!H31</f>
        <v>Enter x in a.or b.</v>
      </c>
      <c r="D4996" s="2" t="e">
        <f t="shared" si="77"/>
        <v>#VALUE!</v>
      </c>
    </row>
    <row r="4997" spans="1:4" x14ac:dyDescent="0.2">
      <c r="A4997" s="12">
        <v>4936</v>
      </c>
      <c r="B4997" s="1890">
        <f>'FP Info 3'!H37</f>
        <v>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0</v>
      </c>
      <c r="D5061" s="2" t="str">
        <f t="shared" si="78"/>
        <v>Error?</v>
      </c>
    </row>
    <row r="5062" spans="1:4" x14ac:dyDescent="0.2">
      <c r="A5062" s="10">
        <v>5001</v>
      </c>
      <c r="B5062" s="1890"/>
      <c r="D5062" s="2" t="str">
        <f t="shared" si="78"/>
        <v>OK</v>
      </c>
    </row>
    <row r="5063" spans="1:4" x14ac:dyDescent="0.2">
      <c r="A5063" s="5">
        <v>5002</v>
      </c>
      <c r="B5063" s="1890">
        <f>'Revenues 9-14'!C7</f>
        <v>0</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515</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515</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0</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0</v>
      </c>
      <c r="C5102" s="2" t="s">
        <v>569</v>
      </c>
      <c r="D5102" s="2" t="str">
        <f t="shared" si="78"/>
        <v>Error?</v>
      </c>
    </row>
    <row r="5103" spans="1:4" x14ac:dyDescent="0.2">
      <c r="A5103" s="5">
        <v>5042</v>
      </c>
      <c r="B5103" s="1890">
        <f>'Revenues 9-14'!C84</f>
        <v>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0</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0</v>
      </c>
      <c r="D5119" s="2" t="str">
        <f t="shared" ref="D5119:D5182" si="79">IF(ISBLANK(B5119),"OK",IF(A5119-B5119=0,"OK","Error?"))</f>
        <v>Error?</v>
      </c>
    </row>
    <row r="5120" spans="1:4" x14ac:dyDescent="0.2">
      <c r="A5120" s="5">
        <v>5059</v>
      </c>
      <c r="B5120" s="1890">
        <f>'Revenues 9-14'!C108</f>
        <v>0</v>
      </c>
      <c r="C5120" s="2" t="s">
        <v>569</v>
      </c>
      <c r="D5120" s="2" t="str">
        <f t="shared" si="79"/>
        <v>Error?</v>
      </c>
    </row>
    <row r="5121" spans="1:4" x14ac:dyDescent="0.2">
      <c r="A5121" s="5">
        <v>5060</v>
      </c>
      <c r="B5121" s="1890">
        <f>'Revenues 9-14'!C109</f>
        <v>515</v>
      </c>
      <c r="C5121" s="2" t="s">
        <v>569</v>
      </c>
      <c r="D5121" s="2" t="str">
        <f t="shared" si="79"/>
        <v>Error?</v>
      </c>
    </row>
    <row r="5122" spans="1:4" x14ac:dyDescent="0.2">
      <c r="A5122" s="5">
        <v>5061</v>
      </c>
      <c r="B5122" s="1890">
        <f>'Revenues 9-14'!C111</f>
        <v>426147</v>
      </c>
      <c r="D5122" s="2" t="str">
        <f t="shared" si="79"/>
        <v>Error?</v>
      </c>
    </row>
    <row r="5123" spans="1:4" x14ac:dyDescent="0.2">
      <c r="A5123" s="5">
        <v>5062</v>
      </c>
      <c r="B5123" s="1890">
        <f>'Revenues 9-14'!C112</f>
        <v>355139</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781286</v>
      </c>
      <c r="C5125" s="2" t="s">
        <v>569</v>
      </c>
      <c r="D5125" s="2" t="str">
        <f t="shared" si="79"/>
        <v>Error?</v>
      </c>
    </row>
    <row r="5126" spans="1:4" x14ac:dyDescent="0.2">
      <c r="A5126" s="5">
        <v>5065</v>
      </c>
      <c r="B5126" s="1890">
        <f>'Revenues 9-14'!C117</f>
        <v>0</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0</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119298</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119298</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0</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1901</v>
      </c>
    </row>
    <row r="5200" spans="1:5" x14ac:dyDescent="0.2">
      <c r="A5200" s="10">
        <v>5139</v>
      </c>
      <c r="B5200" s="1890"/>
      <c r="D5200" s="2" t="str">
        <f t="shared" si="80"/>
        <v>OK</v>
      </c>
      <c r="E5200" s="4" t="s">
        <v>1901</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119298</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119298</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0</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0</v>
      </c>
      <c r="C5246" s="2" t="s">
        <v>569</v>
      </c>
      <c r="D5246" s="2" t="str">
        <f t="shared" si="80"/>
        <v>Error?</v>
      </c>
    </row>
    <row r="5247" spans="1:4" x14ac:dyDescent="0.2">
      <c r="A5247" s="5">
        <v>5186</v>
      </c>
      <c r="B5247" s="1890">
        <f>'Revenues 9-14'!C200</f>
        <v>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1901</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0</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0</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9098</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9098</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1901</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9098</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9098</v>
      </c>
      <c r="C5326" s="2" t="s">
        <v>569</v>
      </c>
      <c r="D5326" s="2" t="str">
        <f t="shared" si="82"/>
        <v>Error?</v>
      </c>
    </row>
    <row r="5327" spans="1:5" x14ac:dyDescent="0.2">
      <c r="A5327" s="5">
        <v>5266</v>
      </c>
      <c r="B5327" s="1890">
        <f>'Revenues 9-14'!C268</f>
        <v>910197</v>
      </c>
      <c r="C5327" s="2" t="s">
        <v>569</v>
      </c>
      <c r="D5327" s="2" t="str">
        <f t="shared" si="82"/>
        <v>Error?</v>
      </c>
    </row>
    <row r="5328" spans="1:5" x14ac:dyDescent="0.2">
      <c r="A5328" s="5">
        <v>5267</v>
      </c>
      <c r="B5328" s="1890">
        <f>'Revenues 9-14'!D5</f>
        <v>0</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0</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569</v>
      </c>
      <c r="D5355" s="2" t="str">
        <f t="shared" si="82"/>
        <v>Error?</v>
      </c>
    </row>
    <row r="5356" spans="1:4" x14ac:dyDescent="0.2">
      <c r="A5356" s="5">
        <v>5295</v>
      </c>
      <c r="B5356" s="1890">
        <f>'Revenues 9-14'!D109</f>
        <v>0</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1901</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0</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0</v>
      </c>
      <c r="C5552" s="2" t="s">
        <v>569</v>
      </c>
      <c r="D5552" s="2" t="str">
        <f t="shared" si="85"/>
        <v>Error?</v>
      </c>
    </row>
    <row r="5553" spans="1:4" x14ac:dyDescent="0.2">
      <c r="A5553" s="5">
        <v>5492</v>
      </c>
      <c r="B5553" s="1890">
        <f>'Revenues 9-14'!F5</f>
        <v>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0</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0</v>
      </c>
      <c r="D5615" s="2" t="str">
        <f t="shared" si="86"/>
        <v>Error?</v>
      </c>
    </row>
    <row r="5616" spans="1:4" x14ac:dyDescent="0.2">
      <c r="A5616" s="10">
        <v>5555</v>
      </c>
      <c r="B5616" s="1890"/>
      <c r="D5616" s="2" t="str">
        <f t="shared" si="86"/>
        <v>OK</v>
      </c>
    </row>
    <row r="5617" spans="1:5" x14ac:dyDescent="0.2">
      <c r="A5617" s="5">
        <v>5556</v>
      </c>
      <c r="B5617" s="1890">
        <f>'Revenues 9-14'!F153</f>
        <v>0</v>
      </c>
      <c r="D5617" s="2" t="str">
        <f t="shared" si="86"/>
        <v>Error?</v>
      </c>
    </row>
    <row r="5618" spans="1:5" x14ac:dyDescent="0.2">
      <c r="A5618" s="5">
        <v>5557</v>
      </c>
      <c r="B5618" s="1890">
        <f>'Revenues 9-14'!F155</f>
        <v>0</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1901</v>
      </c>
    </row>
    <row r="5631" spans="1:5" x14ac:dyDescent="0.2">
      <c r="A5631" s="10">
        <v>5570</v>
      </c>
      <c r="B5631" s="1890"/>
      <c r="D5631" s="2" t="str">
        <f t="shared" ref="D5631:D5694" si="87">IF(ISBLANK(B5631),"OK",IF(A5631-B5631=0,"OK","Error?"))</f>
        <v>OK</v>
      </c>
      <c r="E5631" s="4" t="s">
        <v>1901</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0</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0</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1901</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1901</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0</v>
      </c>
      <c r="C5720" s="2" t="s">
        <v>569</v>
      </c>
      <c r="D5720" s="2" t="str">
        <f t="shared" si="88"/>
        <v>Error?</v>
      </c>
    </row>
    <row r="5721" spans="1:4" x14ac:dyDescent="0.2">
      <c r="A5721" s="5">
        <v>5660</v>
      </c>
      <c r="B5721" s="1890">
        <f>'Revenues 9-14'!G5</f>
        <v>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0</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1901</v>
      </c>
    </row>
    <row r="5768" spans="1:5" x14ac:dyDescent="0.2">
      <c r="A5768" s="10">
        <v>5707</v>
      </c>
      <c r="B5768" s="1890"/>
      <c r="D5768" s="2" t="str">
        <f t="shared" si="89"/>
        <v>OK</v>
      </c>
      <c r="E5768" s="4" t="s">
        <v>1901</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1901</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1901</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0</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0</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0</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0</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0</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0</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11379</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56395</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78195</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0</v>
      </c>
      <c r="D6215" s="2" t="str">
        <f t="shared" si="96"/>
        <v>Error?</v>
      </c>
      <c r="E6215" s="2" t="s">
        <v>189</v>
      </c>
    </row>
    <row r="6216" spans="1:5" x14ac:dyDescent="0.2">
      <c r="A6216">
        <v>6155</v>
      </c>
      <c r="B6216" s="1890">
        <f>'Assets-Liab 5-6'!J41</f>
        <v>0</v>
      </c>
      <c r="D6216" s="2" t="str">
        <f t="shared" si="96"/>
        <v>Error?</v>
      </c>
      <c r="E6216" s="2" t="s">
        <v>189</v>
      </c>
    </row>
    <row r="6217" spans="1:5" x14ac:dyDescent="0.2">
      <c r="A6217">
        <v>6156</v>
      </c>
      <c r="B6217" s="1890">
        <f>'Assets-Liab 5-6'!J4</f>
        <v>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0</v>
      </c>
      <c r="D6229" s="2" t="str">
        <f t="shared" si="96"/>
        <v>Error?</v>
      </c>
      <c r="E6229" s="2" t="s">
        <v>189</v>
      </c>
    </row>
    <row r="6230" spans="1:5" x14ac:dyDescent="0.2">
      <c r="A6230">
        <v>6169</v>
      </c>
      <c r="B6230" s="1890">
        <f>'Acct Summary 7-8'!J20</f>
        <v>0</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0</v>
      </c>
      <c r="D6263" s="2" t="str">
        <f t="shared" si="96"/>
        <v>Error?</v>
      </c>
      <c r="E6263" s="2" t="s">
        <v>189</v>
      </c>
    </row>
    <row r="6264" spans="1:5" x14ac:dyDescent="0.2">
      <c r="A6264">
        <v>6203</v>
      </c>
      <c r="B6264" s="1890">
        <f>'Acct Summary 7-8'!J79</f>
        <v>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0</v>
      </c>
      <c r="D6266" s="2" t="str">
        <f t="shared" si="96"/>
        <v>Error?</v>
      </c>
      <c r="E6266" s="2" t="s">
        <v>189</v>
      </c>
    </row>
    <row r="6267" spans="1:5" x14ac:dyDescent="0.2">
      <c r="A6267">
        <v>6206</v>
      </c>
      <c r="B6267" s="1890">
        <f>'Acct Summary 7-8'!C82</f>
        <v>239</v>
      </c>
      <c r="D6267" s="2" t="str">
        <f t="shared" si="96"/>
        <v>Error?</v>
      </c>
      <c r="E6267" s="2" t="s">
        <v>189</v>
      </c>
    </row>
    <row r="6268" spans="1:5" x14ac:dyDescent="0.2">
      <c r="A6268">
        <v>6207</v>
      </c>
      <c r="B6268" s="1890">
        <f>'Acct Summary 7-8'!D82</f>
        <v>0</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0</v>
      </c>
      <c r="D6270" s="2" t="str">
        <f t="shared" si="96"/>
        <v>Error?</v>
      </c>
      <c r="E6270" s="2" t="s">
        <v>189</v>
      </c>
    </row>
    <row r="6271" spans="1:5" x14ac:dyDescent="0.2">
      <c r="A6271">
        <v>6210</v>
      </c>
      <c r="B6271" s="1890">
        <f>'Acct Summary 7-8'!G82</f>
        <v>0</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0</v>
      </c>
      <c r="D6273" s="2" t="str">
        <f t="shared" si="97"/>
        <v>Error?</v>
      </c>
      <c r="E6273" s="2" t="s">
        <v>189</v>
      </c>
    </row>
    <row r="6274" spans="1:5" x14ac:dyDescent="0.2">
      <c r="A6274">
        <v>6213</v>
      </c>
      <c r="B6274" s="1890">
        <f>'Acct Summary 7-8'!J82</f>
        <v>0</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1</v>
      </c>
      <c r="D6276" s="2" t="str">
        <f t="shared" si="97"/>
        <v>Error?</v>
      </c>
      <c r="E6276" s="2" t="s">
        <v>189</v>
      </c>
    </row>
    <row r="6277" spans="1:5" x14ac:dyDescent="0.2">
      <c r="A6277">
        <v>6216</v>
      </c>
      <c r="B6277" s="1890" t="e">
        <f>'Acct Summary 7-8'!D83</f>
        <v>#DIV/0!</v>
      </c>
      <c r="D6277" s="2" t="e">
        <f t="shared" si="97"/>
        <v>#DIV/0!</v>
      </c>
      <c r="E6277" s="2" t="s">
        <v>189</v>
      </c>
    </row>
    <row r="6278" spans="1:5" x14ac:dyDescent="0.2">
      <c r="A6278">
        <v>6217</v>
      </c>
      <c r="B6278" s="1890" t="e">
        <f>'Acct Summary 7-8'!E83</f>
        <v>#DIV/0!</v>
      </c>
      <c r="D6278" s="2" t="e">
        <f t="shared" si="97"/>
        <v>#DIV/0!</v>
      </c>
      <c r="E6278" s="2" t="s">
        <v>189</v>
      </c>
    </row>
    <row r="6279" spans="1:5" x14ac:dyDescent="0.2">
      <c r="A6279">
        <v>6218</v>
      </c>
      <c r="B6279" s="1890" t="e">
        <f>'Acct Summary 7-8'!F83</f>
        <v>#DIV/0!</v>
      </c>
      <c r="D6279" s="2" t="e">
        <f t="shared" si="97"/>
        <v>#DIV/0!</v>
      </c>
      <c r="E6279" s="2" t="s">
        <v>189</v>
      </c>
    </row>
    <row r="6280" spans="1:5" x14ac:dyDescent="0.2">
      <c r="A6280">
        <v>6219</v>
      </c>
      <c r="B6280" s="1890" t="e">
        <f>'Acct Summary 7-8'!G83</f>
        <v>#DIV/0!</v>
      </c>
      <c r="D6280" s="2" t="e">
        <f t="shared" si="97"/>
        <v>#DIV/0!</v>
      </c>
      <c r="E6280" s="2" t="s">
        <v>189</v>
      </c>
    </row>
    <row r="6281" spans="1:5" x14ac:dyDescent="0.2">
      <c r="A6281">
        <v>6220</v>
      </c>
      <c r="B6281" s="1890" t="e">
        <f>'Acct Summary 7-8'!H83</f>
        <v>#DIV/0!</v>
      </c>
      <c r="D6281" s="2" t="e">
        <f t="shared" si="97"/>
        <v>#DIV/0!</v>
      </c>
      <c r="E6281" s="2" t="s">
        <v>189</v>
      </c>
    </row>
    <row r="6282" spans="1:5" x14ac:dyDescent="0.2">
      <c r="A6282">
        <v>6221</v>
      </c>
      <c r="B6282" s="1890" t="e">
        <f>'Acct Summary 7-8'!I83</f>
        <v>#DIV/0!</v>
      </c>
      <c r="D6282" s="2" t="e">
        <f t="shared" si="97"/>
        <v>#DIV/0!</v>
      </c>
      <c r="E6282" s="2" t="s">
        <v>189</v>
      </c>
    </row>
    <row r="6283" spans="1:5" x14ac:dyDescent="0.2">
      <c r="A6283">
        <v>6222</v>
      </c>
      <c r="B6283" s="1890" t="e">
        <f>'Acct Summary 7-8'!J83</f>
        <v>#DIV/0!</v>
      </c>
      <c r="D6283" s="2" t="e">
        <f t="shared" si="97"/>
        <v>#DIV/0!</v>
      </c>
      <c r="E6283" s="2" t="s">
        <v>189</v>
      </c>
    </row>
    <row r="6284" spans="1:5" x14ac:dyDescent="0.2">
      <c r="A6284">
        <v>6223</v>
      </c>
      <c r="B6284" s="1890" t="e">
        <f>'Acct Summary 7-8'!K83</f>
        <v>#DIV/0!</v>
      </c>
      <c r="D6284" s="2" t="e">
        <f t="shared" si="97"/>
        <v>#DIV/0!</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1900</v>
      </c>
    </row>
    <row r="6383" spans="1:6" x14ac:dyDescent="0.2">
      <c r="A6383" s="126">
        <v>6322</v>
      </c>
      <c r="B6383" s="1890"/>
      <c r="D6383" s="2" t="str">
        <f t="shared" si="98"/>
        <v>OK</v>
      </c>
      <c r="E6383" s="2" t="s">
        <v>189</v>
      </c>
      <c r="F6383" s="1" t="s">
        <v>1900</v>
      </c>
    </row>
    <row r="6384" spans="1:6" x14ac:dyDescent="0.2">
      <c r="A6384" s="126">
        <v>6323</v>
      </c>
      <c r="B6384" s="1890"/>
      <c r="D6384" s="2" t="str">
        <f t="shared" si="98"/>
        <v>OK</v>
      </c>
      <c r="E6384" s="2" t="s">
        <v>189</v>
      </c>
      <c r="F6384" s="1" t="s">
        <v>1900</v>
      </c>
    </row>
    <row r="6385" spans="1:6" x14ac:dyDescent="0.2">
      <c r="A6385" s="126">
        <v>6324</v>
      </c>
      <c r="B6385" s="1890"/>
      <c r="D6385" s="2" t="str">
        <f t="shared" si="98"/>
        <v>OK</v>
      </c>
      <c r="E6385" s="2" t="s">
        <v>189</v>
      </c>
      <c r="F6385" s="1" t="s">
        <v>1900</v>
      </c>
    </row>
    <row r="6386" spans="1:6" x14ac:dyDescent="0.2">
      <c r="A6386" s="126">
        <v>6325</v>
      </c>
      <c r="B6386" s="1890"/>
      <c r="D6386" s="2" t="str">
        <f t="shared" si="98"/>
        <v>OK</v>
      </c>
      <c r="E6386" s="2" t="s">
        <v>189</v>
      </c>
      <c r="F6386" s="1" t="s">
        <v>1900</v>
      </c>
    </row>
    <row r="6387" spans="1:6" x14ac:dyDescent="0.2">
      <c r="A6387" s="126">
        <v>6326</v>
      </c>
      <c r="B6387" s="1890"/>
      <c r="D6387" s="2" t="str">
        <f t="shared" si="98"/>
        <v>OK</v>
      </c>
      <c r="E6387" s="2" t="s">
        <v>189</v>
      </c>
      <c r="F6387" s="1" t="s">
        <v>1900</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1900</v>
      </c>
    </row>
    <row r="6411" spans="1:6" x14ac:dyDescent="0.2">
      <c r="A6411" s="126">
        <v>6350</v>
      </c>
      <c r="B6411" s="1890"/>
      <c r="D6411" s="2" t="str">
        <f t="shared" si="99"/>
        <v>OK</v>
      </c>
      <c r="E6411" s="2" t="s">
        <v>189</v>
      </c>
      <c r="F6411" s="1" t="s">
        <v>1900</v>
      </c>
    </row>
    <row r="6412" spans="1:6" x14ac:dyDescent="0.2">
      <c r="A6412" s="126">
        <v>6351</v>
      </c>
      <c r="B6412" s="1890"/>
      <c r="D6412" s="2" t="str">
        <f t="shared" si="99"/>
        <v>OK</v>
      </c>
      <c r="E6412" s="2" t="s">
        <v>189</v>
      </c>
      <c r="F6412" s="1" t="s">
        <v>1900</v>
      </c>
    </row>
    <row r="6413" spans="1:6" x14ac:dyDescent="0.2">
      <c r="A6413" s="126">
        <v>6352</v>
      </c>
      <c r="B6413" s="1890"/>
      <c r="D6413" s="2" t="str">
        <f t="shared" si="99"/>
        <v>OK</v>
      </c>
      <c r="E6413" s="2" t="s">
        <v>189</v>
      </c>
      <c r="F6413" s="1" t="s">
        <v>1900</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1996</v>
      </c>
    </row>
    <row r="6417" spans="1:5" x14ac:dyDescent="0.2">
      <c r="A6417" s="126">
        <v>6356</v>
      </c>
      <c r="B6417" s="1890"/>
      <c r="D6417" s="2" t="str">
        <f t="shared" si="99"/>
        <v>OK</v>
      </c>
      <c r="E6417" s="4" t="s">
        <v>1996</v>
      </c>
    </row>
    <row r="6418" spans="1:5" x14ac:dyDescent="0.2">
      <c r="A6418" s="126">
        <v>6357</v>
      </c>
      <c r="B6418" s="1890"/>
      <c r="D6418" s="2" t="str">
        <f t="shared" si="99"/>
        <v>OK</v>
      </c>
      <c r="E6418" s="4" t="s">
        <v>1996</v>
      </c>
    </row>
    <row r="6419" spans="1:5" x14ac:dyDescent="0.2">
      <c r="A6419" s="126">
        <v>6358</v>
      </c>
      <c r="B6419" s="1890"/>
      <c r="D6419" s="2" t="str">
        <f t="shared" si="99"/>
        <v>OK</v>
      </c>
      <c r="E6419" s="4" t="s">
        <v>1996</v>
      </c>
    </row>
    <row r="6420" spans="1:5" x14ac:dyDescent="0.2">
      <c r="A6420" s="126">
        <v>6359</v>
      </c>
      <c r="B6420" s="1890"/>
      <c r="D6420" s="2" t="str">
        <f t="shared" si="99"/>
        <v>OK</v>
      </c>
      <c r="E6420" s="4" t="s">
        <v>1996</v>
      </c>
    </row>
    <row r="6421" spans="1:5" x14ac:dyDescent="0.2">
      <c r="A6421" s="126">
        <v>6360</v>
      </c>
      <c r="B6421" s="1890"/>
      <c r="D6421" s="2" t="str">
        <f t="shared" si="99"/>
        <v>OK</v>
      </c>
      <c r="E6421" s="4" t="s">
        <v>1996</v>
      </c>
    </row>
    <row r="6422" spans="1:5" x14ac:dyDescent="0.2">
      <c r="A6422" s="126">
        <v>6361</v>
      </c>
      <c r="B6422" s="1890"/>
      <c r="D6422" s="2" t="str">
        <f t="shared" si="99"/>
        <v>OK</v>
      </c>
      <c r="E6422" s="4" t="s">
        <v>1996</v>
      </c>
    </row>
    <row r="6423" spans="1:5" x14ac:dyDescent="0.2">
      <c r="A6423" s="126">
        <v>6362</v>
      </c>
      <c r="B6423" s="1890"/>
      <c r="D6423" s="2" t="str">
        <f t="shared" si="99"/>
        <v>OK</v>
      </c>
      <c r="E6423" s="4" t="s">
        <v>1996</v>
      </c>
    </row>
    <row r="6424" spans="1:5" x14ac:dyDescent="0.2">
      <c r="A6424" s="126">
        <v>6363</v>
      </c>
      <c r="B6424" s="1890"/>
      <c r="D6424" s="2" t="str">
        <f t="shared" si="99"/>
        <v>OK</v>
      </c>
      <c r="E6424" s="4" t="s">
        <v>1996</v>
      </c>
    </row>
    <row r="6425" spans="1:5" x14ac:dyDescent="0.2">
      <c r="A6425" s="126">
        <v>6364</v>
      </c>
      <c r="B6425" s="1890"/>
      <c r="D6425" s="2" t="str">
        <f t="shared" si="99"/>
        <v>OK</v>
      </c>
      <c r="E6425" s="4" t="s">
        <v>1996</v>
      </c>
    </row>
    <row r="6426" spans="1:5" x14ac:dyDescent="0.2">
      <c r="A6426" s="126">
        <v>6365</v>
      </c>
      <c r="B6426" s="1890"/>
      <c r="D6426" s="2" t="str">
        <f t="shared" si="99"/>
        <v>OK</v>
      </c>
      <c r="E6426" s="4" t="s">
        <v>1996</v>
      </c>
    </row>
    <row r="6427" spans="1:5" x14ac:dyDescent="0.2">
      <c r="A6427" s="126">
        <v>6366</v>
      </c>
      <c r="B6427" s="1890"/>
      <c r="D6427" s="2" t="str">
        <f t="shared" si="99"/>
        <v>OK</v>
      </c>
      <c r="E6427" s="4" t="s">
        <v>1996</v>
      </c>
    </row>
    <row r="6428" spans="1:5" x14ac:dyDescent="0.2">
      <c r="A6428" s="126">
        <v>6367</v>
      </c>
      <c r="B6428" s="1890"/>
      <c r="D6428" s="2" t="str">
        <f t="shared" si="99"/>
        <v>OK</v>
      </c>
      <c r="E6428" s="4" t="s">
        <v>1996</v>
      </c>
    </row>
    <row r="6429" spans="1:5" x14ac:dyDescent="0.2">
      <c r="A6429" s="126">
        <v>6368</v>
      </c>
      <c r="B6429" s="1890"/>
      <c r="D6429" s="2" t="str">
        <f t="shared" si="99"/>
        <v>OK</v>
      </c>
      <c r="E6429" s="4" t="s">
        <v>1996</v>
      </c>
    </row>
    <row r="6430" spans="1:5" x14ac:dyDescent="0.2">
      <c r="A6430" s="126">
        <v>6369</v>
      </c>
      <c r="B6430" s="1890"/>
      <c r="D6430" s="2" t="str">
        <f t="shared" si="99"/>
        <v>OK</v>
      </c>
      <c r="E6430" s="4" t="s">
        <v>1996</v>
      </c>
    </row>
    <row r="6431" spans="1:5" x14ac:dyDescent="0.2">
      <c r="A6431" s="126">
        <v>6370</v>
      </c>
      <c r="B6431" s="1890"/>
      <c r="D6431" s="2" t="str">
        <f t="shared" si="99"/>
        <v>OK</v>
      </c>
      <c r="E6431" s="4" t="s">
        <v>1996</v>
      </c>
    </row>
    <row r="6432" spans="1:5" x14ac:dyDescent="0.2">
      <c r="A6432" s="126">
        <v>6371</v>
      </c>
      <c r="B6432" s="1890"/>
      <c r="D6432" s="2" t="str">
        <f t="shared" si="99"/>
        <v>OK</v>
      </c>
      <c r="E6432" s="4" t="s">
        <v>1996</v>
      </c>
    </row>
    <row r="6433" spans="1:5" x14ac:dyDescent="0.2">
      <c r="A6433" s="126">
        <v>6372</v>
      </c>
      <c r="B6433" s="1890"/>
      <c r="D6433" s="2" t="str">
        <f t="shared" si="99"/>
        <v>OK</v>
      </c>
      <c r="E6433" s="4" t="s">
        <v>1996</v>
      </c>
    </row>
    <row r="6434" spans="1:5" x14ac:dyDescent="0.2">
      <c r="A6434" s="126">
        <v>6373</v>
      </c>
      <c r="B6434" s="1890"/>
      <c r="D6434" s="2" t="str">
        <f t="shared" si="99"/>
        <v>OK</v>
      </c>
      <c r="E6434" s="4" t="s">
        <v>1996</v>
      </c>
    </row>
    <row r="6435" spans="1:5" x14ac:dyDescent="0.2">
      <c r="A6435" s="126">
        <v>6374</v>
      </c>
      <c r="B6435" s="1890"/>
      <c r="D6435" s="2" t="str">
        <f t="shared" si="99"/>
        <v>OK</v>
      </c>
      <c r="E6435" s="4" t="s">
        <v>1996</v>
      </c>
    </row>
    <row r="6436" spans="1:5" x14ac:dyDescent="0.2">
      <c r="A6436" s="126">
        <v>6375</v>
      </c>
      <c r="B6436" s="1890"/>
      <c r="D6436" s="2" t="str">
        <f t="shared" si="99"/>
        <v>OK</v>
      </c>
      <c r="E6436" s="4" t="s">
        <v>1996</v>
      </c>
    </row>
    <row r="6437" spans="1:5" x14ac:dyDescent="0.2">
      <c r="A6437" s="126">
        <v>6376</v>
      </c>
      <c r="B6437" s="1890"/>
      <c r="D6437" s="2" t="str">
        <f t="shared" si="99"/>
        <v>OK</v>
      </c>
      <c r="E6437" s="4" t="s">
        <v>1996</v>
      </c>
    </row>
    <row r="6438" spans="1:5" x14ac:dyDescent="0.2">
      <c r="A6438" s="126">
        <v>6377</v>
      </c>
      <c r="B6438" s="1890"/>
      <c r="D6438" s="2" t="str">
        <f t="shared" si="99"/>
        <v>OK</v>
      </c>
      <c r="E6438" s="4" t="s">
        <v>1996</v>
      </c>
    </row>
    <row r="6439" spans="1:5" x14ac:dyDescent="0.2">
      <c r="A6439" s="126">
        <v>6378</v>
      </c>
      <c r="B6439" s="1890"/>
      <c r="D6439" s="2" t="str">
        <f t="shared" si="99"/>
        <v>OK</v>
      </c>
      <c r="E6439" s="4" t="s">
        <v>1996</v>
      </c>
    </row>
    <row r="6440" spans="1:5" x14ac:dyDescent="0.2">
      <c r="A6440" s="126">
        <v>6379</v>
      </c>
      <c r="B6440" s="1890"/>
      <c r="D6440" s="2" t="str">
        <f t="shared" si="99"/>
        <v>OK</v>
      </c>
      <c r="E6440" s="4" t="s">
        <v>1996</v>
      </c>
    </row>
    <row r="6441" spans="1:5" x14ac:dyDescent="0.2">
      <c r="A6441" s="126">
        <v>6380</v>
      </c>
      <c r="B6441" s="1890"/>
      <c r="D6441" s="2" t="str">
        <f t="shared" si="99"/>
        <v>OK</v>
      </c>
      <c r="E6441" s="4" t="s">
        <v>1996</v>
      </c>
    </row>
    <row r="6442" spans="1:5" x14ac:dyDescent="0.2">
      <c r="A6442" s="126">
        <v>6381</v>
      </c>
      <c r="B6442" s="1890"/>
      <c r="D6442" s="2" t="str">
        <f t="shared" si="99"/>
        <v>OK</v>
      </c>
      <c r="E6442" s="4" t="s">
        <v>1996</v>
      </c>
    </row>
    <row r="6443" spans="1:5" x14ac:dyDescent="0.2">
      <c r="A6443" s="126">
        <v>6382</v>
      </c>
      <c r="B6443" s="1890"/>
      <c r="D6443" s="2" t="str">
        <f t="shared" si="99"/>
        <v>OK</v>
      </c>
      <c r="E6443" s="4" t="s">
        <v>1996</v>
      </c>
    </row>
    <row r="6444" spans="1:5" x14ac:dyDescent="0.2">
      <c r="A6444" s="126">
        <v>6383</v>
      </c>
      <c r="B6444" s="1890"/>
      <c r="D6444" s="2" t="str">
        <f t="shared" si="99"/>
        <v>OK</v>
      </c>
      <c r="E6444" s="4" t="s">
        <v>1996</v>
      </c>
    </row>
    <row r="6445" spans="1:5" x14ac:dyDescent="0.2">
      <c r="A6445" s="126">
        <v>6384</v>
      </c>
      <c r="B6445" s="1890"/>
      <c r="D6445" s="2" t="str">
        <f t="shared" si="99"/>
        <v>OK</v>
      </c>
      <c r="E6445" s="4" t="s">
        <v>1996</v>
      </c>
    </row>
    <row r="6446" spans="1:5" x14ac:dyDescent="0.2">
      <c r="A6446" s="126">
        <v>6385</v>
      </c>
      <c r="B6446" s="1890"/>
      <c r="D6446" s="2" t="str">
        <f t="shared" si="99"/>
        <v>OK</v>
      </c>
      <c r="E6446" s="4" t="s">
        <v>1996</v>
      </c>
    </row>
    <row r="6447" spans="1:5" x14ac:dyDescent="0.2">
      <c r="A6447" s="126">
        <v>6386</v>
      </c>
      <c r="B6447" s="1890"/>
      <c r="D6447" s="2" t="str">
        <f t="shared" si="99"/>
        <v>OK</v>
      </c>
      <c r="E6447" s="4" t="s">
        <v>1996</v>
      </c>
    </row>
    <row r="6448" spans="1:5" x14ac:dyDescent="0.2">
      <c r="A6448" s="126">
        <v>6387</v>
      </c>
      <c r="B6448" s="1890"/>
      <c r="D6448" s="2" t="str">
        <f t="shared" si="99"/>
        <v>OK</v>
      </c>
      <c r="E6448" s="4" t="s">
        <v>1996</v>
      </c>
    </row>
    <row r="6449" spans="1:5" x14ac:dyDescent="0.2">
      <c r="A6449" s="126">
        <v>6388</v>
      </c>
      <c r="B6449" s="1890"/>
      <c r="D6449" s="2" t="str">
        <f t="shared" si="99"/>
        <v>OK</v>
      </c>
      <c r="E6449" s="4" t="s">
        <v>1996</v>
      </c>
    </row>
    <row r="6450" spans="1:5" x14ac:dyDescent="0.2">
      <c r="A6450" s="126">
        <v>6389</v>
      </c>
      <c r="B6450" s="1890"/>
      <c r="D6450" s="2" t="str">
        <f t="shared" si="99"/>
        <v>OK</v>
      </c>
      <c r="E6450" s="4" t="s">
        <v>1996</v>
      </c>
    </row>
    <row r="6451" spans="1:5" x14ac:dyDescent="0.2">
      <c r="A6451" s="126">
        <v>6390</v>
      </c>
      <c r="B6451" s="1890"/>
      <c r="D6451" s="2" t="str">
        <f t="shared" si="99"/>
        <v>OK</v>
      </c>
      <c r="E6451" s="4" t="s">
        <v>1996</v>
      </c>
    </row>
    <row r="6452" spans="1:5" x14ac:dyDescent="0.2">
      <c r="A6452" s="126">
        <v>6391</v>
      </c>
      <c r="B6452" s="1890"/>
      <c r="D6452" s="2" t="str">
        <f t="shared" si="99"/>
        <v>OK</v>
      </c>
      <c r="E6452" s="4" t="s">
        <v>1996</v>
      </c>
    </row>
    <row r="6453" spans="1:5" x14ac:dyDescent="0.2">
      <c r="A6453" s="126">
        <v>6392</v>
      </c>
      <c r="B6453" s="1890"/>
      <c r="D6453" s="2" t="str">
        <f t="shared" si="99"/>
        <v>OK</v>
      </c>
      <c r="E6453" s="4" t="s">
        <v>1996</v>
      </c>
    </row>
    <row r="6454" spans="1:5" x14ac:dyDescent="0.2">
      <c r="A6454" s="126">
        <v>6393</v>
      </c>
      <c r="B6454" s="1890"/>
      <c r="D6454" s="2" t="str">
        <f t="shared" si="99"/>
        <v>OK</v>
      </c>
      <c r="E6454" s="4" t="s">
        <v>1996</v>
      </c>
    </row>
    <row r="6455" spans="1:5" x14ac:dyDescent="0.2">
      <c r="A6455" s="126">
        <v>6394</v>
      </c>
      <c r="B6455" s="1890"/>
      <c r="D6455" s="2" t="str">
        <f t="shared" si="99"/>
        <v>OK</v>
      </c>
      <c r="E6455" s="4" t="s">
        <v>1996</v>
      </c>
    </row>
    <row r="6456" spans="1:5" x14ac:dyDescent="0.2">
      <c r="A6456" s="126">
        <v>6395</v>
      </c>
      <c r="B6456" s="1890"/>
      <c r="D6456" s="2" t="str">
        <f t="shared" si="99"/>
        <v>OK</v>
      </c>
      <c r="E6456" s="4" t="s">
        <v>1996</v>
      </c>
    </row>
    <row r="6457" spans="1:5" x14ac:dyDescent="0.2">
      <c r="A6457" s="126">
        <v>6396</v>
      </c>
      <c r="B6457" s="1890"/>
      <c r="D6457" s="2" t="str">
        <f t="shared" si="99"/>
        <v>OK</v>
      </c>
      <c r="E6457" s="4" t="s">
        <v>1996</v>
      </c>
    </row>
    <row r="6458" spans="1:5" x14ac:dyDescent="0.2">
      <c r="A6458" s="126">
        <v>6397</v>
      </c>
      <c r="B6458" s="1890"/>
      <c r="D6458" s="2" t="str">
        <f t="shared" si="99"/>
        <v>OK</v>
      </c>
      <c r="E6458" s="4" t="s">
        <v>1996</v>
      </c>
    </row>
    <row r="6459" spans="1:5" x14ac:dyDescent="0.2">
      <c r="A6459" s="126">
        <v>6398</v>
      </c>
      <c r="B6459" s="1890"/>
      <c r="D6459" s="2" t="str">
        <f t="shared" si="99"/>
        <v>OK</v>
      </c>
      <c r="E6459" s="4" t="s">
        <v>1996</v>
      </c>
    </row>
    <row r="6460" spans="1:5" x14ac:dyDescent="0.2">
      <c r="A6460" s="126">
        <v>6399</v>
      </c>
      <c r="B6460" s="1890"/>
      <c r="D6460" s="2" t="str">
        <f t="shared" si="99"/>
        <v>OK</v>
      </c>
      <c r="E6460" s="4" t="s">
        <v>1996</v>
      </c>
    </row>
    <row r="6461" spans="1:5" x14ac:dyDescent="0.2">
      <c r="A6461" s="126">
        <v>6400</v>
      </c>
      <c r="B6461" s="1890"/>
      <c r="D6461" s="2" t="str">
        <f t="shared" si="99"/>
        <v>OK</v>
      </c>
      <c r="E6461" s="4" t="s">
        <v>1996</v>
      </c>
    </row>
    <row r="6462" spans="1:5" x14ac:dyDescent="0.2">
      <c r="A6462" s="126">
        <v>6401</v>
      </c>
      <c r="B6462" s="1890"/>
      <c r="D6462" s="2" t="str">
        <f t="shared" si="99"/>
        <v>OK</v>
      </c>
      <c r="E6462" s="4" t="s">
        <v>1996</v>
      </c>
    </row>
    <row r="6463" spans="1:5" x14ac:dyDescent="0.2">
      <c r="A6463" s="126">
        <v>6402</v>
      </c>
      <c r="B6463" s="1890"/>
      <c r="D6463" s="2" t="str">
        <f t="shared" ref="D6463:D6526" si="100">IF(ISBLANK(B6463),"OK",IF(A6463-B6463=0,"OK","Error?"))</f>
        <v>OK</v>
      </c>
      <c r="E6463" s="4" t="s">
        <v>1996</v>
      </c>
    </row>
    <row r="6464" spans="1:5" x14ac:dyDescent="0.2">
      <c r="A6464" s="126">
        <v>6403</v>
      </c>
      <c r="B6464" s="1890"/>
      <c r="D6464" s="2" t="str">
        <f t="shared" si="100"/>
        <v>OK</v>
      </c>
      <c r="E6464" s="4" t="s">
        <v>1996</v>
      </c>
    </row>
    <row r="6465" spans="1:5" x14ac:dyDescent="0.2">
      <c r="A6465" s="126">
        <v>6404</v>
      </c>
      <c r="B6465" s="1890"/>
      <c r="D6465" s="2" t="str">
        <f t="shared" si="100"/>
        <v>OK</v>
      </c>
      <c r="E6465" s="4" t="s">
        <v>1996</v>
      </c>
    </row>
    <row r="6466" spans="1:5" x14ac:dyDescent="0.2">
      <c r="A6466" s="126">
        <v>6405</v>
      </c>
      <c r="B6466" s="1890"/>
      <c r="D6466" s="2" t="str">
        <f t="shared" si="100"/>
        <v>OK</v>
      </c>
      <c r="E6466" s="4" t="s">
        <v>1996</v>
      </c>
    </row>
    <row r="6467" spans="1:5" x14ac:dyDescent="0.2">
      <c r="A6467" s="126">
        <v>6406</v>
      </c>
      <c r="B6467" s="1890"/>
      <c r="D6467" s="2" t="str">
        <f t="shared" si="100"/>
        <v>OK</v>
      </c>
      <c r="E6467" s="4" t="s">
        <v>1996</v>
      </c>
    </row>
    <row r="6468" spans="1:5" x14ac:dyDescent="0.2">
      <c r="A6468" s="126">
        <v>6407</v>
      </c>
      <c r="B6468" s="1890"/>
      <c r="D6468" s="2" t="str">
        <f t="shared" si="100"/>
        <v>OK</v>
      </c>
      <c r="E6468" s="4" t="s">
        <v>1996</v>
      </c>
    </row>
    <row r="6469" spans="1:5" x14ac:dyDescent="0.2">
      <c r="A6469" s="126">
        <v>6408</v>
      </c>
      <c r="B6469" s="1890"/>
      <c r="D6469" s="2" t="str">
        <f t="shared" si="100"/>
        <v>OK</v>
      </c>
      <c r="E6469" s="4" t="s">
        <v>1996</v>
      </c>
    </row>
    <row r="6470" spans="1:5" x14ac:dyDescent="0.2">
      <c r="A6470" s="126">
        <v>6409</v>
      </c>
      <c r="B6470" s="1890"/>
      <c r="D6470" s="2" t="str">
        <f t="shared" si="100"/>
        <v>OK</v>
      </c>
      <c r="E6470" s="4" t="s">
        <v>1996</v>
      </c>
    </row>
    <row r="6471" spans="1:5" x14ac:dyDescent="0.2">
      <c r="A6471" s="126">
        <v>6410</v>
      </c>
      <c r="B6471" s="1890"/>
      <c r="D6471" s="2" t="str">
        <f t="shared" si="100"/>
        <v>OK</v>
      </c>
      <c r="E6471" s="4" t="s">
        <v>1996</v>
      </c>
    </row>
    <row r="6472" spans="1:5" x14ac:dyDescent="0.2">
      <c r="A6472" s="126">
        <v>6411</v>
      </c>
      <c r="B6472" s="1890"/>
      <c r="D6472" s="2" t="str">
        <f t="shared" si="100"/>
        <v>OK</v>
      </c>
      <c r="E6472" s="4" t="s">
        <v>1996</v>
      </c>
    </row>
    <row r="6473" spans="1:5" x14ac:dyDescent="0.2">
      <c r="A6473" s="126">
        <v>6412</v>
      </c>
      <c r="B6473" s="1890"/>
      <c r="D6473" s="2" t="str">
        <f t="shared" si="100"/>
        <v>OK</v>
      </c>
      <c r="E6473" s="4" t="s">
        <v>1996</v>
      </c>
    </row>
    <row r="6474" spans="1:5" x14ac:dyDescent="0.2">
      <c r="A6474" s="126">
        <v>6413</v>
      </c>
      <c r="B6474" s="1890"/>
      <c r="D6474" s="2" t="str">
        <f t="shared" si="100"/>
        <v>OK</v>
      </c>
      <c r="E6474" s="4" t="s">
        <v>1996</v>
      </c>
    </row>
    <row r="6475" spans="1:5" x14ac:dyDescent="0.2">
      <c r="A6475" s="126">
        <v>6414</v>
      </c>
      <c r="B6475" s="1890"/>
      <c r="D6475" s="2" t="str">
        <f t="shared" si="100"/>
        <v>OK</v>
      </c>
      <c r="E6475" s="4" t="s">
        <v>1996</v>
      </c>
    </row>
    <row r="6476" spans="1:5" x14ac:dyDescent="0.2">
      <c r="A6476" s="126">
        <v>6415</v>
      </c>
      <c r="B6476" s="1890"/>
      <c r="D6476" s="2" t="str">
        <f t="shared" si="100"/>
        <v>OK</v>
      </c>
      <c r="E6476" s="4" t="s">
        <v>1996</v>
      </c>
    </row>
    <row r="6477" spans="1:5" x14ac:dyDescent="0.2">
      <c r="A6477" s="126">
        <v>6416</v>
      </c>
      <c r="B6477" s="1890"/>
      <c r="D6477" s="2" t="str">
        <f t="shared" si="100"/>
        <v>OK</v>
      </c>
      <c r="E6477" s="4" t="s">
        <v>1996</v>
      </c>
    </row>
    <row r="6478" spans="1:5" x14ac:dyDescent="0.2">
      <c r="A6478" s="126">
        <v>6417</v>
      </c>
      <c r="B6478" s="1890"/>
      <c r="D6478" s="2" t="str">
        <f t="shared" si="100"/>
        <v>OK</v>
      </c>
      <c r="E6478" s="4" t="s">
        <v>1996</v>
      </c>
    </row>
    <row r="6479" spans="1:5" x14ac:dyDescent="0.2">
      <c r="A6479" s="126">
        <v>6418</v>
      </c>
      <c r="B6479" s="1890"/>
      <c r="D6479" s="2" t="str">
        <f t="shared" si="100"/>
        <v>OK</v>
      </c>
      <c r="E6479" s="4" t="s">
        <v>1996</v>
      </c>
    </row>
    <row r="6480" spans="1:5" x14ac:dyDescent="0.2">
      <c r="A6480" s="126">
        <v>6419</v>
      </c>
      <c r="B6480" s="1890"/>
      <c r="D6480" s="2" t="str">
        <f t="shared" si="100"/>
        <v>OK</v>
      </c>
      <c r="E6480" s="4" t="s">
        <v>1996</v>
      </c>
    </row>
    <row r="6481" spans="1:5" x14ac:dyDescent="0.2">
      <c r="A6481" s="126">
        <v>6420</v>
      </c>
      <c r="B6481" s="1890"/>
      <c r="D6481" s="2" t="str">
        <f t="shared" si="100"/>
        <v>OK</v>
      </c>
      <c r="E6481" s="4" t="s">
        <v>1996</v>
      </c>
    </row>
    <row r="6482" spans="1:5" x14ac:dyDescent="0.2">
      <c r="A6482" s="126">
        <v>6421</v>
      </c>
      <c r="B6482" s="1890"/>
      <c r="D6482" s="2" t="str">
        <f t="shared" si="100"/>
        <v>OK</v>
      </c>
      <c r="E6482" s="4" t="s">
        <v>1996</v>
      </c>
    </row>
    <row r="6483" spans="1:5" x14ac:dyDescent="0.2">
      <c r="A6483" s="126">
        <v>6422</v>
      </c>
      <c r="B6483" s="1890"/>
      <c r="D6483" s="2" t="str">
        <f t="shared" si="100"/>
        <v>OK</v>
      </c>
      <c r="E6483" s="4" t="s">
        <v>1996</v>
      </c>
    </row>
    <row r="6484" spans="1:5" x14ac:dyDescent="0.2">
      <c r="A6484" s="126">
        <v>6423</v>
      </c>
      <c r="B6484" s="1890"/>
      <c r="D6484" s="2" t="str">
        <f t="shared" si="100"/>
        <v>OK</v>
      </c>
      <c r="E6484" s="4" t="s">
        <v>1996</v>
      </c>
    </row>
    <row r="6485" spans="1:5" x14ac:dyDescent="0.2">
      <c r="A6485" s="126">
        <v>6424</v>
      </c>
      <c r="B6485" s="1890"/>
      <c r="D6485" s="2" t="str">
        <f t="shared" si="100"/>
        <v>OK</v>
      </c>
      <c r="E6485" s="4" t="s">
        <v>1996</v>
      </c>
    </row>
    <row r="6486" spans="1:5" x14ac:dyDescent="0.2">
      <c r="A6486" s="126">
        <v>6425</v>
      </c>
      <c r="B6486" s="1890"/>
      <c r="D6486" s="2" t="str">
        <f t="shared" si="100"/>
        <v>OK</v>
      </c>
      <c r="E6486" s="4" t="s">
        <v>1996</v>
      </c>
    </row>
    <row r="6487" spans="1:5" x14ac:dyDescent="0.2">
      <c r="A6487" s="126">
        <v>6426</v>
      </c>
      <c r="B6487" s="1890"/>
      <c r="D6487" s="2" t="str">
        <f t="shared" si="100"/>
        <v>OK</v>
      </c>
      <c r="E6487" s="4" t="s">
        <v>1996</v>
      </c>
    </row>
    <row r="6488" spans="1:5" x14ac:dyDescent="0.2">
      <c r="A6488" s="126">
        <v>6427</v>
      </c>
      <c r="B6488" s="1890"/>
      <c r="D6488" s="2" t="str">
        <f t="shared" si="100"/>
        <v>OK</v>
      </c>
      <c r="E6488" s="4" t="s">
        <v>1996</v>
      </c>
    </row>
    <row r="6489" spans="1:5" x14ac:dyDescent="0.2">
      <c r="A6489" s="126">
        <v>6428</v>
      </c>
      <c r="B6489" s="1890"/>
      <c r="D6489" s="2" t="str">
        <f t="shared" si="100"/>
        <v>OK</v>
      </c>
      <c r="E6489" s="4" t="s">
        <v>1996</v>
      </c>
    </row>
    <row r="6490" spans="1:5" x14ac:dyDescent="0.2">
      <c r="A6490" s="126">
        <v>6429</v>
      </c>
      <c r="B6490" s="1890"/>
      <c r="D6490" s="2" t="str">
        <f t="shared" si="100"/>
        <v>OK</v>
      </c>
      <c r="E6490" s="4" t="s">
        <v>1996</v>
      </c>
    </row>
    <row r="6491" spans="1:5" x14ac:dyDescent="0.2">
      <c r="A6491" s="126">
        <v>6430</v>
      </c>
      <c r="B6491" s="1890"/>
      <c r="D6491" s="2" t="str">
        <f t="shared" si="100"/>
        <v>OK</v>
      </c>
      <c r="E6491" s="4" t="s">
        <v>1996</v>
      </c>
    </row>
    <row r="6492" spans="1:5" x14ac:dyDescent="0.2">
      <c r="A6492" s="126">
        <v>6431</v>
      </c>
      <c r="B6492" s="1890"/>
      <c r="D6492" s="2" t="str">
        <f t="shared" si="100"/>
        <v>OK</v>
      </c>
      <c r="E6492" s="4" t="s">
        <v>1996</v>
      </c>
    </row>
    <row r="6493" spans="1:5" x14ac:dyDescent="0.2">
      <c r="A6493" s="126">
        <v>6432</v>
      </c>
      <c r="B6493" s="1890"/>
      <c r="D6493" s="2" t="str">
        <f t="shared" si="100"/>
        <v>OK</v>
      </c>
      <c r="E6493" s="4" t="s">
        <v>1996</v>
      </c>
    </row>
    <row r="6494" spans="1:5" x14ac:dyDescent="0.2">
      <c r="A6494" s="126">
        <v>6433</v>
      </c>
      <c r="B6494" s="1890"/>
      <c r="D6494" s="2" t="str">
        <f t="shared" si="100"/>
        <v>OK</v>
      </c>
      <c r="E6494" s="4" t="s">
        <v>1996</v>
      </c>
    </row>
    <row r="6495" spans="1:5" x14ac:dyDescent="0.2">
      <c r="A6495" s="126">
        <v>6434</v>
      </c>
      <c r="B6495" s="1890"/>
      <c r="D6495" s="2" t="str">
        <f t="shared" si="100"/>
        <v>OK</v>
      </c>
      <c r="E6495" s="4" t="s">
        <v>1996</v>
      </c>
    </row>
    <row r="6496" spans="1:5" x14ac:dyDescent="0.2">
      <c r="A6496" s="126">
        <v>6435</v>
      </c>
      <c r="B6496" s="1890"/>
      <c r="D6496" s="2" t="str">
        <f t="shared" si="100"/>
        <v>OK</v>
      </c>
      <c r="E6496" s="4" t="s">
        <v>1996</v>
      </c>
    </row>
    <row r="6497" spans="1:5" x14ac:dyDescent="0.2">
      <c r="A6497" s="126">
        <v>6436</v>
      </c>
      <c r="B6497" s="1890"/>
      <c r="D6497" s="2" t="str">
        <f t="shared" si="100"/>
        <v>OK</v>
      </c>
      <c r="E6497" s="4" t="s">
        <v>1996</v>
      </c>
    </row>
    <row r="6498" spans="1:5" x14ac:dyDescent="0.2">
      <c r="A6498" s="126">
        <v>6437</v>
      </c>
      <c r="B6498" s="1890"/>
      <c r="D6498" s="2" t="str">
        <f t="shared" si="100"/>
        <v>OK</v>
      </c>
      <c r="E6498" s="4" t="s">
        <v>1996</v>
      </c>
    </row>
    <row r="6499" spans="1:5" x14ac:dyDescent="0.2">
      <c r="A6499" s="126">
        <v>6438</v>
      </c>
      <c r="B6499" s="1890"/>
      <c r="D6499" s="2" t="str">
        <f t="shared" si="100"/>
        <v>OK</v>
      </c>
      <c r="E6499" s="4" t="s">
        <v>1996</v>
      </c>
    </row>
    <row r="6500" spans="1:5" x14ac:dyDescent="0.2">
      <c r="A6500" s="126">
        <v>6439</v>
      </c>
      <c r="B6500" s="1890"/>
      <c r="D6500" s="2" t="str">
        <f t="shared" si="100"/>
        <v>OK</v>
      </c>
      <c r="E6500" s="4" t="s">
        <v>1996</v>
      </c>
    </row>
    <row r="6501" spans="1:5" x14ac:dyDescent="0.2">
      <c r="A6501" s="126">
        <v>6440</v>
      </c>
      <c r="B6501" s="1890"/>
      <c r="D6501" s="2" t="str">
        <f t="shared" si="100"/>
        <v>OK</v>
      </c>
      <c r="E6501" s="4" t="s">
        <v>1996</v>
      </c>
    </row>
    <row r="6502" spans="1:5" x14ac:dyDescent="0.2">
      <c r="A6502" s="126">
        <v>6441</v>
      </c>
      <c r="B6502" s="1890"/>
      <c r="D6502" s="2" t="str">
        <f t="shared" si="100"/>
        <v>OK</v>
      </c>
      <c r="E6502" s="4" t="s">
        <v>1996</v>
      </c>
    </row>
    <row r="6503" spans="1:5" x14ac:dyDescent="0.2">
      <c r="A6503" s="126">
        <v>6442</v>
      </c>
      <c r="B6503" s="1890"/>
      <c r="D6503" s="2" t="str">
        <f t="shared" si="100"/>
        <v>OK</v>
      </c>
      <c r="E6503" s="4" t="s">
        <v>1996</v>
      </c>
    </row>
    <row r="6504" spans="1:5" x14ac:dyDescent="0.2">
      <c r="A6504" s="126">
        <v>6443</v>
      </c>
      <c r="B6504" s="1890"/>
      <c r="D6504" s="2" t="str">
        <f t="shared" si="100"/>
        <v>OK</v>
      </c>
      <c r="E6504" s="4" t="s">
        <v>1996</v>
      </c>
    </row>
    <row r="6505" spans="1:5" x14ac:dyDescent="0.2">
      <c r="A6505" s="126">
        <v>6444</v>
      </c>
      <c r="B6505" s="1890"/>
      <c r="D6505" s="2" t="str">
        <f t="shared" si="100"/>
        <v>OK</v>
      </c>
      <c r="E6505" s="4" t="s">
        <v>1996</v>
      </c>
    </row>
    <row r="6506" spans="1:5" x14ac:dyDescent="0.2">
      <c r="A6506" s="126">
        <v>6445</v>
      </c>
      <c r="B6506" s="1890"/>
      <c r="D6506" s="2" t="str">
        <f t="shared" si="100"/>
        <v>OK</v>
      </c>
      <c r="E6506" s="4" t="s">
        <v>1996</v>
      </c>
    </row>
    <row r="6507" spans="1:5" x14ac:dyDescent="0.2">
      <c r="A6507" s="126">
        <v>6446</v>
      </c>
      <c r="B6507" s="1890"/>
      <c r="D6507" s="2" t="str">
        <f t="shared" si="100"/>
        <v>OK</v>
      </c>
      <c r="E6507" s="4" t="s">
        <v>1996</v>
      </c>
    </row>
    <row r="6508" spans="1:5" x14ac:dyDescent="0.2">
      <c r="A6508" s="126">
        <v>6447</v>
      </c>
      <c r="B6508" s="1890"/>
      <c r="D6508" s="2" t="str">
        <f t="shared" si="100"/>
        <v>OK</v>
      </c>
      <c r="E6508" s="4" t="s">
        <v>1996</v>
      </c>
    </row>
    <row r="6509" spans="1:5" x14ac:dyDescent="0.2">
      <c r="A6509" s="126">
        <v>6448</v>
      </c>
      <c r="B6509" s="1890"/>
      <c r="D6509" s="2" t="str">
        <f t="shared" si="100"/>
        <v>OK</v>
      </c>
      <c r="E6509" s="4" t="s">
        <v>1996</v>
      </c>
    </row>
    <row r="6510" spans="1:5" x14ac:dyDescent="0.2">
      <c r="A6510" s="126">
        <v>6449</v>
      </c>
      <c r="B6510" s="1890"/>
      <c r="D6510" s="2" t="str">
        <f t="shared" si="100"/>
        <v>OK</v>
      </c>
      <c r="E6510" s="4" t="s">
        <v>1996</v>
      </c>
    </row>
    <row r="6511" spans="1:5" x14ac:dyDescent="0.2">
      <c r="A6511" s="126">
        <v>6450</v>
      </c>
      <c r="B6511" s="1890"/>
      <c r="D6511" s="2" t="str">
        <f t="shared" si="100"/>
        <v>OK</v>
      </c>
      <c r="E6511" s="4" t="s">
        <v>1996</v>
      </c>
    </row>
    <row r="6512" spans="1:5" x14ac:dyDescent="0.2">
      <c r="A6512" s="126">
        <v>6451</v>
      </c>
      <c r="B6512" s="1890"/>
      <c r="D6512" s="2" t="str">
        <f t="shared" si="100"/>
        <v>OK</v>
      </c>
      <c r="E6512" s="4" t="s">
        <v>1996</v>
      </c>
    </row>
    <row r="6513" spans="1:5" x14ac:dyDescent="0.2">
      <c r="A6513" s="126">
        <v>6452</v>
      </c>
      <c r="B6513" s="1890"/>
      <c r="D6513" s="2" t="str">
        <f t="shared" si="100"/>
        <v>OK</v>
      </c>
      <c r="E6513" s="4" t="s">
        <v>1996</v>
      </c>
    </row>
    <row r="6514" spans="1:5" x14ac:dyDescent="0.2">
      <c r="A6514" s="126">
        <v>6453</v>
      </c>
      <c r="B6514" s="1890"/>
      <c r="D6514" s="2" t="str">
        <f t="shared" si="100"/>
        <v>OK</v>
      </c>
      <c r="E6514" s="4" t="s">
        <v>1996</v>
      </c>
    </row>
    <row r="6515" spans="1:5" x14ac:dyDescent="0.2">
      <c r="A6515" s="126">
        <v>6454</v>
      </c>
      <c r="B6515" s="1890"/>
      <c r="D6515" s="2" t="str">
        <f t="shared" si="100"/>
        <v>OK</v>
      </c>
      <c r="E6515" s="4" t="s">
        <v>1996</v>
      </c>
    </row>
    <row r="6516" spans="1:5" x14ac:dyDescent="0.2">
      <c r="A6516" s="126">
        <v>6455</v>
      </c>
      <c r="B6516" s="1890"/>
      <c r="D6516" s="2" t="str">
        <f t="shared" si="100"/>
        <v>OK</v>
      </c>
      <c r="E6516" s="4" t="s">
        <v>1996</v>
      </c>
    </row>
    <row r="6517" spans="1:5" x14ac:dyDescent="0.2">
      <c r="A6517" s="126">
        <v>6456</v>
      </c>
      <c r="B6517" s="1890"/>
      <c r="D6517" s="2" t="str">
        <f t="shared" si="100"/>
        <v>OK</v>
      </c>
      <c r="E6517" s="4" t="s">
        <v>1996</v>
      </c>
    </row>
    <row r="6518" spans="1:5" x14ac:dyDescent="0.2">
      <c r="A6518" s="126">
        <v>6457</v>
      </c>
      <c r="B6518" s="1890"/>
      <c r="D6518" s="2" t="str">
        <f t="shared" si="100"/>
        <v>OK</v>
      </c>
      <c r="E6518" s="4" t="s">
        <v>1996</v>
      </c>
    </row>
    <row r="6519" spans="1:5" x14ac:dyDescent="0.2">
      <c r="A6519" s="126">
        <v>6458</v>
      </c>
      <c r="B6519" s="1890"/>
      <c r="D6519" s="2" t="str">
        <f t="shared" si="100"/>
        <v>OK</v>
      </c>
      <c r="E6519" s="4" t="s">
        <v>1996</v>
      </c>
    </row>
    <row r="6520" spans="1:5" x14ac:dyDescent="0.2">
      <c r="A6520" s="126">
        <v>6459</v>
      </c>
      <c r="B6520" s="1890"/>
      <c r="D6520" s="2" t="str">
        <f t="shared" si="100"/>
        <v>OK</v>
      </c>
      <c r="E6520" s="4" t="s">
        <v>1996</v>
      </c>
    </row>
    <row r="6521" spans="1:5" x14ac:dyDescent="0.2">
      <c r="A6521" s="126">
        <v>6460</v>
      </c>
      <c r="B6521" s="1890"/>
      <c r="D6521" s="2" t="str">
        <f t="shared" si="100"/>
        <v>OK</v>
      </c>
      <c r="E6521" s="4" t="s">
        <v>1996</v>
      </c>
    </row>
    <row r="6522" spans="1:5" x14ac:dyDescent="0.2">
      <c r="A6522" s="126">
        <v>6461</v>
      </c>
      <c r="B6522" s="1890"/>
      <c r="D6522" s="2" t="str">
        <f t="shared" si="100"/>
        <v>OK</v>
      </c>
      <c r="E6522" s="4" t="s">
        <v>1996</v>
      </c>
    </row>
    <row r="6523" spans="1:5" x14ac:dyDescent="0.2">
      <c r="A6523" s="126">
        <v>6462</v>
      </c>
      <c r="B6523" s="1890"/>
      <c r="D6523" s="2" t="str">
        <f t="shared" si="100"/>
        <v>OK</v>
      </c>
      <c r="E6523" s="4" t="s">
        <v>1996</v>
      </c>
    </row>
    <row r="6524" spans="1:5" x14ac:dyDescent="0.2">
      <c r="A6524" s="126">
        <v>6463</v>
      </c>
      <c r="B6524" s="1890"/>
      <c r="D6524" s="2" t="str">
        <f t="shared" si="100"/>
        <v>OK</v>
      </c>
      <c r="E6524" s="4" t="s">
        <v>1996</v>
      </c>
    </row>
    <row r="6525" spans="1:5" x14ac:dyDescent="0.2">
      <c r="A6525" s="126">
        <v>6464</v>
      </c>
      <c r="B6525" s="1890"/>
      <c r="D6525" s="2" t="str">
        <f t="shared" si="100"/>
        <v>OK</v>
      </c>
      <c r="E6525" s="4" t="s">
        <v>1996</v>
      </c>
    </row>
    <row r="6526" spans="1:5" x14ac:dyDescent="0.2">
      <c r="A6526" s="126">
        <v>6465</v>
      </c>
      <c r="B6526" s="1890"/>
      <c r="D6526" s="2" t="str">
        <f t="shared" si="100"/>
        <v>OK</v>
      </c>
      <c r="E6526" s="4" t="s">
        <v>1996</v>
      </c>
    </row>
    <row r="6527" spans="1:5" x14ac:dyDescent="0.2">
      <c r="A6527" s="126">
        <v>6466</v>
      </c>
      <c r="B6527" s="1890"/>
      <c r="D6527" s="2" t="str">
        <f t="shared" ref="D6527:D6590" si="101">IF(ISBLANK(B6527),"OK",IF(A6527-B6527=0,"OK","Error?"))</f>
        <v>OK</v>
      </c>
      <c r="E6527" s="4" t="s">
        <v>1996</v>
      </c>
    </row>
    <row r="6528" spans="1:5" x14ac:dyDescent="0.2">
      <c r="A6528" s="126">
        <v>6467</v>
      </c>
      <c r="B6528" s="1890"/>
      <c r="D6528" s="2" t="str">
        <f t="shared" si="101"/>
        <v>OK</v>
      </c>
      <c r="E6528" s="4" t="s">
        <v>1996</v>
      </c>
    </row>
    <row r="6529" spans="1:5" x14ac:dyDescent="0.2">
      <c r="A6529" s="126">
        <v>6468</v>
      </c>
      <c r="B6529" s="1890"/>
      <c r="D6529" s="2" t="str">
        <f t="shared" si="101"/>
        <v>OK</v>
      </c>
      <c r="E6529" s="4" t="s">
        <v>1996</v>
      </c>
    </row>
    <row r="6530" spans="1:5" x14ac:dyDescent="0.2">
      <c r="A6530" s="126">
        <v>6469</v>
      </c>
      <c r="B6530" s="1890"/>
      <c r="D6530" s="2" t="str">
        <f t="shared" si="101"/>
        <v>OK</v>
      </c>
      <c r="E6530" s="4" t="s">
        <v>1996</v>
      </c>
    </row>
    <row r="6531" spans="1:5" x14ac:dyDescent="0.2">
      <c r="A6531" s="126">
        <v>6470</v>
      </c>
      <c r="B6531" s="1890"/>
      <c r="D6531" s="2" t="str">
        <f t="shared" si="101"/>
        <v>OK</v>
      </c>
      <c r="E6531" s="4" t="s">
        <v>1996</v>
      </c>
    </row>
    <row r="6532" spans="1:5" x14ac:dyDescent="0.2">
      <c r="A6532" s="126">
        <v>6471</v>
      </c>
      <c r="B6532" s="1890"/>
      <c r="D6532" s="2" t="str">
        <f t="shared" si="101"/>
        <v>OK</v>
      </c>
      <c r="E6532" s="4" t="s">
        <v>1996</v>
      </c>
    </row>
    <row r="6533" spans="1:5" x14ac:dyDescent="0.2">
      <c r="A6533" s="126">
        <v>6472</v>
      </c>
      <c r="B6533" s="1890"/>
      <c r="D6533" s="2" t="str">
        <f t="shared" si="101"/>
        <v>OK</v>
      </c>
      <c r="E6533" s="4" t="s">
        <v>1996</v>
      </c>
    </row>
    <row r="6534" spans="1:5" x14ac:dyDescent="0.2">
      <c r="A6534" s="126">
        <v>6473</v>
      </c>
      <c r="B6534" s="1890"/>
      <c r="D6534" s="2" t="str">
        <f t="shared" si="101"/>
        <v>OK</v>
      </c>
      <c r="E6534" s="4" t="s">
        <v>1996</v>
      </c>
    </row>
    <row r="6535" spans="1:5" x14ac:dyDescent="0.2">
      <c r="A6535" s="126">
        <v>6474</v>
      </c>
      <c r="B6535" s="1890"/>
      <c r="D6535" s="2" t="str">
        <f t="shared" si="101"/>
        <v>OK</v>
      </c>
      <c r="E6535" s="4" t="s">
        <v>1996</v>
      </c>
    </row>
    <row r="6536" spans="1:5" x14ac:dyDescent="0.2">
      <c r="A6536" s="126">
        <v>6475</v>
      </c>
      <c r="B6536" s="1890"/>
      <c r="D6536" s="2" t="str">
        <f t="shared" si="101"/>
        <v>OK</v>
      </c>
      <c r="E6536" s="4" t="s">
        <v>1996</v>
      </c>
    </row>
    <row r="6537" spans="1:5" x14ac:dyDescent="0.2">
      <c r="A6537" s="126">
        <v>6476</v>
      </c>
      <c r="B6537" s="1890"/>
      <c r="D6537" s="2" t="str">
        <f t="shared" si="101"/>
        <v>OK</v>
      </c>
      <c r="E6537" s="4" t="s">
        <v>1996</v>
      </c>
    </row>
    <row r="6538" spans="1:5" x14ac:dyDescent="0.2">
      <c r="A6538" s="126">
        <v>6477</v>
      </c>
      <c r="B6538" s="1890"/>
      <c r="D6538" s="2" t="str">
        <f t="shared" si="101"/>
        <v>OK</v>
      </c>
      <c r="E6538" s="4" t="s">
        <v>1996</v>
      </c>
    </row>
    <row r="6539" spans="1:5" x14ac:dyDescent="0.2">
      <c r="A6539" s="126">
        <v>6478</v>
      </c>
      <c r="B6539" s="1890"/>
      <c r="D6539" s="2" t="str">
        <f t="shared" si="101"/>
        <v>OK</v>
      </c>
      <c r="E6539" s="4" t="s">
        <v>1996</v>
      </c>
    </row>
    <row r="6540" spans="1:5" x14ac:dyDescent="0.2">
      <c r="A6540" s="126">
        <v>6479</v>
      </c>
      <c r="B6540" s="1890"/>
      <c r="D6540" s="2" t="str">
        <f t="shared" si="101"/>
        <v>OK</v>
      </c>
      <c r="E6540" s="4" t="s">
        <v>1996</v>
      </c>
    </row>
    <row r="6541" spans="1:5" x14ac:dyDescent="0.2">
      <c r="A6541" s="126">
        <v>6480</v>
      </c>
      <c r="B6541" s="1890"/>
      <c r="D6541" s="2" t="str">
        <f t="shared" si="101"/>
        <v>OK</v>
      </c>
      <c r="E6541" s="4" t="s">
        <v>1996</v>
      </c>
    </row>
    <row r="6542" spans="1:5" x14ac:dyDescent="0.2">
      <c r="A6542" s="126">
        <v>6481</v>
      </c>
      <c r="B6542" s="1890"/>
      <c r="D6542" s="2" t="str">
        <f t="shared" si="101"/>
        <v>OK</v>
      </c>
      <c r="E6542" s="4" t="s">
        <v>1996</v>
      </c>
    </row>
    <row r="6543" spans="1:5" x14ac:dyDescent="0.2">
      <c r="A6543" s="126">
        <v>6482</v>
      </c>
      <c r="B6543" s="1890"/>
      <c r="D6543" s="2" t="str">
        <f t="shared" si="101"/>
        <v>OK</v>
      </c>
      <c r="E6543" s="4" t="s">
        <v>1996</v>
      </c>
    </row>
    <row r="6544" spans="1:5" x14ac:dyDescent="0.2">
      <c r="A6544" s="126">
        <v>6483</v>
      </c>
      <c r="B6544" s="1890"/>
      <c r="D6544" s="2" t="str">
        <f t="shared" si="101"/>
        <v>OK</v>
      </c>
      <c r="E6544" s="4" t="s">
        <v>1996</v>
      </c>
    </row>
    <row r="6545" spans="1:5" x14ac:dyDescent="0.2">
      <c r="A6545" s="126">
        <v>6484</v>
      </c>
      <c r="B6545" s="1890"/>
      <c r="D6545" s="2" t="str">
        <f t="shared" si="101"/>
        <v>OK</v>
      </c>
      <c r="E6545" s="4" t="s">
        <v>1996</v>
      </c>
    </row>
    <row r="6546" spans="1:5" x14ac:dyDescent="0.2">
      <c r="A6546" s="126">
        <v>6485</v>
      </c>
      <c r="B6546" s="1890"/>
      <c r="D6546" s="2" t="str">
        <f t="shared" si="101"/>
        <v>OK</v>
      </c>
      <c r="E6546" s="4" t="s">
        <v>1996</v>
      </c>
    </row>
    <row r="6547" spans="1:5" x14ac:dyDescent="0.2">
      <c r="A6547" s="126">
        <v>6486</v>
      </c>
      <c r="B6547" s="1890"/>
      <c r="D6547" s="2" t="str">
        <f t="shared" si="101"/>
        <v>OK</v>
      </c>
      <c r="E6547" s="4" t="s">
        <v>1996</v>
      </c>
    </row>
    <row r="6548" spans="1:5" x14ac:dyDescent="0.2">
      <c r="A6548" s="126">
        <v>6487</v>
      </c>
      <c r="B6548" s="1890"/>
      <c r="D6548" s="2" t="str">
        <f t="shared" si="101"/>
        <v>OK</v>
      </c>
      <c r="E6548" s="4" t="s">
        <v>1996</v>
      </c>
    </row>
    <row r="6549" spans="1:5" x14ac:dyDescent="0.2">
      <c r="A6549" s="126">
        <v>6488</v>
      </c>
      <c r="B6549" s="1890"/>
      <c r="D6549" s="2" t="str">
        <f t="shared" si="101"/>
        <v>OK</v>
      </c>
      <c r="E6549" s="4" t="s">
        <v>1996</v>
      </c>
    </row>
    <row r="6550" spans="1:5" x14ac:dyDescent="0.2">
      <c r="A6550" s="126">
        <v>6489</v>
      </c>
      <c r="B6550" s="1890"/>
      <c r="D6550" s="2" t="str">
        <f t="shared" si="101"/>
        <v>OK</v>
      </c>
      <c r="E6550" s="4" t="s">
        <v>1996</v>
      </c>
    </row>
    <row r="6551" spans="1:5" x14ac:dyDescent="0.2">
      <c r="A6551" s="126">
        <v>6490</v>
      </c>
      <c r="B6551" s="1890"/>
      <c r="D6551" s="2" t="str">
        <f t="shared" si="101"/>
        <v>OK</v>
      </c>
      <c r="E6551" s="4" t="s">
        <v>1996</v>
      </c>
    </row>
    <row r="6552" spans="1:5" x14ac:dyDescent="0.2">
      <c r="A6552" s="126">
        <v>6491</v>
      </c>
      <c r="B6552" s="1890"/>
      <c r="D6552" s="2" t="str">
        <f t="shared" si="101"/>
        <v>OK</v>
      </c>
      <c r="E6552" s="4" t="s">
        <v>1996</v>
      </c>
    </row>
    <row r="6553" spans="1:5" x14ac:dyDescent="0.2">
      <c r="A6553" s="126">
        <v>6492</v>
      </c>
      <c r="B6553" s="1890"/>
      <c r="D6553" s="2" t="str">
        <f t="shared" si="101"/>
        <v>OK</v>
      </c>
      <c r="E6553" s="4" t="s">
        <v>1996</v>
      </c>
    </row>
    <row r="6554" spans="1:5" x14ac:dyDescent="0.2">
      <c r="A6554" s="126">
        <v>6493</v>
      </c>
      <c r="B6554" s="1890"/>
      <c r="D6554" s="2" t="str">
        <f t="shared" si="101"/>
        <v>OK</v>
      </c>
      <c r="E6554" s="4" t="s">
        <v>1996</v>
      </c>
    </row>
    <row r="6555" spans="1:5" x14ac:dyDescent="0.2">
      <c r="A6555" s="126">
        <v>6494</v>
      </c>
      <c r="B6555" s="1890"/>
      <c r="D6555" s="2" t="str">
        <f t="shared" si="101"/>
        <v>OK</v>
      </c>
      <c r="E6555" s="4" t="s">
        <v>1996</v>
      </c>
    </row>
    <row r="6556" spans="1:5" x14ac:dyDescent="0.2">
      <c r="A6556" s="126">
        <v>6495</v>
      </c>
      <c r="B6556" s="1890"/>
      <c r="D6556" s="2" t="str">
        <f t="shared" si="101"/>
        <v>OK</v>
      </c>
      <c r="E6556" s="4" t="s">
        <v>1996</v>
      </c>
    </row>
    <row r="6557" spans="1:5" x14ac:dyDescent="0.2">
      <c r="A6557" s="126">
        <v>6496</v>
      </c>
      <c r="B6557" s="1890"/>
      <c r="D6557" s="2" t="str">
        <f t="shared" si="101"/>
        <v>OK</v>
      </c>
      <c r="E6557" s="4" t="s">
        <v>1996</v>
      </c>
    </row>
    <row r="6558" spans="1:5" x14ac:dyDescent="0.2">
      <c r="A6558" s="126">
        <v>6497</v>
      </c>
      <c r="B6558" s="1890"/>
      <c r="D6558" s="2" t="str">
        <f t="shared" si="101"/>
        <v>OK</v>
      </c>
      <c r="E6558" s="4" t="s">
        <v>1996</v>
      </c>
    </row>
    <row r="6559" spans="1:5" x14ac:dyDescent="0.2">
      <c r="A6559" s="126">
        <v>6498</v>
      </c>
      <c r="B6559" s="1890"/>
      <c r="D6559" s="2" t="str">
        <f t="shared" si="101"/>
        <v>OK</v>
      </c>
      <c r="E6559" s="4" t="s">
        <v>1996</v>
      </c>
    </row>
    <row r="6560" spans="1:5" x14ac:dyDescent="0.2">
      <c r="A6560" s="126">
        <v>6499</v>
      </c>
      <c r="B6560" s="1890"/>
      <c r="D6560" s="2" t="str">
        <f t="shared" si="101"/>
        <v>OK</v>
      </c>
      <c r="E6560" s="4" t="s">
        <v>1996</v>
      </c>
    </row>
    <row r="6561" spans="1:5" x14ac:dyDescent="0.2">
      <c r="A6561" s="126">
        <v>6500</v>
      </c>
      <c r="B6561" s="1890"/>
      <c r="D6561" s="2" t="str">
        <f t="shared" si="101"/>
        <v>OK</v>
      </c>
      <c r="E6561" s="4" t="s">
        <v>1996</v>
      </c>
    </row>
    <row r="6562" spans="1:5" x14ac:dyDescent="0.2">
      <c r="A6562" s="126">
        <v>6501</v>
      </c>
      <c r="B6562" s="1890"/>
      <c r="D6562" s="2" t="str">
        <f t="shared" si="101"/>
        <v>OK</v>
      </c>
      <c r="E6562" s="4" t="s">
        <v>1996</v>
      </c>
    </row>
    <row r="6563" spans="1:5" x14ac:dyDescent="0.2">
      <c r="A6563" s="126">
        <v>6502</v>
      </c>
      <c r="B6563" s="1890"/>
      <c r="D6563" s="2" t="str">
        <f t="shared" si="101"/>
        <v>OK</v>
      </c>
      <c r="E6563" s="4" t="s">
        <v>1996</v>
      </c>
    </row>
    <row r="6564" spans="1:5" x14ac:dyDescent="0.2">
      <c r="A6564" s="126">
        <v>6503</v>
      </c>
      <c r="B6564" s="1890"/>
      <c r="D6564" s="2" t="str">
        <f t="shared" si="101"/>
        <v>OK</v>
      </c>
      <c r="E6564" s="4" t="s">
        <v>1996</v>
      </c>
    </row>
    <row r="6565" spans="1:5" x14ac:dyDescent="0.2">
      <c r="A6565" s="126">
        <v>6504</v>
      </c>
      <c r="B6565" s="1890"/>
      <c r="D6565" s="2" t="str">
        <f t="shared" si="101"/>
        <v>OK</v>
      </c>
      <c r="E6565" s="4" t="s">
        <v>1996</v>
      </c>
    </row>
    <row r="6566" spans="1:5" x14ac:dyDescent="0.2">
      <c r="A6566" s="126">
        <v>6505</v>
      </c>
      <c r="B6566" s="1890"/>
      <c r="D6566" s="2" t="str">
        <f t="shared" si="101"/>
        <v>OK</v>
      </c>
      <c r="E6566" s="4" t="s">
        <v>1996</v>
      </c>
    </row>
    <row r="6567" spans="1:5" x14ac:dyDescent="0.2">
      <c r="A6567" s="126">
        <v>6506</v>
      </c>
      <c r="B6567" s="1890"/>
      <c r="D6567" s="2" t="str">
        <f t="shared" si="101"/>
        <v>OK</v>
      </c>
      <c r="E6567" s="4" t="s">
        <v>1996</v>
      </c>
    </row>
    <row r="6568" spans="1:5" x14ac:dyDescent="0.2">
      <c r="A6568" s="126">
        <v>6507</v>
      </c>
      <c r="B6568" s="1890"/>
      <c r="D6568" s="2" t="str">
        <f t="shared" si="101"/>
        <v>OK</v>
      </c>
      <c r="E6568" s="4" t="s">
        <v>1996</v>
      </c>
    </row>
    <row r="6569" spans="1:5" x14ac:dyDescent="0.2">
      <c r="A6569" s="126">
        <v>6508</v>
      </c>
      <c r="B6569" s="1890"/>
      <c r="D6569" s="2" t="str">
        <f t="shared" si="101"/>
        <v>OK</v>
      </c>
      <c r="E6569" s="4" t="s">
        <v>1996</v>
      </c>
    </row>
    <row r="6570" spans="1:5" x14ac:dyDescent="0.2">
      <c r="A6570" s="126">
        <v>6509</v>
      </c>
      <c r="B6570" s="1890"/>
      <c r="D6570" s="2" t="str">
        <f t="shared" si="101"/>
        <v>OK</v>
      </c>
      <c r="E6570" s="4" t="s">
        <v>1996</v>
      </c>
    </row>
    <row r="6571" spans="1:5" x14ac:dyDescent="0.2">
      <c r="A6571" s="126">
        <v>6510</v>
      </c>
      <c r="B6571" s="1890"/>
      <c r="D6571" s="2" t="str">
        <f t="shared" si="101"/>
        <v>OK</v>
      </c>
      <c r="E6571" s="4" t="s">
        <v>1996</v>
      </c>
    </row>
    <row r="6572" spans="1:5" x14ac:dyDescent="0.2">
      <c r="A6572" s="126">
        <v>6511</v>
      </c>
      <c r="B6572" s="1890"/>
      <c r="D6572" s="2" t="str">
        <f t="shared" si="101"/>
        <v>OK</v>
      </c>
      <c r="E6572" s="4" t="s">
        <v>1996</v>
      </c>
    </row>
    <row r="6573" spans="1:5" x14ac:dyDescent="0.2">
      <c r="A6573" s="126">
        <v>6512</v>
      </c>
      <c r="B6573" s="1890"/>
      <c r="D6573" s="2" t="str">
        <f t="shared" si="101"/>
        <v>OK</v>
      </c>
      <c r="E6573" s="4" t="s">
        <v>1996</v>
      </c>
    </row>
    <row r="6574" spans="1:5" x14ac:dyDescent="0.2">
      <c r="A6574" s="126">
        <v>6513</v>
      </c>
      <c r="B6574" s="1890"/>
      <c r="D6574" s="2" t="str">
        <f t="shared" si="101"/>
        <v>OK</v>
      </c>
      <c r="E6574" s="4" t="s">
        <v>1996</v>
      </c>
    </row>
    <row r="6575" spans="1:5" x14ac:dyDescent="0.2">
      <c r="A6575" s="126">
        <v>6514</v>
      </c>
      <c r="B6575" s="1890"/>
      <c r="D6575" s="2" t="str">
        <f t="shared" si="101"/>
        <v>OK</v>
      </c>
      <c r="E6575" s="4" t="s">
        <v>1996</v>
      </c>
    </row>
    <row r="6576" spans="1:5" x14ac:dyDescent="0.2">
      <c r="A6576" s="126">
        <v>6515</v>
      </c>
      <c r="B6576" s="1890"/>
      <c r="D6576" s="2" t="str">
        <f t="shared" si="101"/>
        <v>OK</v>
      </c>
      <c r="E6576" s="4" t="s">
        <v>1996</v>
      </c>
    </row>
    <row r="6577" spans="1:5" x14ac:dyDescent="0.2">
      <c r="A6577" s="126">
        <v>6516</v>
      </c>
      <c r="B6577" s="1890"/>
      <c r="D6577" s="2" t="str">
        <f t="shared" si="101"/>
        <v>OK</v>
      </c>
      <c r="E6577" s="4" t="s">
        <v>1996</v>
      </c>
    </row>
    <row r="6578" spans="1:5" x14ac:dyDescent="0.2">
      <c r="A6578" s="126">
        <v>6517</v>
      </c>
      <c r="B6578" s="1890"/>
      <c r="D6578" s="2" t="str">
        <f t="shared" si="101"/>
        <v>OK</v>
      </c>
      <c r="E6578" s="4" t="s">
        <v>1996</v>
      </c>
    </row>
    <row r="6579" spans="1:5" x14ac:dyDescent="0.2">
      <c r="A6579" s="126">
        <v>6518</v>
      </c>
      <c r="B6579" s="1890"/>
      <c r="D6579" s="2" t="str">
        <f t="shared" si="101"/>
        <v>OK</v>
      </c>
      <c r="E6579" s="4" t="s">
        <v>1996</v>
      </c>
    </row>
    <row r="6580" spans="1:5" x14ac:dyDescent="0.2">
      <c r="A6580" s="126">
        <v>6519</v>
      </c>
      <c r="B6580" s="1890"/>
      <c r="D6580" s="2" t="str">
        <f t="shared" si="101"/>
        <v>OK</v>
      </c>
      <c r="E6580" s="4" t="s">
        <v>1996</v>
      </c>
    </row>
    <row r="6581" spans="1:5" x14ac:dyDescent="0.2">
      <c r="A6581" s="126">
        <v>6520</v>
      </c>
      <c r="B6581" s="1890"/>
      <c r="D6581" s="2" t="str">
        <f t="shared" si="101"/>
        <v>OK</v>
      </c>
      <c r="E6581" s="4" t="s">
        <v>1996</v>
      </c>
    </row>
    <row r="6582" spans="1:5" x14ac:dyDescent="0.2">
      <c r="A6582" s="126">
        <v>6521</v>
      </c>
      <c r="B6582" s="1890"/>
      <c r="D6582" s="2" t="str">
        <f t="shared" si="101"/>
        <v>OK</v>
      </c>
      <c r="E6582" s="4" t="s">
        <v>1996</v>
      </c>
    </row>
    <row r="6583" spans="1:5" x14ac:dyDescent="0.2">
      <c r="A6583" s="126">
        <v>6522</v>
      </c>
      <c r="B6583" s="1890"/>
      <c r="D6583" s="2" t="str">
        <f t="shared" si="101"/>
        <v>OK</v>
      </c>
      <c r="E6583" s="4" t="s">
        <v>1996</v>
      </c>
    </row>
    <row r="6584" spans="1:5" x14ac:dyDescent="0.2">
      <c r="A6584" s="126">
        <v>6523</v>
      </c>
      <c r="B6584" s="1890"/>
      <c r="D6584" s="2" t="str">
        <f t="shared" si="101"/>
        <v>OK</v>
      </c>
      <c r="E6584" s="4" t="s">
        <v>1996</v>
      </c>
    </row>
    <row r="6585" spans="1:5" x14ac:dyDescent="0.2">
      <c r="A6585" s="126">
        <v>6524</v>
      </c>
      <c r="B6585" s="1890"/>
      <c r="D6585" s="2" t="str">
        <f t="shared" si="101"/>
        <v>OK</v>
      </c>
      <c r="E6585" s="4" t="s">
        <v>1996</v>
      </c>
    </row>
    <row r="6586" spans="1:5" x14ac:dyDescent="0.2">
      <c r="A6586" s="126">
        <v>6525</v>
      </c>
      <c r="B6586" s="1890"/>
      <c r="D6586" s="2" t="str">
        <f t="shared" si="101"/>
        <v>OK</v>
      </c>
      <c r="E6586" s="4" t="s">
        <v>1996</v>
      </c>
    </row>
    <row r="6587" spans="1:5" x14ac:dyDescent="0.2">
      <c r="A6587" s="126">
        <v>6526</v>
      </c>
      <c r="B6587" s="1890"/>
      <c r="D6587" s="2" t="str">
        <f t="shared" si="101"/>
        <v>OK</v>
      </c>
      <c r="E6587" s="4" t="s">
        <v>1996</v>
      </c>
    </row>
    <row r="6588" spans="1:5" x14ac:dyDescent="0.2">
      <c r="A6588" s="126">
        <v>6527</v>
      </c>
      <c r="B6588" s="1890"/>
      <c r="D6588" s="2" t="str">
        <f t="shared" si="101"/>
        <v>OK</v>
      </c>
      <c r="E6588" s="4" t="s">
        <v>1996</v>
      </c>
    </row>
    <row r="6589" spans="1:5" x14ac:dyDescent="0.2">
      <c r="A6589" s="126">
        <v>6528</v>
      </c>
      <c r="B6589" s="1890"/>
      <c r="D6589" s="2" t="str">
        <f t="shared" si="101"/>
        <v>OK</v>
      </c>
      <c r="E6589" s="4" t="s">
        <v>1996</v>
      </c>
    </row>
    <row r="6590" spans="1:5" x14ac:dyDescent="0.2">
      <c r="A6590" s="126">
        <v>6529</v>
      </c>
      <c r="B6590" s="1890"/>
      <c r="D6590" s="2" t="str">
        <f t="shared" si="101"/>
        <v>OK</v>
      </c>
      <c r="E6590" s="4" t="s">
        <v>1996</v>
      </c>
    </row>
    <row r="6591" spans="1:5" x14ac:dyDescent="0.2">
      <c r="A6591" s="126">
        <v>6530</v>
      </c>
      <c r="B6591" s="1890"/>
      <c r="D6591" s="2" t="str">
        <f t="shared" ref="D6591:D6654" si="102">IF(ISBLANK(B6591),"OK",IF(A6591-B6591=0,"OK","Error?"))</f>
        <v>OK</v>
      </c>
      <c r="E6591" s="4" t="s">
        <v>1996</v>
      </c>
    </row>
    <row r="6592" spans="1:5" x14ac:dyDescent="0.2">
      <c r="A6592" s="126">
        <v>6531</v>
      </c>
      <c r="B6592" s="1890"/>
      <c r="D6592" s="2" t="str">
        <f t="shared" si="102"/>
        <v>OK</v>
      </c>
      <c r="E6592" s="4" t="s">
        <v>1996</v>
      </c>
    </row>
    <row r="6593" spans="1:5" x14ac:dyDescent="0.2">
      <c r="A6593" s="126">
        <v>6532</v>
      </c>
      <c r="B6593" s="1890"/>
      <c r="D6593" s="2" t="str">
        <f t="shared" si="102"/>
        <v>OK</v>
      </c>
      <c r="E6593" s="4" t="s">
        <v>1996</v>
      </c>
    </row>
    <row r="6594" spans="1:5" x14ac:dyDescent="0.2">
      <c r="A6594" s="126">
        <v>6533</v>
      </c>
      <c r="B6594" s="1890"/>
      <c r="D6594" s="2" t="str">
        <f t="shared" si="102"/>
        <v>OK</v>
      </c>
      <c r="E6594" s="4" t="s">
        <v>1996</v>
      </c>
    </row>
    <row r="6595" spans="1:5" x14ac:dyDescent="0.2">
      <c r="A6595" s="126">
        <v>6534</v>
      </c>
      <c r="B6595" s="1890"/>
      <c r="D6595" s="2" t="str">
        <f t="shared" si="102"/>
        <v>OK</v>
      </c>
      <c r="E6595" s="4" t="s">
        <v>1996</v>
      </c>
    </row>
    <row r="6596" spans="1:5" x14ac:dyDescent="0.2">
      <c r="A6596" s="126">
        <v>6535</v>
      </c>
      <c r="B6596" s="1890"/>
      <c r="D6596" s="2" t="str">
        <f t="shared" si="102"/>
        <v>OK</v>
      </c>
      <c r="E6596" s="4" t="s">
        <v>1996</v>
      </c>
    </row>
    <row r="6597" spans="1:5" x14ac:dyDescent="0.2">
      <c r="A6597" s="126">
        <v>6536</v>
      </c>
      <c r="B6597" s="1890"/>
      <c r="D6597" s="2" t="str">
        <f t="shared" si="102"/>
        <v>OK</v>
      </c>
      <c r="E6597" s="4" t="s">
        <v>1996</v>
      </c>
    </row>
    <row r="6598" spans="1:5" x14ac:dyDescent="0.2">
      <c r="A6598" s="126">
        <v>6537</v>
      </c>
      <c r="B6598" s="1890"/>
      <c r="D6598" s="2" t="str">
        <f t="shared" si="102"/>
        <v>OK</v>
      </c>
      <c r="E6598" s="4" t="s">
        <v>1996</v>
      </c>
    </row>
    <row r="6599" spans="1:5" x14ac:dyDescent="0.2">
      <c r="A6599" s="126">
        <v>6538</v>
      </c>
      <c r="B6599" s="1890"/>
      <c r="D6599" s="2" t="str">
        <f t="shared" si="102"/>
        <v>OK</v>
      </c>
      <c r="E6599" s="4" t="s">
        <v>1996</v>
      </c>
    </row>
    <row r="6600" spans="1:5" x14ac:dyDescent="0.2">
      <c r="A6600" s="126">
        <v>6539</v>
      </c>
      <c r="B6600" s="1890"/>
      <c r="D6600" s="2" t="str">
        <f t="shared" si="102"/>
        <v>OK</v>
      </c>
      <c r="E6600" s="4" t="s">
        <v>1996</v>
      </c>
    </row>
    <row r="6601" spans="1:5" x14ac:dyDescent="0.2">
      <c r="A6601" s="126">
        <v>6540</v>
      </c>
      <c r="B6601" s="1890"/>
      <c r="D6601" s="2" t="str">
        <f t="shared" si="102"/>
        <v>OK</v>
      </c>
      <c r="E6601" s="4" t="s">
        <v>1996</v>
      </c>
    </row>
    <row r="6602" spans="1:5" x14ac:dyDescent="0.2">
      <c r="A6602" s="126">
        <v>6541</v>
      </c>
      <c r="B6602" s="1890"/>
      <c r="D6602" s="2" t="str">
        <f t="shared" si="102"/>
        <v>OK</v>
      </c>
      <c r="E6602" s="4" t="s">
        <v>1996</v>
      </c>
    </row>
    <row r="6603" spans="1:5" x14ac:dyDescent="0.2">
      <c r="A6603" s="126">
        <v>6542</v>
      </c>
      <c r="B6603" s="1890"/>
      <c r="D6603" s="2" t="str">
        <f t="shared" si="102"/>
        <v>OK</v>
      </c>
      <c r="E6603" s="4" t="s">
        <v>1996</v>
      </c>
    </row>
    <row r="6604" spans="1:5" x14ac:dyDescent="0.2">
      <c r="A6604" s="126">
        <v>6543</v>
      </c>
      <c r="B6604" s="1890"/>
      <c r="D6604" s="2" t="str">
        <f t="shared" si="102"/>
        <v>OK</v>
      </c>
      <c r="E6604" s="4" t="s">
        <v>1996</v>
      </c>
    </row>
    <row r="6605" spans="1:5" x14ac:dyDescent="0.2">
      <c r="A6605" s="126">
        <v>6544</v>
      </c>
      <c r="B6605" s="1890"/>
      <c r="D6605" s="2" t="str">
        <f t="shared" si="102"/>
        <v>OK</v>
      </c>
      <c r="E6605" s="4" t="s">
        <v>1996</v>
      </c>
    </row>
    <row r="6606" spans="1:5" x14ac:dyDescent="0.2">
      <c r="A6606" s="126">
        <v>6545</v>
      </c>
      <c r="B6606" s="1890"/>
      <c r="D6606" s="2" t="str">
        <f t="shared" si="102"/>
        <v>OK</v>
      </c>
      <c r="E6606" s="4" t="s">
        <v>1996</v>
      </c>
    </row>
    <row r="6607" spans="1:5" x14ac:dyDescent="0.2">
      <c r="A6607" s="126">
        <v>6546</v>
      </c>
      <c r="B6607" s="1890"/>
      <c r="D6607" s="2" t="str">
        <f t="shared" si="102"/>
        <v>OK</v>
      </c>
      <c r="E6607" s="4" t="s">
        <v>1996</v>
      </c>
    </row>
    <row r="6608" spans="1:5" x14ac:dyDescent="0.2">
      <c r="A6608" s="126">
        <v>6547</v>
      </c>
      <c r="B6608" s="1890"/>
      <c r="D6608" s="2" t="str">
        <f t="shared" si="102"/>
        <v>OK</v>
      </c>
      <c r="E6608" s="4" t="s">
        <v>1996</v>
      </c>
    </row>
    <row r="6609" spans="1:5" x14ac:dyDescent="0.2">
      <c r="A6609" s="126">
        <v>6548</v>
      </c>
      <c r="B6609" s="1890"/>
      <c r="D6609" s="2" t="str">
        <f t="shared" si="102"/>
        <v>OK</v>
      </c>
      <c r="E6609" s="4" t="s">
        <v>1996</v>
      </c>
    </row>
    <row r="6610" spans="1:5" x14ac:dyDescent="0.2">
      <c r="A6610" s="126">
        <v>6549</v>
      </c>
      <c r="B6610" s="1890"/>
      <c r="D6610" s="2" t="str">
        <f t="shared" si="102"/>
        <v>OK</v>
      </c>
      <c r="E6610" s="4" t="s">
        <v>1996</v>
      </c>
    </row>
    <row r="6611" spans="1:5" x14ac:dyDescent="0.2">
      <c r="A6611" s="126">
        <v>6550</v>
      </c>
      <c r="B6611" s="1890"/>
      <c r="D6611" s="2" t="str">
        <f t="shared" si="102"/>
        <v>OK</v>
      </c>
      <c r="E6611" s="4" t="s">
        <v>1996</v>
      </c>
    </row>
    <row r="6612" spans="1:5" x14ac:dyDescent="0.2">
      <c r="A6612" s="126">
        <v>6551</v>
      </c>
      <c r="B6612" s="1890"/>
      <c r="D6612" s="2" t="str">
        <f t="shared" si="102"/>
        <v>OK</v>
      </c>
      <c r="E6612" s="4" t="s">
        <v>1996</v>
      </c>
    </row>
    <row r="6613" spans="1:5" x14ac:dyDescent="0.2">
      <c r="A6613" s="126">
        <v>6552</v>
      </c>
      <c r="B6613" s="1890"/>
      <c r="D6613" s="2" t="str">
        <f t="shared" si="102"/>
        <v>OK</v>
      </c>
      <c r="E6613" s="4" t="s">
        <v>1996</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1900</v>
      </c>
    </row>
    <row r="6842" spans="1:5" x14ac:dyDescent="0.2">
      <c r="A6842" s="126">
        <v>6781</v>
      </c>
      <c r="B6842" s="1890"/>
      <c r="D6842" s="2" t="str">
        <f t="shared" si="105"/>
        <v>OK</v>
      </c>
      <c r="E6842" s="1" t="s">
        <v>1900</v>
      </c>
    </row>
    <row r="6843" spans="1:5" x14ac:dyDescent="0.2">
      <c r="A6843" s="126">
        <v>6782</v>
      </c>
      <c r="B6843" s="1890"/>
      <c r="D6843" s="2" t="str">
        <f t="shared" si="105"/>
        <v>OK</v>
      </c>
      <c r="E6843" s="1" t="s">
        <v>1900</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0</v>
      </c>
      <c r="D7224" s="2" t="str">
        <f t="shared" si="111"/>
        <v>Error?</v>
      </c>
    </row>
    <row r="7225" spans="1:4" x14ac:dyDescent="0.2">
      <c r="A7225">
        <v>7164</v>
      </c>
      <c r="B7225" s="1890">
        <f>'Expenditures 15-22'!K343</f>
        <v>0</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0</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1997</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1997</v>
      </c>
    </row>
    <row r="7641" spans="1:6" x14ac:dyDescent="0.2">
      <c r="A7641" s="126">
        <f t="shared" si="125"/>
        <v>7580</v>
      </c>
      <c r="B7641" s="1891"/>
      <c r="D7641" s="2" t="str">
        <f t="shared" si="124"/>
        <v>OK</v>
      </c>
      <c r="E7641" s="4" t="s">
        <v>1997</v>
      </c>
    </row>
    <row r="7642" spans="1:6" x14ac:dyDescent="0.2">
      <c r="A7642" s="126">
        <f t="shared" si="125"/>
        <v>7581</v>
      </c>
      <c r="B7642" s="1891"/>
      <c r="D7642" s="2" t="str">
        <f t="shared" si="124"/>
        <v>OK</v>
      </c>
      <c r="E7642" s="4" t="s">
        <v>1997</v>
      </c>
    </row>
    <row r="7643" spans="1:6" x14ac:dyDescent="0.2">
      <c r="A7643" s="126">
        <f t="shared" si="125"/>
        <v>7582</v>
      </c>
      <c r="B7643" s="1891"/>
      <c r="D7643" s="2" t="str">
        <f t="shared" si="124"/>
        <v>OK</v>
      </c>
      <c r="E7643" s="4" t="s">
        <v>1997</v>
      </c>
    </row>
    <row r="7644" spans="1:6" x14ac:dyDescent="0.2">
      <c r="A7644" s="126">
        <f t="shared" si="125"/>
        <v>7583</v>
      </c>
      <c r="B7644" s="1891"/>
      <c r="D7644" s="2" t="str">
        <f t="shared" si="124"/>
        <v>OK</v>
      </c>
      <c r="E7644" s="4" t="s">
        <v>1997</v>
      </c>
    </row>
    <row r="7645" spans="1:6" x14ac:dyDescent="0.2">
      <c r="A7645" s="126">
        <f t="shared" si="125"/>
        <v>7584</v>
      </c>
      <c r="B7645" s="1891"/>
      <c r="D7645" s="2" t="str">
        <f t="shared" si="124"/>
        <v>OK</v>
      </c>
      <c r="E7645" s="4" t="s">
        <v>1997</v>
      </c>
    </row>
    <row r="7646" spans="1:6" x14ac:dyDescent="0.2">
      <c r="A7646" s="126">
        <f t="shared" si="125"/>
        <v>7585</v>
      </c>
      <c r="B7646" s="1891"/>
      <c r="D7646" s="2" t="str">
        <f t="shared" si="124"/>
        <v>OK</v>
      </c>
      <c r="E7646" s="4" t="s">
        <v>1997</v>
      </c>
    </row>
    <row r="7647" spans="1:6" x14ac:dyDescent="0.2">
      <c r="A7647" s="126">
        <f t="shared" si="125"/>
        <v>7586</v>
      </c>
      <c r="B7647" s="1891"/>
      <c r="D7647" s="2" t="str">
        <f t="shared" si="124"/>
        <v>OK</v>
      </c>
      <c r="E7647" s="4" t="s">
        <v>1997</v>
      </c>
    </row>
    <row r="7648" spans="1:6" x14ac:dyDescent="0.2">
      <c r="A7648" s="126">
        <f t="shared" si="125"/>
        <v>7587</v>
      </c>
      <c r="B7648" s="1891"/>
      <c r="D7648" s="2" t="str">
        <f t="shared" si="124"/>
        <v>OK</v>
      </c>
      <c r="E7648" s="4" t="s">
        <v>1997</v>
      </c>
    </row>
    <row r="7649" spans="1:5" x14ac:dyDescent="0.2">
      <c r="A7649" s="126">
        <f t="shared" si="125"/>
        <v>7588</v>
      </c>
      <c r="B7649" s="1891"/>
      <c r="D7649" s="2" t="str">
        <f t="shared" si="124"/>
        <v>OK</v>
      </c>
      <c r="E7649" s="4" t="s">
        <v>1997</v>
      </c>
    </row>
    <row r="7650" spans="1:5" x14ac:dyDescent="0.2">
      <c r="A7650" s="126">
        <f t="shared" si="125"/>
        <v>7589</v>
      </c>
      <c r="B7650" s="1891"/>
      <c r="D7650" s="2" t="str">
        <f t="shared" si="124"/>
        <v>OK</v>
      </c>
      <c r="E7650" s="4" t="s">
        <v>1997</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0</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0.01</v>
      </c>
      <c r="D7758" s="2" t="str">
        <f t="shared" si="127"/>
        <v>Error?</v>
      </c>
      <c r="E7758" s="4" t="s">
        <v>1324</v>
      </c>
    </row>
    <row r="7759" spans="1:6" x14ac:dyDescent="0.2">
      <c r="A7759">
        <v>7698</v>
      </c>
      <c r="B7759" s="1890">
        <f>'Aud Quest 2'!J88</f>
        <v>0.01</v>
      </c>
      <c r="D7759" s="2" t="str">
        <f t="shared" si="127"/>
        <v>Error?</v>
      </c>
      <c r="E7759" s="4" t="s">
        <v>1324</v>
      </c>
    </row>
    <row r="7760" spans="1:6" x14ac:dyDescent="0.2">
      <c r="A7760">
        <v>7699</v>
      </c>
      <c r="B7760" s="1890">
        <f>'Aud Quest 2'!J90</f>
        <v>0.02</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1999</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1828</v>
      </c>
    </row>
    <row r="7775" spans="1:5" x14ac:dyDescent="0.2">
      <c r="A7775">
        <v>7714</v>
      </c>
      <c r="B7775" s="1890">
        <f>'Expenditures 15-22'!H133</f>
        <v>0</v>
      </c>
      <c r="D7775" s="2" t="str">
        <f t="shared" si="127"/>
        <v>Error?</v>
      </c>
      <c r="E7775" s="4" t="s">
        <v>1828</v>
      </c>
    </row>
    <row r="7776" spans="1:5" x14ac:dyDescent="0.2">
      <c r="A7776">
        <v>7715</v>
      </c>
      <c r="B7776" s="1890">
        <f>'Expenditures 15-22'!K133</f>
        <v>0</v>
      </c>
      <c r="D7776" s="2" t="str">
        <f t="shared" si="127"/>
        <v>Error?</v>
      </c>
      <c r="E7776" s="4" t="s">
        <v>1828</v>
      </c>
    </row>
    <row r="7777" spans="1:5" x14ac:dyDescent="0.2">
      <c r="A7777">
        <v>7716</v>
      </c>
      <c r="B7777" s="1890">
        <f>'Expenditures 15-22'!H157</f>
        <v>0</v>
      </c>
      <c r="D7777" s="2" t="str">
        <f t="shared" si="127"/>
        <v>Error?</v>
      </c>
      <c r="E7777" s="4" t="s">
        <v>1828</v>
      </c>
    </row>
    <row r="7778" spans="1:5" x14ac:dyDescent="0.2">
      <c r="A7778">
        <v>7717</v>
      </c>
      <c r="B7778" s="1890">
        <f>'Expenditures 15-22'!K157</f>
        <v>0</v>
      </c>
      <c r="D7778" s="2" t="str">
        <f t="shared" si="127"/>
        <v>Error?</v>
      </c>
      <c r="E7778" s="4" t="s">
        <v>1828</v>
      </c>
    </row>
    <row r="7779" spans="1:5" x14ac:dyDescent="0.2">
      <c r="A7779">
        <v>7718</v>
      </c>
      <c r="B7779" s="1890">
        <f>'Expenditures 15-22'!H158</f>
        <v>0</v>
      </c>
      <c r="D7779" s="2" t="str">
        <f t="shared" si="127"/>
        <v>Error?</v>
      </c>
      <c r="E7779" s="4" t="s">
        <v>1828</v>
      </c>
    </row>
    <row r="7780" spans="1:5" x14ac:dyDescent="0.2">
      <c r="A7780">
        <v>7719</v>
      </c>
      <c r="B7780" s="1890">
        <f>'Expenditures 15-22'!K158</f>
        <v>0</v>
      </c>
      <c r="D7780" s="2" t="str">
        <f t="shared" si="127"/>
        <v>Error?</v>
      </c>
      <c r="E7780" s="4" t="s">
        <v>1828</v>
      </c>
    </row>
    <row r="7781" spans="1:5" x14ac:dyDescent="0.2">
      <c r="A7781">
        <v>7720</v>
      </c>
      <c r="B7781" s="1890">
        <f>'Expenditures 15-22'!H159</f>
        <v>0</v>
      </c>
      <c r="D7781" s="2" t="str">
        <f t="shared" si="127"/>
        <v>Error?</v>
      </c>
      <c r="E7781" s="4" t="s">
        <v>1828</v>
      </c>
    </row>
    <row r="7782" spans="1:5" x14ac:dyDescent="0.2">
      <c r="A7782">
        <v>7721</v>
      </c>
      <c r="B7782" s="1890">
        <f>'Expenditures 15-22'!K159</f>
        <v>0</v>
      </c>
      <c r="D7782" s="2" t="str">
        <f t="shared" si="127"/>
        <v>Error?</v>
      </c>
      <c r="E7782" s="4" t="s">
        <v>1828</v>
      </c>
    </row>
    <row r="7783" spans="1:5" x14ac:dyDescent="0.2">
      <c r="A7783">
        <v>7722</v>
      </c>
      <c r="B7783" s="1890">
        <f>'Expenditures 15-22'!D282</f>
        <v>0</v>
      </c>
      <c r="D7783" s="2" t="str">
        <f t="shared" si="127"/>
        <v>Error?</v>
      </c>
      <c r="E7783" s="4" t="s">
        <v>1828</v>
      </c>
    </row>
    <row r="7784" spans="1:5" x14ac:dyDescent="0.2">
      <c r="A7784">
        <v>7723</v>
      </c>
      <c r="B7784" s="1890">
        <f>'Expenditures 15-22'!K282</f>
        <v>0</v>
      </c>
      <c r="D7784" s="2" t="str">
        <f t="shared" si="127"/>
        <v>Error?</v>
      </c>
      <c r="E7784" s="4" t="s">
        <v>1828</v>
      </c>
    </row>
    <row r="7785" spans="1:5" x14ac:dyDescent="0.2">
      <c r="A7785">
        <v>7724</v>
      </c>
      <c r="B7785" s="1890">
        <f>'Expenditures 15-22'!H332</f>
        <v>0</v>
      </c>
      <c r="D7785" s="2" t="str">
        <f t="shared" si="127"/>
        <v>Error?</v>
      </c>
      <c r="E7785" s="4" t="s">
        <v>1828</v>
      </c>
    </row>
    <row r="7786" spans="1:5" x14ac:dyDescent="0.2">
      <c r="A7786">
        <v>7725</v>
      </c>
      <c r="B7786" s="1890">
        <f>'Expenditures 15-22'!K332</f>
        <v>0</v>
      </c>
      <c r="D7786" s="2" t="str">
        <f t="shared" si="127"/>
        <v>Error?</v>
      </c>
      <c r="E7786" s="4" t="s">
        <v>1828</v>
      </c>
    </row>
    <row r="7787" spans="1:5" x14ac:dyDescent="0.2">
      <c r="A7787">
        <v>7726</v>
      </c>
      <c r="B7787" s="1890">
        <f>'Expenditures 15-22'!H333</f>
        <v>0</v>
      </c>
      <c r="D7787" s="2" t="str">
        <f t="shared" si="127"/>
        <v>Error?</v>
      </c>
      <c r="E7787" s="4" t="s">
        <v>1828</v>
      </c>
    </row>
    <row r="7788" spans="1:5" x14ac:dyDescent="0.2">
      <c r="A7788">
        <v>7727</v>
      </c>
      <c r="B7788" s="1890">
        <f>'Expenditures 15-22'!K333</f>
        <v>0</v>
      </c>
      <c r="D7788" s="2" t="str">
        <f t="shared" si="127"/>
        <v>Error?</v>
      </c>
      <c r="E7788" s="4" t="s">
        <v>1828</v>
      </c>
    </row>
    <row r="7789" spans="1:5" x14ac:dyDescent="0.2">
      <c r="A7789">
        <v>7728</v>
      </c>
      <c r="B7789" s="1890">
        <f>'Expenditures 15-22'!H334</f>
        <v>0</v>
      </c>
      <c r="D7789" s="2" t="str">
        <f t="shared" si="127"/>
        <v>Error?</v>
      </c>
      <c r="E7789" s="4" t="s">
        <v>1828</v>
      </c>
    </row>
    <row r="7790" spans="1:5" x14ac:dyDescent="0.2">
      <c r="A7790">
        <v>7729</v>
      </c>
      <c r="B7790" s="1890">
        <f>'Expenditures 15-22'!K334</f>
        <v>0</v>
      </c>
      <c r="D7790" s="2" t="str">
        <f t="shared" si="127"/>
        <v>Error?</v>
      </c>
      <c r="E7790" s="4" t="s">
        <v>1828</v>
      </c>
    </row>
    <row r="7791" spans="1:5" x14ac:dyDescent="0.2">
      <c r="A7791">
        <v>7730</v>
      </c>
      <c r="B7791" s="1890">
        <f>'Expenditures 15-22'!H354</f>
        <v>0</v>
      </c>
      <c r="D7791" s="2" t="str">
        <f t="shared" si="127"/>
        <v>Error?</v>
      </c>
      <c r="E7791" s="4" t="s">
        <v>1828</v>
      </c>
    </row>
    <row r="7792" spans="1:5" x14ac:dyDescent="0.2">
      <c r="A7792">
        <v>7731</v>
      </c>
      <c r="B7792" s="1890">
        <f>'Expenditures 15-22'!K354</f>
        <v>0</v>
      </c>
      <c r="D7792" s="2" t="str">
        <f t="shared" si="127"/>
        <v>Error?</v>
      </c>
      <c r="E7792" s="4" t="s">
        <v>1828</v>
      </c>
    </row>
    <row r="7793" spans="1:5" x14ac:dyDescent="0.2">
      <c r="A7793">
        <v>7732</v>
      </c>
      <c r="B7793" s="1890">
        <f>'Expenditures 15-22'!H355</f>
        <v>0</v>
      </c>
      <c r="D7793" s="2" t="str">
        <f t="shared" si="127"/>
        <v>Error?</v>
      </c>
      <c r="E7793" s="4" t="s">
        <v>1828</v>
      </c>
    </row>
    <row r="7794" spans="1:5" x14ac:dyDescent="0.2">
      <c r="A7794">
        <v>7733</v>
      </c>
      <c r="B7794" s="1890">
        <f>'Expenditures 15-22'!K355</f>
        <v>0</v>
      </c>
      <c r="D7794" s="2" t="str">
        <f t="shared" si="127"/>
        <v>Error?</v>
      </c>
      <c r="E7794" s="4" t="s">
        <v>1828</v>
      </c>
    </row>
    <row r="7795" spans="1:5" x14ac:dyDescent="0.2">
      <c r="A7795">
        <v>7734</v>
      </c>
      <c r="B7795" s="1890">
        <f>'Expenditures 15-22'!E138</f>
        <v>0</v>
      </c>
      <c r="D7795" s="2" t="str">
        <f t="shared" si="127"/>
        <v>Error?</v>
      </c>
      <c r="E7795" s="4" t="s">
        <v>1828</v>
      </c>
    </row>
    <row r="7796" spans="1:5" x14ac:dyDescent="0.2">
      <c r="A7796">
        <v>7735</v>
      </c>
      <c r="B7796" s="1890">
        <f>'Acct Summary 7-8'!J15</f>
        <v>0</v>
      </c>
      <c r="D7796" s="2" t="str">
        <f t="shared" si="127"/>
        <v>Error?</v>
      </c>
      <c r="E7796" s="4" t="s">
        <v>1828</v>
      </c>
    </row>
    <row r="7797" spans="1:5" x14ac:dyDescent="0.2">
      <c r="A7797" s="126">
        <v>7736</v>
      </c>
      <c r="B7797" s="1890"/>
      <c r="D7797" s="2" t="str">
        <f t="shared" si="127"/>
        <v>OK</v>
      </c>
      <c r="E7797" s="4" t="s">
        <v>1981</v>
      </c>
    </row>
    <row r="7798" spans="1:5" x14ac:dyDescent="0.2">
      <c r="A7798" s="126">
        <v>7737</v>
      </c>
      <c r="B7798" s="1890"/>
      <c r="D7798" s="2" t="str">
        <f t="shared" si="127"/>
        <v>OK</v>
      </c>
      <c r="E7798" s="4" t="s">
        <v>1981</v>
      </c>
    </row>
    <row r="7799" spans="1:5" x14ac:dyDescent="0.2">
      <c r="A7799" s="126">
        <v>7738</v>
      </c>
      <c r="B7799" s="1890"/>
      <c r="D7799" s="2" t="str">
        <f t="shared" si="127"/>
        <v>OK</v>
      </c>
      <c r="E7799" s="4" t="s">
        <v>1981</v>
      </c>
    </row>
    <row r="7800" spans="1:5" x14ac:dyDescent="0.2">
      <c r="A7800">
        <v>7739</v>
      </c>
      <c r="B7800" s="1890">
        <f>'Rest Tax Levies-Tort Im 25'!K23</f>
        <v>0</v>
      </c>
      <c r="D7800" s="2" t="str">
        <f t="shared" si="127"/>
        <v>Error?</v>
      </c>
      <c r="E7800" s="4" t="s">
        <v>1968</v>
      </c>
    </row>
    <row r="7801" spans="1:5" x14ac:dyDescent="0.2">
      <c r="A7801">
        <v>7740</v>
      </c>
      <c r="B7801" s="1890">
        <f>'Revenues 9-14'!C120</f>
        <v>0</v>
      </c>
      <c r="D7801" s="2" t="str">
        <f t="shared" si="127"/>
        <v>Error?</v>
      </c>
      <c r="E7801" s="4" t="s">
        <v>1902</v>
      </c>
    </row>
    <row r="7802" spans="1:5" x14ac:dyDescent="0.2">
      <c r="A7802">
        <v>7741</v>
      </c>
      <c r="B7802" s="1890">
        <f>'Revenues 9-14'!D120</f>
        <v>0</v>
      </c>
      <c r="D7802" s="2" t="str">
        <f t="shared" si="127"/>
        <v>Error?</v>
      </c>
      <c r="E7802" s="4" t="s">
        <v>1902</v>
      </c>
    </row>
    <row r="7803" spans="1:5" x14ac:dyDescent="0.2">
      <c r="A7803">
        <v>7742</v>
      </c>
      <c r="B7803" s="1890">
        <f>'Revenues 9-14'!E120</f>
        <v>0</v>
      </c>
      <c r="D7803" s="2" t="str">
        <f t="shared" si="127"/>
        <v>Error?</v>
      </c>
      <c r="E7803" s="4" t="s">
        <v>1902</v>
      </c>
    </row>
    <row r="7804" spans="1:5" x14ac:dyDescent="0.2">
      <c r="A7804">
        <v>7743</v>
      </c>
      <c r="B7804" s="1890">
        <f>'Revenues 9-14'!F120</f>
        <v>0</v>
      </c>
      <c r="D7804" s="2" t="str">
        <f t="shared" si="127"/>
        <v>Error?</v>
      </c>
      <c r="E7804" s="4" t="s">
        <v>1902</v>
      </c>
    </row>
    <row r="7805" spans="1:5" x14ac:dyDescent="0.2">
      <c r="A7805">
        <v>7744</v>
      </c>
      <c r="B7805" s="1890">
        <f>'Revenues 9-14'!G120</f>
        <v>0</v>
      </c>
      <c r="D7805" s="2" t="str">
        <f t="shared" si="127"/>
        <v>Error?</v>
      </c>
      <c r="E7805" s="4" t="s">
        <v>1902</v>
      </c>
    </row>
    <row r="7806" spans="1:5" x14ac:dyDescent="0.2">
      <c r="A7806">
        <v>7745</v>
      </c>
      <c r="B7806" s="1890">
        <f>'Revenues 9-14'!H120</f>
        <v>0</v>
      </c>
      <c r="D7806" s="2" t="str">
        <f t="shared" si="127"/>
        <v>Error?</v>
      </c>
      <c r="E7806" s="4" t="s">
        <v>1902</v>
      </c>
    </row>
    <row r="7807" spans="1:5" x14ac:dyDescent="0.2">
      <c r="A7807">
        <v>7746</v>
      </c>
      <c r="B7807" s="1890">
        <f>'Revenues 9-14'!J120</f>
        <v>0</v>
      </c>
      <c r="D7807" s="2" t="str">
        <f t="shared" ref="D7807:D7821" si="128">IF(ISBLANK(B7807),"OK",IF(A7807-B7807=0,"OK","Error?"))</f>
        <v>Error?</v>
      </c>
      <c r="E7807" s="4" t="s">
        <v>1902</v>
      </c>
    </row>
    <row r="7808" spans="1:5" x14ac:dyDescent="0.2">
      <c r="A7808">
        <v>7747</v>
      </c>
      <c r="B7808" s="1890">
        <f>'Revenues 9-14'!K120</f>
        <v>0</v>
      </c>
      <c r="D7808" s="2" t="str">
        <f t="shared" si="128"/>
        <v>Error?</v>
      </c>
      <c r="E7808" s="4" t="s">
        <v>1902</v>
      </c>
    </row>
    <row r="7809" spans="1:5" x14ac:dyDescent="0.2">
      <c r="A7809">
        <v>7748</v>
      </c>
      <c r="B7809" s="1890">
        <f>'Revenues 9-14'!C261</f>
        <v>0</v>
      </c>
      <c r="D7809" s="2" t="str">
        <f t="shared" si="128"/>
        <v>Error?</v>
      </c>
      <c r="E7809" s="4" t="s">
        <v>1903</v>
      </c>
    </row>
    <row r="7810" spans="1:5" x14ac:dyDescent="0.2">
      <c r="A7810">
        <v>7749</v>
      </c>
      <c r="B7810" s="1890">
        <f>'Revenues 9-14'!D261</f>
        <v>0</v>
      </c>
      <c r="D7810" s="2" t="str">
        <f t="shared" si="128"/>
        <v>Error?</v>
      </c>
      <c r="E7810" s="4" t="s">
        <v>1903</v>
      </c>
    </row>
    <row r="7811" spans="1:5" x14ac:dyDescent="0.2">
      <c r="A7811">
        <v>7750</v>
      </c>
      <c r="B7811" s="1890">
        <f>'Revenues 9-14'!F261</f>
        <v>0</v>
      </c>
      <c r="D7811" s="2" t="str">
        <f t="shared" si="128"/>
        <v>Error?</v>
      </c>
      <c r="E7811" s="4" t="s">
        <v>1903</v>
      </c>
    </row>
    <row r="7812" spans="1:5" x14ac:dyDescent="0.2">
      <c r="A7812">
        <v>7751</v>
      </c>
      <c r="B7812" s="1890">
        <f>'Revenues 9-14'!G261</f>
        <v>0</v>
      </c>
      <c r="D7812" s="2" t="str">
        <f t="shared" si="128"/>
        <v>Error?</v>
      </c>
      <c r="E7812" s="4" t="s">
        <v>1903</v>
      </c>
    </row>
    <row r="7813" spans="1:5" x14ac:dyDescent="0.2">
      <c r="A7813">
        <v>7752</v>
      </c>
      <c r="B7813" s="1890">
        <f>'Revenues 9-14'!C262</f>
        <v>0</v>
      </c>
      <c r="D7813" s="2" t="str">
        <f t="shared" si="128"/>
        <v>Error?</v>
      </c>
      <c r="E7813" s="4" t="s">
        <v>1904</v>
      </c>
    </row>
    <row r="7814" spans="1:5" x14ac:dyDescent="0.2">
      <c r="A7814">
        <v>7753</v>
      </c>
      <c r="B7814" s="1890">
        <f>'Revenues 9-14'!D262</f>
        <v>0</v>
      </c>
      <c r="D7814" s="2" t="str">
        <f t="shared" si="128"/>
        <v>Error?</v>
      </c>
      <c r="E7814" s="4" t="s">
        <v>1904</v>
      </c>
    </row>
    <row r="7815" spans="1:5" x14ac:dyDescent="0.2">
      <c r="A7815">
        <v>7754</v>
      </c>
      <c r="B7815" s="1890">
        <f>'Revenues 9-14'!F262</f>
        <v>0</v>
      </c>
      <c r="D7815" s="2" t="str">
        <f t="shared" si="128"/>
        <v>Error?</v>
      </c>
      <c r="E7815" s="4" t="s">
        <v>1904</v>
      </c>
    </row>
    <row r="7816" spans="1:5" x14ac:dyDescent="0.2">
      <c r="A7816">
        <v>7755</v>
      </c>
      <c r="B7816" s="1890">
        <f>'Revenues 9-14'!G262</f>
        <v>0</v>
      </c>
      <c r="D7816" s="2" t="str">
        <f t="shared" si="128"/>
        <v>Error?</v>
      </c>
      <c r="E7816" s="4" t="s">
        <v>1904</v>
      </c>
    </row>
    <row r="7817" spans="1:5" x14ac:dyDescent="0.2">
      <c r="A7817">
        <v>7756</v>
      </c>
      <c r="B7817" s="1890">
        <f>'Short-Term Long-Term Debt 24'!C49</f>
        <v>0</v>
      </c>
      <c r="D7817" s="2" t="str">
        <f t="shared" si="128"/>
        <v>Error?</v>
      </c>
      <c r="E7817" s="4" t="s">
        <v>1968</v>
      </c>
    </row>
    <row r="7818" spans="1:5" x14ac:dyDescent="0.2">
      <c r="A7818">
        <v>7757</v>
      </c>
      <c r="B7818" s="1890">
        <f>'PCTC-OEPP 27-28'!F172</f>
        <v>0</v>
      </c>
      <c r="D7818" s="2" t="str">
        <f t="shared" si="128"/>
        <v>Error?</v>
      </c>
      <c r="E7818" s="4" t="s">
        <v>1982</v>
      </c>
    </row>
    <row r="7819" spans="1:5" x14ac:dyDescent="0.2">
      <c r="A7819">
        <v>7758</v>
      </c>
      <c r="B7819" s="1890">
        <f>'PCTC-OEPP 27-28'!F173</f>
        <v>0</v>
      </c>
      <c r="D7819" s="2" t="str">
        <f t="shared" si="128"/>
        <v>Error?</v>
      </c>
      <c r="E7819" s="4" t="s">
        <v>1982</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909958</v>
      </c>
      <c r="D7822" s="4" t="s">
        <v>1999</v>
      </c>
      <c r="E7822" s="4" t="s">
        <v>2000</v>
      </c>
    </row>
    <row r="7823" spans="1:5" x14ac:dyDescent="0.2">
      <c r="A7823" s="1">
        <v>7762</v>
      </c>
      <c r="B7823" s="1890">
        <f>'PCTC-OEPP 27-28'!F30</f>
        <v>0</v>
      </c>
      <c r="D7823" s="4" t="s">
        <v>1999</v>
      </c>
      <c r="E7823" s="4" t="s">
        <v>2000</v>
      </c>
    </row>
    <row r="7824" spans="1:5" x14ac:dyDescent="0.2">
      <c r="A7824" s="1">
        <v>7763</v>
      </c>
      <c r="B7824" s="1890">
        <f>'PCTC-OEPP 27-28'!F31</f>
        <v>0</v>
      </c>
      <c r="D7824" s="4" t="s">
        <v>1999</v>
      </c>
      <c r="E7824" s="4" t="s">
        <v>2000</v>
      </c>
    </row>
    <row r="7825" spans="1:5" x14ac:dyDescent="0.2">
      <c r="A7825" s="1">
        <v>7764</v>
      </c>
      <c r="B7825" s="1890">
        <f>'PCTC-OEPP 27-28'!F32</f>
        <v>0</v>
      </c>
      <c r="D7825" s="2" t="str">
        <f t="shared" ref="D7825:D7887" si="129">IF(ISBLANK(B7825),"OK",IF(A7825-B7825=0,"OK","Error?"))</f>
        <v>Error?</v>
      </c>
      <c r="E7825" s="4" t="s">
        <v>2000</v>
      </c>
    </row>
    <row r="7826" spans="1:5" x14ac:dyDescent="0.2">
      <c r="A7826">
        <v>7765</v>
      </c>
      <c r="B7826" s="1890">
        <f>'PCTC-OEPP 27-28'!F34</f>
        <v>0</v>
      </c>
      <c r="D7826" s="2" t="str">
        <f t="shared" si="129"/>
        <v>Error?</v>
      </c>
      <c r="E7826" s="4" t="s">
        <v>2000</v>
      </c>
    </row>
    <row r="7827" spans="1:5" x14ac:dyDescent="0.2">
      <c r="A7827">
        <v>7766</v>
      </c>
      <c r="B7827" s="1890">
        <f>'PCTC-OEPP 27-28'!F35</f>
        <v>0</v>
      </c>
      <c r="D7827" s="2" t="str">
        <f t="shared" si="129"/>
        <v>Error?</v>
      </c>
      <c r="E7827" s="4" t="s">
        <v>2000</v>
      </c>
    </row>
    <row r="7828" spans="1:5" x14ac:dyDescent="0.2">
      <c r="A7828">
        <v>7767</v>
      </c>
      <c r="B7828" s="1890">
        <f>'PCTC-OEPP 27-28'!F36</f>
        <v>0</v>
      </c>
      <c r="D7828" s="2" t="str">
        <f t="shared" si="129"/>
        <v>Error?</v>
      </c>
      <c r="E7828" s="4" t="s">
        <v>2000</v>
      </c>
    </row>
    <row r="7829" spans="1:5" x14ac:dyDescent="0.2">
      <c r="A7829">
        <v>7768</v>
      </c>
      <c r="B7829" s="1890">
        <f>'PCTC-OEPP 27-28'!F37</f>
        <v>0</v>
      </c>
      <c r="D7829" s="2" t="str">
        <f t="shared" si="129"/>
        <v>Error?</v>
      </c>
      <c r="E7829" s="4" t="s">
        <v>2000</v>
      </c>
    </row>
    <row r="7830" spans="1:5" x14ac:dyDescent="0.2">
      <c r="A7830">
        <v>7769</v>
      </c>
      <c r="B7830" s="1890">
        <f>'PCTC-OEPP 27-28'!F38</f>
        <v>0</v>
      </c>
      <c r="D7830" s="2" t="str">
        <f t="shared" si="129"/>
        <v>Error?</v>
      </c>
      <c r="E7830" s="4" t="s">
        <v>2000</v>
      </c>
    </row>
    <row r="7831" spans="1:5" x14ac:dyDescent="0.2">
      <c r="A7831">
        <v>7770</v>
      </c>
      <c r="B7831" s="1890">
        <f>'PCTC-OEPP 27-28'!F52</f>
        <v>0</v>
      </c>
      <c r="D7831" s="2" t="str">
        <f t="shared" si="129"/>
        <v>Error?</v>
      </c>
      <c r="E7831" s="4" t="s">
        <v>2000</v>
      </c>
    </row>
    <row r="7832" spans="1:5" x14ac:dyDescent="0.2">
      <c r="A7832">
        <v>7771</v>
      </c>
      <c r="B7832" s="1890">
        <f>'PCTC-OEPP 27-28'!F56</f>
        <v>0</v>
      </c>
      <c r="D7832" s="2" t="str">
        <f t="shared" si="129"/>
        <v>Error?</v>
      </c>
      <c r="E7832" s="4" t="s">
        <v>2000</v>
      </c>
    </row>
    <row r="7833" spans="1:5" x14ac:dyDescent="0.2">
      <c r="A7833">
        <v>7772</v>
      </c>
      <c r="B7833" s="1890">
        <f>'PCTC-OEPP 27-28'!F62</f>
        <v>0</v>
      </c>
      <c r="D7833" s="2" t="str">
        <f t="shared" si="129"/>
        <v>Error?</v>
      </c>
      <c r="E7833" s="4" t="s">
        <v>2000</v>
      </c>
    </row>
    <row r="7834" spans="1:5" x14ac:dyDescent="0.2">
      <c r="A7834">
        <v>7773</v>
      </c>
      <c r="B7834" s="1890">
        <f>'PCTC-OEPP 27-28'!F77</f>
        <v>781285</v>
      </c>
      <c r="D7834" s="2" t="str">
        <f t="shared" si="129"/>
        <v>Error?</v>
      </c>
      <c r="E7834" s="4" t="s">
        <v>2000</v>
      </c>
    </row>
    <row r="7835" spans="1:5" x14ac:dyDescent="0.2">
      <c r="A7835">
        <v>7774</v>
      </c>
      <c r="B7835" s="1890">
        <f>'PCTC-OEPP 27-28'!F78</f>
        <v>128673</v>
      </c>
      <c r="D7835" s="2" t="str">
        <f t="shared" si="129"/>
        <v>Error?</v>
      </c>
      <c r="E7835" s="4" t="s">
        <v>2000</v>
      </c>
    </row>
    <row r="7836" spans="1:5" x14ac:dyDescent="0.2">
      <c r="A7836" s="126">
        <v>7775</v>
      </c>
      <c r="B7836" s="1890"/>
      <c r="D7836" s="2" t="str">
        <f t="shared" si="129"/>
        <v>OK</v>
      </c>
      <c r="E7836" s="4" t="s">
        <v>2002</v>
      </c>
    </row>
    <row r="7837" spans="1:5" x14ac:dyDescent="0.2">
      <c r="A7837">
        <v>7776</v>
      </c>
      <c r="B7837" s="1890" t="str">
        <f>'PCTC-OEPP 27-28'!F80</f>
        <v xml:space="preserve"> Complete Line 79</v>
      </c>
      <c r="D7837" s="2" t="e">
        <f t="shared" si="129"/>
        <v>#VALUE!</v>
      </c>
      <c r="E7837" s="4" t="s">
        <v>2000</v>
      </c>
    </row>
    <row r="7838" spans="1:5" x14ac:dyDescent="0.2">
      <c r="A7838">
        <v>7777</v>
      </c>
      <c r="B7838" s="1890">
        <f>'PCTC-OEPP 27-28'!F96</f>
        <v>0</v>
      </c>
      <c r="D7838" s="2" t="str">
        <f t="shared" si="129"/>
        <v>Error?</v>
      </c>
      <c r="E7838" s="4" t="s">
        <v>2000</v>
      </c>
    </row>
    <row r="7839" spans="1:5" x14ac:dyDescent="0.2">
      <c r="A7839">
        <v>7778</v>
      </c>
      <c r="B7839" s="1890">
        <f>'PCTC-OEPP 27-28'!F102</f>
        <v>0</v>
      </c>
      <c r="D7839" s="2" t="str">
        <f t="shared" si="129"/>
        <v>Error?</v>
      </c>
      <c r="E7839" s="4" t="s">
        <v>2000</v>
      </c>
    </row>
    <row r="7840" spans="1:5" x14ac:dyDescent="0.2">
      <c r="A7840">
        <v>7779</v>
      </c>
      <c r="B7840" s="1890">
        <f>'PCTC-OEPP 27-28'!F103</f>
        <v>0</v>
      </c>
      <c r="D7840" s="2" t="str">
        <f t="shared" si="129"/>
        <v>Error?</v>
      </c>
      <c r="E7840" s="4" t="s">
        <v>2000</v>
      </c>
    </row>
    <row r="7841" spans="1:5" x14ac:dyDescent="0.2">
      <c r="A7841">
        <v>7780</v>
      </c>
      <c r="B7841" s="1890">
        <f>'PCTC-OEPP 27-28'!F104</f>
        <v>0</v>
      </c>
      <c r="D7841" s="2" t="str">
        <f t="shared" si="129"/>
        <v>Error?</v>
      </c>
      <c r="E7841" s="4" t="s">
        <v>2000</v>
      </c>
    </row>
    <row r="7842" spans="1:5" x14ac:dyDescent="0.2">
      <c r="A7842">
        <v>7781</v>
      </c>
      <c r="B7842" s="1890">
        <f>'PCTC-OEPP 27-28'!F106</f>
        <v>0</v>
      </c>
      <c r="D7842" s="2" t="str">
        <f t="shared" si="129"/>
        <v>Error?</v>
      </c>
      <c r="E7842" s="4" t="s">
        <v>2000</v>
      </c>
    </row>
    <row r="7843" spans="1:5" x14ac:dyDescent="0.2">
      <c r="A7843">
        <v>7782</v>
      </c>
      <c r="B7843" s="1890">
        <f>'PCTC-OEPP 27-28'!F107</f>
        <v>119298</v>
      </c>
      <c r="D7843" s="2" t="str">
        <f t="shared" si="129"/>
        <v>Error?</v>
      </c>
      <c r="E7843" s="4" t="s">
        <v>2000</v>
      </c>
    </row>
    <row r="7844" spans="1:5" x14ac:dyDescent="0.2">
      <c r="A7844">
        <v>7783</v>
      </c>
      <c r="B7844" s="1890">
        <f>'PCTC-OEPP 27-28'!F108</f>
        <v>0</v>
      </c>
      <c r="D7844" s="2" t="str">
        <f t="shared" si="129"/>
        <v>Error?</v>
      </c>
      <c r="E7844" s="4" t="s">
        <v>2000</v>
      </c>
    </row>
    <row r="7845" spans="1:5" x14ac:dyDescent="0.2">
      <c r="A7845">
        <v>7784</v>
      </c>
      <c r="B7845" s="1890">
        <f>'PCTC-OEPP 27-28'!F110</f>
        <v>0</v>
      </c>
      <c r="D7845" s="2" t="str">
        <f t="shared" si="129"/>
        <v>Error?</v>
      </c>
      <c r="E7845" s="4" t="s">
        <v>2000</v>
      </c>
    </row>
    <row r="7846" spans="1:5" x14ac:dyDescent="0.2">
      <c r="A7846">
        <v>7785</v>
      </c>
      <c r="B7846" s="1890">
        <f>'PCTC-OEPP 27-28'!F111</f>
        <v>0</v>
      </c>
      <c r="D7846" s="2" t="str">
        <f t="shared" si="129"/>
        <v>Error?</v>
      </c>
      <c r="E7846" s="4" t="s">
        <v>2000</v>
      </c>
    </row>
    <row r="7847" spans="1:5" x14ac:dyDescent="0.2">
      <c r="A7847">
        <v>7786</v>
      </c>
      <c r="B7847" s="1890">
        <f>'PCTC-OEPP 27-28'!F112</f>
        <v>0</v>
      </c>
      <c r="D7847" s="2" t="str">
        <f t="shared" si="129"/>
        <v>Error?</v>
      </c>
      <c r="E7847" s="4" t="s">
        <v>2000</v>
      </c>
    </row>
    <row r="7848" spans="1:5" x14ac:dyDescent="0.2">
      <c r="A7848">
        <v>7787</v>
      </c>
      <c r="B7848" s="1890">
        <f>'PCTC-OEPP 27-28'!F114</f>
        <v>0</v>
      </c>
      <c r="D7848" s="2" t="str">
        <f t="shared" si="129"/>
        <v>Error?</v>
      </c>
      <c r="E7848" s="4" t="s">
        <v>2000</v>
      </c>
    </row>
    <row r="7849" spans="1:5" x14ac:dyDescent="0.2">
      <c r="A7849">
        <v>7788</v>
      </c>
      <c r="B7849" s="1890">
        <f>'PCTC-OEPP 27-28'!F115</f>
        <v>0</v>
      </c>
      <c r="D7849" s="2" t="str">
        <f t="shared" si="129"/>
        <v>Error?</v>
      </c>
      <c r="E7849" s="4" t="s">
        <v>2000</v>
      </c>
    </row>
    <row r="7850" spans="1:5" x14ac:dyDescent="0.2">
      <c r="A7850">
        <v>7789</v>
      </c>
      <c r="B7850" s="1890">
        <f>'PCTC-OEPP 27-28'!F116</f>
        <v>0</v>
      </c>
      <c r="D7850" s="2" t="str">
        <f t="shared" si="129"/>
        <v>Error?</v>
      </c>
      <c r="E7850" s="4" t="s">
        <v>2000</v>
      </c>
    </row>
    <row r="7851" spans="1:5" x14ac:dyDescent="0.2">
      <c r="A7851">
        <v>7790</v>
      </c>
      <c r="B7851" s="1890">
        <f>'PCTC-OEPP 27-28'!F117</f>
        <v>0</v>
      </c>
      <c r="D7851" s="2" t="str">
        <f t="shared" si="129"/>
        <v>Error?</v>
      </c>
      <c r="E7851" s="4" t="s">
        <v>2000</v>
      </c>
    </row>
    <row r="7852" spans="1:5" x14ac:dyDescent="0.2">
      <c r="A7852">
        <v>7791</v>
      </c>
      <c r="B7852" s="1890">
        <f>'PCTC-OEPP 27-28'!F118</f>
        <v>0</v>
      </c>
      <c r="D7852" s="2" t="str">
        <f t="shared" si="129"/>
        <v>Error?</v>
      </c>
      <c r="E7852" s="4" t="s">
        <v>2000</v>
      </c>
    </row>
    <row r="7853" spans="1:5" x14ac:dyDescent="0.2">
      <c r="A7853">
        <v>7792</v>
      </c>
      <c r="B7853" s="1890">
        <f>'PCTC-OEPP 27-28'!F119</f>
        <v>0</v>
      </c>
      <c r="D7853" s="2" t="str">
        <f t="shared" si="129"/>
        <v>Error?</v>
      </c>
      <c r="E7853" s="4" t="s">
        <v>2000</v>
      </c>
    </row>
    <row r="7854" spans="1:5" x14ac:dyDescent="0.2">
      <c r="A7854">
        <v>7793</v>
      </c>
      <c r="B7854" s="1890">
        <f>'PCTC-OEPP 27-28'!F120</f>
        <v>0</v>
      </c>
      <c r="D7854" s="2" t="str">
        <f t="shared" si="129"/>
        <v>Error?</v>
      </c>
      <c r="E7854" s="4" t="s">
        <v>2000</v>
      </c>
    </row>
    <row r="7855" spans="1:5" x14ac:dyDescent="0.2">
      <c r="A7855">
        <v>7794</v>
      </c>
      <c r="B7855" s="1890">
        <f>'PCTC-OEPP 27-28'!F122</f>
        <v>0</v>
      </c>
      <c r="D7855" s="2" t="str">
        <f t="shared" si="129"/>
        <v>Error?</v>
      </c>
      <c r="E7855" s="4" t="s">
        <v>2000</v>
      </c>
    </row>
    <row r="7856" spans="1:5" x14ac:dyDescent="0.2">
      <c r="A7856">
        <v>7795</v>
      </c>
      <c r="B7856" s="1890">
        <f>'PCTC-OEPP 27-28'!F124</f>
        <v>0</v>
      </c>
      <c r="D7856" s="2" t="str">
        <f t="shared" si="129"/>
        <v>Error?</v>
      </c>
      <c r="E7856" s="4" t="s">
        <v>2000</v>
      </c>
    </row>
    <row r="7857" spans="1:5" x14ac:dyDescent="0.2">
      <c r="A7857">
        <v>7796</v>
      </c>
      <c r="B7857" s="1890">
        <f>'PCTC-OEPP 27-28'!F125</f>
        <v>0</v>
      </c>
      <c r="D7857" s="2" t="str">
        <f t="shared" si="129"/>
        <v>Error?</v>
      </c>
      <c r="E7857" s="4" t="s">
        <v>2000</v>
      </c>
    </row>
    <row r="7858" spans="1:5" x14ac:dyDescent="0.2">
      <c r="A7858">
        <v>7797</v>
      </c>
      <c r="B7858" s="1890">
        <f>'PCTC-OEPP 27-28'!F126</f>
        <v>0</v>
      </c>
      <c r="D7858" s="2" t="str">
        <f t="shared" si="129"/>
        <v>Error?</v>
      </c>
      <c r="E7858" s="4" t="s">
        <v>2000</v>
      </c>
    </row>
    <row r="7859" spans="1:5" x14ac:dyDescent="0.2">
      <c r="A7859">
        <v>7798</v>
      </c>
      <c r="B7859" s="1890">
        <f>'PCTC-OEPP 27-28'!F127</f>
        <v>0</v>
      </c>
      <c r="D7859" s="2" t="str">
        <f t="shared" si="129"/>
        <v>Error?</v>
      </c>
      <c r="E7859" s="4" t="s">
        <v>2000</v>
      </c>
    </row>
    <row r="7860" spans="1:5" x14ac:dyDescent="0.2">
      <c r="A7860">
        <v>7799</v>
      </c>
      <c r="B7860" s="1890">
        <f>'PCTC-OEPP 27-28'!F128</f>
        <v>0</v>
      </c>
      <c r="D7860" s="2" t="str">
        <f t="shared" si="129"/>
        <v>Error?</v>
      </c>
      <c r="E7860" s="4" t="s">
        <v>2000</v>
      </c>
    </row>
    <row r="7861" spans="1:5" x14ac:dyDescent="0.2">
      <c r="A7861">
        <v>7800</v>
      </c>
      <c r="B7861" s="1890">
        <f>'PCTC-OEPP 27-28'!F129</f>
        <v>0</v>
      </c>
      <c r="D7861" s="2" t="str">
        <f t="shared" si="129"/>
        <v>Error?</v>
      </c>
      <c r="E7861" s="4" t="s">
        <v>2000</v>
      </c>
    </row>
    <row r="7862" spans="1:5" x14ac:dyDescent="0.2">
      <c r="A7862">
        <v>7801</v>
      </c>
      <c r="B7862" s="1890">
        <f>'PCTC-OEPP 27-28'!F130</f>
        <v>0</v>
      </c>
      <c r="D7862" s="2" t="str">
        <f t="shared" si="129"/>
        <v>Error?</v>
      </c>
      <c r="E7862" s="4" t="s">
        <v>2000</v>
      </c>
    </row>
    <row r="7863" spans="1:5" x14ac:dyDescent="0.2">
      <c r="A7863">
        <v>7802</v>
      </c>
      <c r="B7863" s="1890">
        <f>'PCTC-OEPP 27-28'!F131</f>
        <v>0</v>
      </c>
      <c r="D7863" s="2" t="str">
        <f t="shared" si="129"/>
        <v>Error?</v>
      </c>
      <c r="E7863" s="4" t="s">
        <v>2000</v>
      </c>
    </row>
    <row r="7864" spans="1:5" x14ac:dyDescent="0.2">
      <c r="A7864">
        <v>7803</v>
      </c>
      <c r="B7864" s="1890">
        <f>'PCTC-OEPP 27-28'!F132</f>
        <v>0</v>
      </c>
      <c r="D7864" s="2" t="str">
        <f t="shared" si="129"/>
        <v>Error?</v>
      </c>
      <c r="E7864" s="4" t="s">
        <v>2000</v>
      </c>
    </row>
    <row r="7865" spans="1:5" x14ac:dyDescent="0.2">
      <c r="A7865">
        <v>7804</v>
      </c>
      <c r="B7865" s="1890">
        <f>'PCTC-OEPP 27-28'!F133</f>
        <v>9098</v>
      </c>
      <c r="D7865" s="2" t="str">
        <f t="shared" si="129"/>
        <v>Error?</v>
      </c>
      <c r="E7865" s="4" t="s">
        <v>2000</v>
      </c>
    </row>
    <row r="7866" spans="1:5" x14ac:dyDescent="0.2">
      <c r="A7866">
        <v>7805</v>
      </c>
      <c r="B7866" s="1890">
        <f>'PCTC-OEPP 27-28'!F158</f>
        <v>0</v>
      </c>
      <c r="D7866" s="2" t="str">
        <f t="shared" si="129"/>
        <v>Error?</v>
      </c>
      <c r="E7866" s="4" t="s">
        <v>2000</v>
      </c>
    </row>
    <row r="7867" spans="1:5" x14ac:dyDescent="0.2">
      <c r="A7867">
        <v>7806</v>
      </c>
      <c r="B7867" s="1890">
        <f>'PCTC-OEPP 27-28'!F160</f>
        <v>0</v>
      </c>
      <c r="D7867" s="2" t="str">
        <f t="shared" si="129"/>
        <v>Error?</v>
      </c>
      <c r="E7867" s="4" t="s">
        <v>2000</v>
      </c>
    </row>
    <row r="7868" spans="1:5" x14ac:dyDescent="0.2">
      <c r="A7868">
        <v>7807</v>
      </c>
      <c r="B7868" s="1890">
        <f>'PCTC-OEPP 27-28'!F161</f>
        <v>0</v>
      </c>
      <c r="D7868" s="2" t="str">
        <f t="shared" si="129"/>
        <v>Error?</v>
      </c>
      <c r="E7868" s="4" t="s">
        <v>2000</v>
      </c>
    </row>
    <row r="7869" spans="1:5" x14ac:dyDescent="0.2">
      <c r="A7869">
        <v>7808</v>
      </c>
      <c r="B7869" s="1890">
        <f>'PCTC-OEPP 27-28'!F162</f>
        <v>0</v>
      </c>
      <c r="D7869" s="2" t="str">
        <f t="shared" si="129"/>
        <v>Error?</v>
      </c>
      <c r="E7869" s="4" t="s">
        <v>2000</v>
      </c>
    </row>
    <row r="7870" spans="1:5" x14ac:dyDescent="0.2">
      <c r="A7870">
        <v>7809</v>
      </c>
      <c r="B7870" s="1890">
        <f>'PCTC-OEPP 27-28'!F163</f>
        <v>0</v>
      </c>
      <c r="D7870" s="2" t="str">
        <f t="shared" si="129"/>
        <v>Error?</v>
      </c>
      <c r="E7870" s="4" t="s">
        <v>2000</v>
      </c>
    </row>
    <row r="7871" spans="1:5" x14ac:dyDescent="0.2">
      <c r="A7871">
        <v>7810</v>
      </c>
      <c r="B7871" s="1890">
        <f>'PCTC-OEPP 27-28'!F164</f>
        <v>0</v>
      </c>
      <c r="D7871" s="2" t="str">
        <f t="shared" si="129"/>
        <v>Error?</v>
      </c>
      <c r="E7871" s="4" t="s">
        <v>2000</v>
      </c>
    </row>
    <row r="7872" spans="1:5" x14ac:dyDescent="0.2">
      <c r="A7872">
        <v>7811</v>
      </c>
      <c r="B7872" s="1890">
        <f>'PCTC-OEPP 27-28'!F165</f>
        <v>0</v>
      </c>
      <c r="D7872" s="2" t="str">
        <f t="shared" si="129"/>
        <v>Error?</v>
      </c>
      <c r="E7872" s="4" t="s">
        <v>2000</v>
      </c>
    </row>
    <row r="7873" spans="1:5" x14ac:dyDescent="0.2">
      <c r="A7873">
        <v>7812</v>
      </c>
      <c r="B7873" s="1890">
        <f>'PCTC-OEPP 27-28'!F166</f>
        <v>0</v>
      </c>
      <c r="D7873" s="2" t="str">
        <f t="shared" si="129"/>
        <v>Error?</v>
      </c>
      <c r="E7873" s="4" t="s">
        <v>2000</v>
      </c>
    </row>
    <row r="7874" spans="1:5" x14ac:dyDescent="0.2">
      <c r="A7874">
        <v>7813</v>
      </c>
      <c r="B7874" s="1890">
        <f>'PCTC-OEPP 27-28'!F169</f>
        <v>0</v>
      </c>
      <c r="D7874" s="2" t="str">
        <f t="shared" si="129"/>
        <v>Error?</v>
      </c>
      <c r="E7874" s="4" t="s">
        <v>2000</v>
      </c>
    </row>
    <row r="7875" spans="1:5" x14ac:dyDescent="0.2">
      <c r="A7875">
        <v>7814</v>
      </c>
      <c r="B7875" s="1890">
        <f>'PCTC-OEPP 27-28'!F170</f>
        <v>0</v>
      </c>
      <c r="D7875" s="2" t="str">
        <f t="shared" si="129"/>
        <v>Error?</v>
      </c>
      <c r="E7875" s="4" t="s">
        <v>2000</v>
      </c>
    </row>
    <row r="7876" spans="1:5" x14ac:dyDescent="0.2">
      <c r="A7876">
        <v>7815</v>
      </c>
      <c r="B7876" s="1890">
        <f>'PCTC-OEPP 27-28'!F171</f>
        <v>0</v>
      </c>
      <c r="D7876" s="2" t="str">
        <f t="shared" si="129"/>
        <v>Error?</v>
      </c>
      <c r="E7876" s="4" t="s">
        <v>2000</v>
      </c>
    </row>
    <row r="7877" spans="1:5" x14ac:dyDescent="0.2">
      <c r="A7877">
        <v>7816</v>
      </c>
      <c r="B7877" s="1890">
        <f>'PCTC-OEPP 27-28'!F175</f>
        <v>128396</v>
      </c>
      <c r="D7877" s="2" t="str">
        <f t="shared" si="129"/>
        <v>Error?</v>
      </c>
      <c r="E7877" s="4" t="s">
        <v>2000</v>
      </c>
    </row>
    <row r="7878" spans="1:5" x14ac:dyDescent="0.2">
      <c r="A7878">
        <v>7817</v>
      </c>
      <c r="B7878" s="1890">
        <f>'PCTC-OEPP 27-28'!F176</f>
        <v>277</v>
      </c>
      <c r="D7878" s="2" t="str">
        <f t="shared" si="129"/>
        <v>Error?</v>
      </c>
      <c r="E7878" s="4" t="s">
        <v>2000</v>
      </c>
    </row>
    <row r="7879" spans="1:5" x14ac:dyDescent="0.2">
      <c r="A7879">
        <v>7818</v>
      </c>
      <c r="B7879" s="1890">
        <f>'PCTC-OEPP 27-28'!F178</f>
        <v>277</v>
      </c>
      <c r="D7879" s="2" t="str">
        <f t="shared" si="129"/>
        <v>Error?</v>
      </c>
      <c r="E7879" s="4" t="s">
        <v>2000</v>
      </c>
    </row>
    <row r="7880" spans="1:5" x14ac:dyDescent="0.2">
      <c r="A7880">
        <v>7819</v>
      </c>
      <c r="B7880" s="1890" t="e">
        <f>'PCTC-OEPP 27-28'!F180</f>
        <v>#DIV/0!</v>
      </c>
      <c r="D7880" s="2" t="e">
        <f t="shared" si="129"/>
        <v>#DIV/0!</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customSheetViews>
    <customSheetView guid="{9175B003-A487-43D5-AD0E-58FC8E957899}" showAutoFilter="1" state="hidden">
      <pane ySplit="1" topLeftCell="A2" activePane="bottomLeft" state="frozen"/>
      <selection pane="bottomLeft" activeCell="D7887" sqref="D7887"/>
      <pageMargins left="0.75" right="0.75" top="1" bottom="1" header="0.5" footer="0.5"/>
      <pageSetup scale="75" orientation="portrait" r:id="rId1"/>
      <headerFooter alignWithMargins="0">
        <oddHeader>&amp;A</oddHeader>
        <oddFooter>Page &amp;P</oddFooter>
      </headerFooter>
      <autoFilter ref="A1:F7884" xr:uid="{00000000-0000-0000-0000-000000000000}"/>
    </customSheetView>
    <customSheetView guid="{0E809810-22E6-4287-9EB3-CA8E7FB18126}" showAutoFilter="1" state="hidden">
      <pane ySplit="1" topLeftCell="A2" activePane="bottomLeft" state="frozen"/>
      <selection pane="bottomLeft" activeCell="D7887" sqref="D7887"/>
      <pageMargins left="0.75" right="0.75" top="1" bottom="1" header="0.5" footer="0.5"/>
      <pageSetup scale="75" orientation="portrait" r:id="rId2"/>
      <headerFooter alignWithMargins="0">
        <oddHeader>&amp;A</oddHeader>
        <oddFooter>Page &amp;P</oddFooter>
      </headerFooter>
      <autoFilter ref="A1:F7884" xr:uid="{00000000-0000-0000-0000-000000000000}"/>
    </customSheetView>
    <customSheetView guid="{36E7C4A2-07DE-462A-B5B1-A84EB99DCC57}" showAutoFilter="1" state="hidden">
      <pane ySplit="1" topLeftCell="A2" activePane="bottomLeft" state="frozen"/>
      <selection pane="bottomLeft" activeCell="D7887" sqref="D7887"/>
      <pageMargins left="0.75" right="0.75" top="1" bottom="1" header="0.5" footer="0.5"/>
      <pageSetup scale="75" orientation="portrait" r:id="rId3"/>
      <headerFooter alignWithMargins="0">
        <oddHeader>&amp;A</oddHeader>
        <oddFooter>Page &amp;P</oddFooter>
      </headerFooter>
      <autoFilter ref="A1:F7884" xr:uid="{00000000-0000-0000-0000-000000000000}"/>
    </customSheetView>
  </customSheetViews>
  <phoneticPr fontId="14" type="noConversion"/>
  <pageMargins left="0.75" right="0.75" top="1" bottom="1" header="0.5" footer="0.5"/>
  <pageSetup scale="75" orientation="portrait" r:id="rId4"/>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zoomScale="110" zoomScaleNormal="110" workbookViewId="0">
      <selection activeCell="V16" sqref="V16"/>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0" t="s">
        <v>1183</v>
      </c>
      <c r="B2" s="2630"/>
      <c r="C2" s="2630"/>
      <c r="D2" s="2630"/>
      <c r="E2" s="2630"/>
      <c r="F2" s="2630"/>
      <c r="G2" s="2630"/>
      <c r="H2" s="2630"/>
      <c r="I2" s="2630"/>
      <c r="J2" s="2630"/>
      <c r="K2" s="2630"/>
      <c r="L2" s="2630"/>
    </row>
    <row r="3" spans="1:29" ht="13.5" customHeight="1" x14ac:dyDescent="0.2">
      <c r="A3" s="2616" t="s">
        <v>1182</v>
      </c>
      <c r="B3" s="2616"/>
      <c r="C3" s="2616"/>
      <c r="D3" s="2616"/>
      <c r="E3" s="2616"/>
      <c r="F3" s="2616"/>
      <c r="G3" s="2616"/>
      <c r="H3" s="2616"/>
      <c r="I3" s="2616"/>
      <c r="J3" s="2616"/>
      <c r="K3" s="2616"/>
      <c r="L3" s="2616"/>
    </row>
    <row r="4" spans="1:29" ht="13.5" customHeight="1" x14ac:dyDescent="0.2">
      <c r="A4" s="2647" t="str">
        <f>"Year Ending June 30, "&amp;'AFR20'!E2</f>
        <v>Year Ending June 30, 2020</v>
      </c>
      <c r="B4" s="2648"/>
      <c r="C4" s="2648"/>
      <c r="D4" s="2648"/>
      <c r="E4" s="2648"/>
      <c r="F4" s="2648"/>
      <c r="G4" s="2648"/>
      <c r="H4" s="2648"/>
      <c r="I4" s="2648"/>
      <c r="J4" s="2648"/>
      <c r="K4" s="2648"/>
      <c r="L4" s="2648"/>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10" t="str">
        <f>COVER!A17</f>
        <v xml:space="preserve"> South Western Illinois Career and Tech Ed</v>
      </c>
      <c r="B7" s="2611"/>
      <c r="C7" s="2611"/>
      <c r="D7" s="2649"/>
      <c r="E7" s="2650">
        <f>COVER!A13</f>
        <v>50082746045</v>
      </c>
      <c r="F7" s="2651"/>
      <c r="G7" s="2617" t="str">
        <f>COVER!T23</f>
        <v>066-005060</v>
      </c>
      <c r="H7" s="2618"/>
      <c r="I7" s="2618"/>
      <c r="J7" s="2618"/>
      <c r="K7" s="2618"/>
      <c r="L7" s="2619"/>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20"/>
      <c r="B9" s="2621"/>
      <c r="C9" s="2621"/>
      <c r="D9" s="2621"/>
      <c r="E9" s="2621"/>
      <c r="F9" s="2622"/>
      <c r="G9" s="2623" t="str">
        <f>COVER!T13</f>
        <v>DENNIS ROSE &amp; ASSOCIATES, P.C.</v>
      </c>
      <c r="H9" s="2624"/>
      <c r="I9" s="2624"/>
      <c r="J9" s="2624"/>
      <c r="K9" s="2624"/>
      <c r="L9" s="2625"/>
    </row>
    <row r="10" spans="1:29" ht="13.5" customHeight="1" x14ac:dyDescent="0.2">
      <c r="A10" s="2607">
        <f>COVER!A38</f>
        <v>0</v>
      </c>
      <c r="B10" s="2608"/>
      <c r="C10" s="2608"/>
      <c r="D10" s="2608"/>
      <c r="E10" s="2608"/>
      <c r="F10" s="2609"/>
      <c r="G10" s="2623" t="str">
        <f>COVER!T17</f>
        <v>1904 STATE STREET</v>
      </c>
      <c r="H10" s="2636"/>
      <c r="I10" s="2636"/>
      <c r="J10" s="2636"/>
      <c r="K10" s="2636"/>
      <c r="L10" s="2637"/>
    </row>
    <row r="11" spans="1:29" ht="13.5" customHeight="1" x14ac:dyDescent="0.2">
      <c r="A11" s="1008" t="s">
        <v>1505</v>
      </c>
      <c r="B11" s="1009"/>
      <c r="C11" s="1010"/>
      <c r="D11" s="1015"/>
      <c r="E11" s="1010"/>
      <c r="F11" s="1014"/>
      <c r="G11" s="2623" t="str">
        <f>COVER!T19</f>
        <v>ALTON</v>
      </c>
      <c r="H11" s="2636"/>
      <c r="I11" s="2636"/>
      <c r="J11" s="2636"/>
      <c r="K11" s="2636"/>
      <c r="L11" s="2637"/>
    </row>
    <row r="12" spans="1:29" ht="13.5" customHeight="1" x14ac:dyDescent="0.2">
      <c r="A12" s="2641" t="s">
        <v>1504</v>
      </c>
      <c r="B12" s="2642"/>
      <c r="C12" s="2642"/>
      <c r="D12" s="2642"/>
      <c r="E12" s="2642"/>
      <c r="F12" s="2643"/>
      <c r="G12" s="2638"/>
      <c r="H12" s="2639"/>
      <c r="I12" s="2639"/>
      <c r="J12" s="2639"/>
      <c r="K12" s="2639"/>
      <c r="L12" s="2640"/>
    </row>
    <row r="13" spans="1:29" ht="13.5" customHeight="1" x14ac:dyDescent="0.2">
      <c r="A13" s="2623"/>
      <c r="B13" s="2636"/>
      <c r="C13" s="2636"/>
      <c r="D13" s="2636"/>
      <c r="E13" s="2636"/>
      <c r="F13" s="2637"/>
      <c r="G13" s="2631" t="s">
        <v>1506</v>
      </c>
      <c r="H13" s="2632"/>
      <c r="I13" s="2644" t="str">
        <f>COVER!T25</f>
        <v>DROSECPA@DRA-CPA.COM</v>
      </c>
      <c r="J13" s="2645"/>
      <c r="K13" s="2645"/>
      <c r="L13" s="2646"/>
    </row>
    <row r="14" spans="1:29" ht="13.5" customHeight="1" x14ac:dyDescent="0.2">
      <c r="A14" s="2623" t="str">
        <f>COVER!A19</f>
        <v>600 SOUTH SMILEY STREET</v>
      </c>
      <c r="B14" s="2636"/>
      <c r="C14" s="2636"/>
      <c r="D14" s="2636"/>
      <c r="E14" s="2636"/>
      <c r="F14" s="2637"/>
      <c r="G14" s="1019" t="s">
        <v>1177</v>
      </c>
      <c r="H14" s="1017"/>
      <c r="I14" s="1017"/>
      <c r="J14" s="1017"/>
      <c r="K14" s="1017"/>
      <c r="L14" s="1018"/>
    </row>
    <row r="15" spans="1:29" ht="13.5" customHeight="1" x14ac:dyDescent="0.2">
      <c r="A15" s="2623" t="str">
        <f>COVER!A21</f>
        <v>O'FALLON</v>
      </c>
      <c r="B15" s="2636"/>
      <c r="C15" s="2636"/>
      <c r="D15" s="2636"/>
      <c r="E15" s="2636"/>
      <c r="F15" s="2637"/>
      <c r="G15" s="2633" t="str">
        <f>COVER!T15</f>
        <v>DONNA HOGGATT</v>
      </c>
      <c r="H15" s="2634"/>
      <c r="I15" s="2634"/>
      <c r="J15" s="2634"/>
      <c r="K15" s="2634"/>
      <c r="L15" s="2635"/>
    </row>
    <row r="16" spans="1:29" ht="12.2" customHeight="1" x14ac:dyDescent="0.2">
      <c r="A16" s="2613">
        <f>COVER!A25</f>
        <v>62269</v>
      </c>
      <c r="B16" s="2614"/>
      <c r="C16" s="2614"/>
      <c r="D16" s="2614"/>
      <c r="E16" s="2614"/>
      <c r="F16" s="2615"/>
      <c r="G16" s="2626"/>
      <c r="H16" s="2627"/>
      <c r="I16" s="2627"/>
      <c r="J16" s="2627"/>
      <c r="K16" s="2627"/>
      <c r="L16" s="2628"/>
    </row>
    <row r="17" spans="1:13" ht="12.2" customHeight="1" x14ac:dyDescent="0.2">
      <c r="A17" s="2629"/>
      <c r="B17" s="2614"/>
      <c r="C17" s="2614"/>
      <c r="D17" s="2614"/>
      <c r="E17" s="2614"/>
      <c r="F17" s="2615"/>
      <c r="G17" s="1019" t="s">
        <v>1176</v>
      </c>
      <c r="H17" s="1017"/>
      <c r="I17" s="1017"/>
      <c r="J17" s="1017"/>
      <c r="K17" s="1021" t="s">
        <v>1175</v>
      </c>
      <c r="L17" s="1014"/>
      <c r="M17" s="1007"/>
    </row>
    <row r="18" spans="1:13" ht="12.2" customHeight="1" x14ac:dyDescent="0.2">
      <c r="A18" s="2607"/>
      <c r="B18" s="2608"/>
      <c r="C18" s="2608"/>
      <c r="D18" s="2608"/>
      <c r="E18" s="2608"/>
      <c r="F18" s="2609"/>
      <c r="G18" s="2610" t="str">
        <f>COVER!T21</f>
        <v>618-465-4999</v>
      </c>
      <c r="H18" s="2611"/>
      <c r="I18" s="2611"/>
      <c r="J18" s="2611"/>
      <c r="K18" s="2610" t="str">
        <f>COVER!X21</f>
        <v>618-465-5050</v>
      </c>
      <c r="L18" s="2612"/>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1811</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customSheetViews>
    <customSheetView guid="{9175B003-A487-43D5-AD0E-58FC8E957899}" scale="110" showGridLines="0" zeroValues="0">
      <selection activeCell="V16" sqref="V16"/>
      <pageMargins left="0.75" right="0.75" top="1" bottom="0.5" header="0.5" footer="0.5"/>
      <printOptions horizontalCentered="1"/>
      <pageSetup scale="89" firstPageNumber="35" fitToHeight="0" orientation="portrait" r:id="rId1"/>
      <headerFooter>
        <oddFooter>&amp;C&amp;"Times New Roman,Regular"See Independent Auditor’s Reports
&amp;P</oddFooter>
      </headerFooter>
    </customSheetView>
    <customSheetView guid="{0E809810-22E6-4287-9EB3-CA8E7FB18126}" scale="110" showGridLines="0" zeroValues="0">
      <selection activeCell="P38" sqref="P38"/>
      <pageMargins left="0.75" right="0.75" top="1" bottom="0.5" header="0.5" footer="0.5"/>
      <printOptions horizontalCentered="1"/>
      <pageSetup scale="89" firstPageNumber="35" fitToHeight="0" orientation="portrait" r:id="rId2"/>
      <headerFooter>
        <oddFooter>&amp;C&amp;"Times New Roman,Regular"See Independent Auditor’s Reports
&amp;P</oddFooter>
      </headerFooter>
    </customSheetView>
    <customSheetView guid="{36E7C4A2-07DE-462A-B5B1-A84EB99DCC57}" scale="110" showGridLines="0" zeroValues="0">
      <selection activeCell="V16" sqref="V16"/>
      <pageMargins left="0.75" right="0.75" top="1" bottom="0.5" header="0.5" footer="0.5"/>
      <printOptions horizontalCentered="1"/>
      <pageSetup scale="89" firstPageNumber="35" fitToHeight="0" orientation="portrait" r:id="rId3"/>
      <headerFooter>
        <oddFooter>&amp;C&amp;"Times New Roman,Regular"See Independent Auditor’s Reports
&amp;P</oddFooter>
      </headerFooter>
    </customSheetView>
  </customSheetViews>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rintOptions horizontalCentered="1"/>
  <pageMargins left="0.75" right="0.75" top="1" bottom="0.5" header="0.5" footer="0.5"/>
  <pageSetup scale="89" firstPageNumber="35" fitToHeight="0" orientation="portrait" r:id="rId4"/>
  <headerFoot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topLeftCell="A76" zoomScale="125" zoomScaleNormal="125" workbookViewId="0">
      <selection activeCell="G34" sqref="G34"/>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2" t="str">
        <f>'Single Audit Cover'!A7</f>
        <v xml:space="preserve"> South Western Illinois Career and Tech Ed</v>
      </c>
      <c r="B1" s="2653"/>
      <c r="C1" s="2653"/>
      <c r="D1" s="2653"/>
    </row>
    <row r="2" spans="1:11" s="1036" customFormat="1" ht="12.75" x14ac:dyDescent="0.2">
      <c r="A2" s="2654">
        <f>'Single Audit Cover'!E7</f>
        <v>50082746045</v>
      </c>
      <c r="B2" s="2655"/>
      <c r="C2" s="2655"/>
      <c r="D2" s="2655"/>
    </row>
    <row r="3" spans="1:11" s="1036" customFormat="1" ht="12.75" x14ac:dyDescent="0.2">
      <c r="A3" s="2652" t="s">
        <v>1499</v>
      </c>
      <c r="B3" s="2653"/>
      <c r="C3" s="2653"/>
      <c r="D3" s="2653"/>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1971</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1812</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customSheetViews>
    <customSheetView guid="{9175B003-A487-43D5-AD0E-58FC8E957899}" scale="125" showGridLines="0" topLeftCell="A76">
      <selection activeCell="G34" sqref="G34"/>
      <pageMargins left="0.75" right="0.75" top="1" bottom="0.5" header="0.5" footer="0.5"/>
      <printOptions horizontalCentered="1"/>
      <pageSetup scale="65" firstPageNumber="36" fitToHeight="0" orientation="portrait" r:id="rId1"/>
    </customSheetView>
    <customSheetView guid="{0E809810-22E6-4287-9EB3-CA8E7FB18126}" scale="125" showGridLines="0" topLeftCell="A76">
      <selection activeCell="G34" sqref="G34"/>
      <pageMargins left="0.75" right="0.75" top="1" bottom="0.5" header="0.5" footer="0.5"/>
      <printOptions horizontalCentered="1"/>
      <pageSetup scale="65" firstPageNumber="36" fitToHeight="0" orientation="portrait" r:id="rId2"/>
    </customSheetView>
    <customSheetView guid="{36E7C4A2-07DE-462A-B5B1-A84EB99DCC57}" scale="125" showGridLines="0" topLeftCell="A76">
      <selection activeCell="G34" sqref="G34"/>
      <pageMargins left="0.75" right="0.75" top="1" bottom="0.5" header="0.5" footer="0.5"/>
      <printOptions horizontalCentered="1"/>
      <pageSetup scale="65" firstPageNumber="36" fitToHeight="0" orientation="portrait" r:id="rId3"/>
    </customSheetView>
  </customSheetViews>
  <mergeCells count="3">
    <mergeCell ref="A1:D1"/>
    <mergeCell ref="A2:D2"/>
    <mergeCell ref="A3:D3"/>
  </mergeCells>
  <hyperlinks>
    <hyperlink ref="D29" r:id="rId4" xr:uid="{00000000-0004-0000-1900-000000000000}"/>
    <hyperlink ref="D60" r:id="rId5" display="        Verify Non-Cash Commodities amount on ISBE web site: https://www.isbe.net/Pages/School-Nutrition-Programs-Food-Distribution.aspx" xr:uid="{00000000-0004-0000-1900-000001000000}"/>
    <hyperlink ref="D64" r:id="rId6" xr:uid="{00000000-0004-0000-1900-000002000000}"/>
    <hyperlink ref="D68" r:id="rId7" xr:uid="{00000000-0004-0000-1900-000003000000}"/>
  </hyperlinks>
  <printOptions horizontalCentered="1"/>
  <pageMargins left="0.75" right="0.75" top="1" bottom="0.5" header="0.5" footer="0.5"/>
  <pageSetup scale="65" firstPageNumber="36" fitToHeight="0" orientation="portrait" r:id="rId8"/>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G25" sqref="G25"/>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57" t="str">
        <f>'Single Audit Cover'!A7</f>
        <v xml:space="preserve"> South Western Illinois Career and Tech Ed</v>
      </c>
      <c r="B1" s="2657"/>
      <c r="C1" s="2657"/>
      <c r="D1" s="2657"/>
      <c r="E1" s="2657"/>
    </row>
    <row r="2" spans="1:5" x14ac:dyDescent="0.2">
      <c r="A2" s="2658">
        <f>'Single Audit Cover'!E7</f>
        <v>50082746045</v>
      </c>
      <c r="B2" s="2658"/>
      <c r="C2" s="2658"/>
      <c r="D2" s="2658"/>
      <c r="E2" s="2658"/>
    </row>
    <row r="3" spans="1:5" ht="4.5" customHeight="1" x14ac:dyDescent="0.2"/>
    <row r="4" spans="1:5" x14ac:dyDescent="0.2">
      <c r="A4" s="2657" t="s">
        <v>1236</v>
      </c>
      <c r="B4" s="2657"/>
      <c r="C4" s="2657"/>
      <c r="D4" s="2657"/>
      <c r="E4" s="2657"/>
    </row>
    <row r="5" spans="1:5" x14ac:dyDescent="0.2">
      <c r="A5" s="2660" t="str">
        <f>'Single Audit Cover'!A4</f>
        <v>Year Ending June 30, 2020</v>
      </c>
      <c r="B5" s="2660"/>
      <c r="C5" s="2660"/>
      <c r="D5" s="2660"/>
      <c r="E5" s="2660"/>
    </row>
    <row r="6" spans="1:5" x14ac:dyDescent="0.2">
      <c r="A6" s="2657" t="s">
        <v>1235</v>
      </c>
      <c r="B6" s="2657"/>
      <c r="C6" s="2657"/>
      <c r="D6" s="2657"/>
      <c r="E6" s="2657"/>
    </row>
    <row r="8" spans="1:5" x14ac:dyDescent="0.2">
      <c r="A8" s="1081" t="s">
        <v>1234</v>
      </c>
    </row>
    <row r="10" spans="1:5" x14ac:dyDescent="0.2">
      <c r="A10" s="1082" t="s">
        <v>1233</v>
      </c>
      <c r="B10" s="1083" t="s">
        <v>1232</v>
      </c>
      <c r="C10" s="1083"/>
      <c r="D10" s="1084">
        <f>SUM('Acct Summary 7-8'!C7:K7)</f>
        <v>9098</v>
      </c>
    </row>
    <row r="11" spans="1:5" ht="18" customHeight="1" x14ac:dyDescent="0.2">
      <c r="A11" s="1082" t="s">
        <v>1231</v>
      </c>
      <c r="B11" s="1083"/>
      <c r="C11" s="1083"/>
    </row>
    <row r="12" spans="1:5" x14ac:dyDescent="0.2">
      <c r="A12" s="1082" t="s">
        <v>1230</v>
      </c>
      <c r="B12" s="1083" t="s">
        <v>1229</v>
      </c>
      <c r="C12" s="1083"/>
      <c r="D12" s="1085">
        <f>SUM('Revenues 9-14'!C112:D112,'Revenues 9-14'!F112:G112)</f>
        <v>355139</v>
      </c>
    </row>
    <row r="13" spans="1:5" x14ac:dyDescent="0.2">
      <c r="A13" s="1082" t="s">
        <v>1228</v>
      </c>
      <c r="B13" s="1083"/>
      <c r="C13" s="1083"/>
    </row>
    <row r="14" spans="1:5" x14ac:dyDescent="0.2">
      <c r="A14" s="1082" t="s">
        <v>2006</v>
      </c>
      <c r="B14" s="1083"/>
      <c r="C14" s="1083"/>
      <c r="D14" s="1085">
        <f>'ICR Computation 30'!E11</f>
        <v>0</v>
      </c>
    </row>
    <row r="15" spans="1:5" x14ac:dyDescent="0.2">
      <c r="A15" s="1082"/>
      <c r="B15" s="1083"/>
      <c r="C15" s="1083"/>
    </row>
    <row r="16" spans="1:5" x14ac:dyDescent="0.2">
      <c r="A16" s="1082" t="s">
        <v>1817</v>
      </c>
      <c r="B16" s="1083"/>
      <c r="C16" s="1083"/>
    </row>
    <row r="17" spans="1:4" x14ac:dyDescent="0.2">
      <c r="A17" s="1082" t="s">
        <v>1966</v>
      </c>
      <c r="B17" s="1083" t="s">
        <v>1227</v>
      </c>
      <c r="C17" s="1083"/>
      <c r="D17" s="1085">
        <f>-SUM('Revenues 9-14'!C264:D264,'Revenues 9-14'!F264:G264)</f>
        <v>0</v>
      </c>
    </row>
    <row r="19" spans="1:4" ht="13.5" thickBot="1" x14ac:dyDescent="0.25">
      <c r="A19" s="1086" t="s">
        <v>1226</v>
      </c>
      <c r="D19" s="1087">
        <f>SUM(D10:D17)</f>
        <v>364237</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59"/>
      <c r="B24" s="2659"/>
      <c r="D24" s="1089"/>
    </row>
    <row r="25" spans="1:4" x14ac:dyDescent="0.2">
      <c r="A25" s="2656"/>
      <c r="B25" s="2656"/>
      <c r="D25" s="1089"/>
    </row>
    <row r="26" spans="1:4" x14ac:dyDescent="0.2">
      <c r="A26" s="2656"/>
      <c r="B26" s="2656"/>
      <c r="D26" s="1089"/>
    </row>
    <row r="27" spans="1:4" x14ac:dyDescent="0.2">
      <c r="A27" s="2656"/>
      <c r="B27" s="2656"/>
      <c r="D27" s="1089"/>
    </row>
    <row r="28" spans="1:4" x14ac:dyDescent="0.2">
      <c r="A28" s="2656"/>
      <c r="B28" s="2656"/>
      <c r="D28" s="1089"/>
    </row>
    <row r="29" spans="1:4" x14ac:dyDescent="0.2">
      <c r="A29" s="2656"/>
      <c r="B29" s="2656"/>
      <c r="D29" s="1089"/>
    </row>
    <row r="30" spans="1:4" x14ac:dyDescent="0.2">
      <c r="A30" s="2656"/>
      <c r="B30" s="2656"/>
      <c r="D30" s="1089"/>
    </row>
    <row r="32" spans="1:4" x14ac:dyDescent="0.2">
      <c r="A32" s="1081" t="s">
        <v>1224</v>
      </c>
      <c r="D32" s="1084">
        <f>SUM(D19:D30)</f>
        <v>364237</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56"/>
      <c r="B40" s="2656"/>
      <c r="D40" s="1089"/>
    </row>
    <row r="41" spans="1:4" x14ac:dyDescent="0.2">
      <c r="A41" s="2656"/>
      <c r="B41" s="2656"/>
      <c r="D41" s="1092"/>
    </row>
    <row r="42" spans="1:4" x14ac:dyDescent="0.2">
      <c r="A42" s="2656"/>
      <c r="B42" s="2656"/>
      <c r="D42" s="1092"/>
    </row>
    <row r="43" spans="1:4" x14ac:dyDescent="0.2">
      <c r="A43" s="2656"/>
      <c r="B43" s="2656"/>
      <c r="D43" s="1092"/>
    </row>
    <row r="44" spans="1:4" x14ac:dyDescent="0.2">
      <c r="A44" s="2656"/>
      <c r="B44" s="2656"/>
      <c r="D44" s="1092"/>
    </row>
    <row r="45" spans="1:4" x14ac:dyDescent="0.2">
      <c r="A45" s="2656"/>
      <c r="B45" s="2656"/>
      <c r="D45" s="1092"/>
    </row>
    <row r="47" spans="1:4" x14ac:dyDescent="0.2">
      <c r="B47" s="1093" t="s">
        <v>1218</v>
      </c>
      <c r="C47" s="1093"/>
      <c r="D47" s="1094">
        <f>SUM(D35:D45)</f>
        <v>0</v>
      </c>
    </row>
    <row r="49" spans="2:4" x14ac:dyDescent="0.2">
      <c r="B49" s="1093" t="s">
        <v>1217</v>
      </c>
      <c r="C49" s="1093"/>
      <c r="D49" s="1094">
        <f>D32-D47</f>
        <v>364237</v>
      </c>
    </row>
  </sheetData>
  <sheetProtection sheet="1" objects="1" scenarios="1"/>
  <customSheetViews>
    <customSheetView guid="{9175B003-A487-43D5-AD0E-58FC8E957899}" scale="110" showGridLines="0">
      <selection activeCell="G25" sqref="G25"/>
      <pageMargins left="0.75" right="0.75" top="1" bottom="0.5" header="0.5" footer="0.5"/>
      <printOptions horizontalCentered="1"/>
      <pageSetup scale="95" firstPageNumber="37" orientation="portrait" r:id="rId1"/>
      <headerFooter>
        <oddFooter>&amp;C&amp;"Times New Roman,Regular"See Independent Auditor’s Reports
&amp;P</oddFooter>
      </headerFooter>
    </customSheetView>
    <customSheetView guid="{0E809810-22E6-4287-9EB3-CA8E7FB18126}" scale="110" showGridLines="0">
      <selection activeCell="G25" sqref="G25"/>
      <pageMargins left="0.75" right="0.75" top="1" bottom="0.5" header="0.5" footer="0.5"/>
      <printOptions horizontalCentered="1"/>
      <pageSetup scale="95" firstPageNumber="37" orientation="portrait" r:id="rId2"/>
      <headerFooter>
        <oddFooter>&amp;C&amp;"Times New Roman,Regular"See Independent Auditor’s Reports
&amp;P</oddFooter>
      </headerFooter>
    </customSheetView>
    <customSheetView guid="{36E7C4A2-07DE-462A-B5B1-A84EB99DCC57}" scale="110" showGridLines="0">
      <selection activeCell="G25" sqref="G25"/>
      <pageMargins left="0.75" right="0.75" top="1" bottom="0.5" header="0.5" footer="0.5"/>
      <printOptions horizontalCentered="1"/>
      <pageSetup scale="95" firstPageNumber="37" orientation="portrait" r:id="rId3"/>
      <headerFooter>
        <oddFooter>&amp;C&amp;"Times New Roman,Regular"See Independent Auditor’s Reports
&amp;P</oddFooter>
      </headerFooter>
    </customSheetView>
  </customSheetViews>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rintOptions horizontalCentered="1"/>
  <pageMargins left="0.75" right="0.75" top="1" bottom="0.5" header="0.5" footer="0.5"/>
  <pageSetup scale="95" firstPageNumber="37" orientation="portrait" r:id="rId4"/>
  <headerFoot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P38" sqref="P38"/>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16" t="str">
        <f>'Single Audit Cover'!A7</f>
        <v xml:space="preserve"> South Western Illinois Career and Tech Ed</v>
      </c>
      <c r="C1" s="2661"/>
      <c r="D1" s="2661"/>
      <c r="E1" s="2661"/>
      <c r="F1" s="2661"/>
      <c r="G1" s="2661"/>
      <c r="H1" s="2661"/>
      <c r="I1" s="2661"/>
      <c r="J1" s="2661"/>
      <c r="K1" s="2661"/>
      <c r="L1" s="2661"/>
      <c r="M1" s="2661"/>
    </row>
    <row r="2" spans="2:14" ht="15" x14ac:dyDescent="0.2">
      <c r="B2" s="2662">
        <f>'Single Audit Cover'!E7</f>
        <v>50082746045</v>
      </c>
      <c r="C2" s="2662"/>
      <c r="D2" s="2662"/>
      <c r="E2" s="2662"/>
      <c r="F2" s="2662"/>
      <c r="G2" s="2662"/>
      <c r="H2" s="2662"/>
      <c r="I2" s="2662"/>
      <c r="J2" s="2662"/>
      <c r="K2" s="2662"/>
      <c r="L2" s="2662"/>
      <c r="M2" s="2662"/>
      <c r="N2" s="1123"/>
    </row>
    <row r="3" spans="2:14" ht="15" x14ac:dyDescent="0.2">
      <c r="B3" s="2663" t="s">
        <v>1210</v>
      </c>
      <c r="C3" s="2663"/>
      <c r="D3" s="2663"/>
      <c r="E3" s="2663"/>
      <c r="F3" s="2663"/>
      <c r="G3" s="2663"/>
      <c r="H3" s="2663"/>
      <c r="I3" s="2663"/>
      <c r="J3" s="2663"/>
      <c r="K3" s="2663"/>
      <c r="L3" s="2663"/>
      <c r="M3" s="2663"/>
      <c r="N3" s="1123"/>
    </row>
    <row r="4" spans="2:14" ht="15" x14ac:dyDescent="0.2">
      <c r="B4" s="2664" t="str">
        <f>'Single Audit Cover'!A4</f>
        <v>Year Ending June 30, 2020</v>
      </c>
      <c r="C4" s="2664"/>
      <c r="D4" s="2664"/>
      <c r="E4" s="2664"/>
      <c r="F4" s="2664"/>
      <c r="G4" s="2664"/>
      <c r="H4" s="2664"/>
      <c r="I4" s="2664"/>
      <c r="J4" s="2664"/>
      <c r="K4" s="2664"/>
      <c r="L4" s="2664"/>
      <c r="M4" s="2664"/>
      <c r="N4" s="1123"/>
    </row>
    <row r="5" spans="2:14" x14ac:dyDescent="0.2">
      <c r="H5" s="1983"/>
      <c r="J5" s="1983"/>
    </row>
    <row r="6" spans="2:14" x14ac:dyDescent="0.2">
      <c r="B6" s="1124"/>
      <c r="C6" s="1125"/>
      <c r="D6" s="1126" t="s">
        <v>1256</v>
      </c>
      <c r="E6" s="1127" t="s">
        <v>524</v>
      </c>
      <c r="F6" s="1128"/>
      <c r="G6" s="1129" t="s">
        <v>1713</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1714</v>
      </c>
      <c r="D9" s="1135" t="s">
        <v>1715</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1716</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1814</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1717</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1718</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1719</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1720</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9175B003-A487-43D5-AD0E-58FC8E957899}" showGridLines="0">
      <selection activeCell="P38" sqref="P38"/>
      <pageMargins left="0.75" right="0.75" top="0.5" bottom="0.5" header="0.5" footer="0.5"/>
      <printOptions horizontalCentered="1"/>
      <pageSetup scale="74" firstPageNumber="38" orientation="landscape" r:id="rId1"/>
      <headerFooter>
        <oddFooter>&amp;C&amp;"Times New Roman,Regular"See Independent Auditor’s Reports
&amp;P</oddFooter>
      </headerFooter>
    </customSheetView>
    <customSheetView guid="{0E809810-22E6-4287-9EB3-CA8E7FB18126}" showGridLines="0">
      <selection activeCell="P38" sqref="P38"/>
      <pageMargins left="0.75" right="0.75" top="0.5" bottom="0.5" header="0.5" footer="0.5"/>
      <printOptions horizontalCentered="1"/>
      <pageSetup scale="74" firstPageNumber="38" orientation="landscape" r:id="rId2"/>
      <headerFooter>
        <oddFooter>&amp;C&amp;"Times New Roman,Regular"See Independent Auditor’s Reports
&amp;P</oddFooter>
      </headerFooter>
    </customSheetView>
    <customSheetView guid="{36E7C4A2-07DE-462A-B5B1-A84EB99DCC57}" showGridLines="0">
      <selection activeCell="P38" sqref="P38"/>
      <pageMargins left="0.75" right="0.75" top="0.5" bottom="0.5" header="0.5" footer="0.5"/>
      <printOptions horizontalCentered="1"/>
      <pageSetup scale="74" firstPageNumber="38" orientation="landscape" r:id="rId3"/>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5" bottom="0.5" header="0.5" footer="0.5"/>
  <pageSetup scale="74" firstPageNumber="38" orientation="landscape" r:id="rId4"/>
  <headerFoot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65" colorId="8" zoomScaleNormal="100" workbookViewId="0">
      <selection activeCell="E89" sqref="E89"/>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2" t="s">
        <v>1160</v>
      </c>
      <c r="B2" s="2222"/>
      <c r="C2" s="2222"/>
      <c r="D2" s="2222"/>
      <c r="E2" s="2222"/>
      <c r="F2" s="2222"/>
      <c r="G2" s="2222"/>
      <c r="H2" s="2222"/>
      <c r="I2" s="2222"/>
      <c r="J2" s="222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1772</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6" t="s">
        <v>1619</v>
      </c>
      <c r="B35" s="2237"/>
      <c r="C35" s="2237"/>
      <c r="D35" s="2237"/>
      <c r="E35" s="2238"/>
      <c r="F35" s="2238"/>
      <c r="G35" s="2238"/>
      <c r="H35" s="2238"/>
      <c r="I35" s="223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6" t="s">
        <v>310</v>
      </c>
      <c r="B47" s="2239"/>
      <c r="C47" s="2239"/>
      <c r="D47" s="2239"/>
      <c r="E47" s="2240"/>
      <c r="F47" s="2240"/>
      <c r="G47" s="2240"/>
      <c r="H47" s="2240"/>
      <c r="I47" s="224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3"/>
      <c r="C57" s="2244"/>
      <c r="D57" s="2244"/>
      <c r="E57" s="2244"/>
      <c r="F57" s="2244"/>
      <c r="G57" s="2244"/>
      <c r="H57" s="2244"/>
      <c r="I57" s="2244"/>
      <c r="J57" s="2245"/>
    </row>
    <row r="58" spans="1:10" s="176" customFormat="1" x14ac:dyDescent="0.2">
      <c r="A58" s="248"/>
      <c r="B58" s="2246"/>
      <c r="C58" s="2247"/>
      <c r="D58" s="2247"/>
      <c r="E58" s="2247"/>
      <c r="F58" s="2247"/>
      <c r="G58" s="2247"/>
      <c r="H58" s="2247"/>
      <c r="I58" s="2247"/>
      <c r="J58" s="2248"/>
    </row>
    <row r="59" spans="1:10" s="176" customFormat="1" x14ac:dyDescent="0.2">
      <c r="A59" s="248"/>
      <c r="B59" s="2246"/>
      <c r="C59" s="2247"/>
      <c r="D59" s="2247"/>
      <c r="E59" s="2247"/>
      <c r="F59" s="2247"/>
      <c r="G59" s="2247"/>
      <c r="H59" s="2247"/>
      <c r="I59" s="2247"/>
      <c r="J59" s="2248"/>
    </row>
    <row r="60" spans="1:10" s="176" customFormat="1" x14ac:dyDescent="0.2">
      <c r="A60" s="248"/>
      <c r="B60" s="2246"/>
      <c r="C60" s="2247"/>
      <c r="D60" s="2247"/>
      <c r="E60" s="2247"/>
      <c r="F60" s="2247"/>
      <c r="G60" s="2247"/>
      <c r="H60" s="2247"/>
      <c r="I60" s="2247"/>
      <c r="J60" s="2248"/>
    </row>
    <row r="61" spans="1:10" s="176" customFormat="1" x14ac:dyDescent="0.2">
      <c r="A61" s="248"/>
      <c r="B61" s="2246"/>
      <c r="C61" s="2247"/>
      <c r="D61" s="2247"/>
      <c r="E61" s="2247"/>
      <c r="F61" s="2247"/>
      <c r="G61" s="2247"/>
      <c r="H61" s="2247"/>
      <c r="I61" s="2247"/>
      <c r="J61" s="2248"/>
    </row>
    <row r="62" spans="1:10" s="176" customFormat="1" x14ac:dyDescent="0.2">
      <c r="A62" s="248"/>
      <c r="B62" s="2246"/>
      <c r="C62" s="2247"/>
      <c r="D62" s="2247"/>
      <c r="E62" s="2247"/>
      <c r="F62" s="2247"/>
      <c r="G62" s="2247"/>
      <c r="H62" s="2247"/>
      <c r="I62" s="2247"/>
      <c r="J62" s="2248"/>
    </row>
    <row r="63" spans="1:10" s="176" customFormat="1" x14ac:dyDescent="0.2">
      <c r="A63" s="248"/>
      <c r="B63" s="2246"/>
      <c r="C63" s="2247"/>
      <c r="D63" s="2247"/>
      <c r="E63" s="2247"/>
      <c r="F63" s="2247"/>
      <c r="G63" s="2247"/>
      <c r="H63" s="2247"/>
      <c r="I63" s="2247"/>
      <c r="J63" s="2248"/>
    </row>
    <row r="64" spans="1:10" s="176" customFormat="1" x14ac:dyDescent="0.2">
      <c r="A64" s="248"/>
      <c r="B64" s="2246"/>
      <c r="C64" s="2247"/>
      <c r="D64" s="2247"/>
      <c r="E64" s="2247"/>
      <c r="F64" s="2247"/>
      <c r="G64" s="2247"/>
      <c r="H64" s="2247"/>
      <c r="I64" s="2247"/>
      <c r="J64" s="2248"/>
    </row>
    <row r="65" spans="1:11" s="176" customFormat="1" x14ac:dyDescent="0.2">
      <c r="A65" s="248"/>
      <c r="B65" s="2246"/>
      <c r="C65" s="2247"/>
      <c r="D65" s="2247"/>
      <c r="E65" s="2247"/>
      <c r="F65" s="2247"/>
      <c r="G65" s="2247"/>
      <c r="H65" s="2247"/>
      <c r="I65" s="2247"/>
      <c r="J65" s="2248"/>
    </row>
    <row r="66" spans="1:11" s="176" customFormat="1" x14ac:dyDescent="0.2">
      <c r="A66" s="248"/>
      <c r="B66" s="2246"/>
      <c r="C66" s="2247"/>
      <c r="D66" s="2247"/>
      <c r="E66" s="2247"/>
      <c r="F66" s="2247"/>
      <c r="G66" s="2247"/>
      <c r="H66" s="2247"/>
      <c r="I66" s="2247"/>
      <c r="J66" s="2248"/>
    </row>
    <row r="67" spans="1:11" s="176" customFormat="1" ht="9" customHeight="1" x14ac:dyDescent="0.2">
      <c r="A67" s="249"/>
      <c r="B67" s="2249"/>
      <c r="C67" s="2250"/>
      <c r="D67" s="2250"/>
      <c r="E67" s="2250"/>
      <c r="F67" s="2250"/>
      <c r="G67" s="2250"/>
      <c r="H67" s="2250"/>
      <c r="I67" s="2250"/>
      <c r="J67" s="225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6" t="s">
        <v>1314</v>
      </c>
      <c r="B70" s="2239"/>
      <c r="C70" s="2239"/>
      <c r="D70" s="2239"/>
      <c r="E70" s="2240"/>
      <c r="F70" s="2240"/>
      <c r="G70" s="2240"/>
      <c r="H70" s="2240"/>
      <c r="I70" s="224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1874</v>
      </c>
      <c r="I77" s="1520"/>
      <c r="J77" s="256">
        <v>44012</v>
      </c>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1" t="s">
        <v>1311</v>
      </c>
      <c r="B83" s="2241"/>
      <c r="C83" s="2241"/>
      <c r="D83" s="224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2" t="s">
        <v>1991</v>
      </c>
      <c r="B85" s="2252"/>
      <c r="C85" s="2252"/>
      <c r="D85" s="2253"/>
      <c r="E85" s="1594">
        <v>0.01</v>
      </c>
      <c r="F85" s="1594">
        <v>0</v>
      </c>
      <c r="G85" s="1594">
        <v>0</v>
      </c>
      <c r="H85" s="1594">
        <v>0</v>
      </c>
      <c r="I85" s="1967">
        <v>0</v>
      </c>
      <c r="J85" s="1777">
        <f>SUM(E85:I85)</f>
        <v>0.01</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4" t="s">
        <v>1991</v>
      </c>
      <c r="B88" s="2255"/>
      <c r="C88" s="2255"/>
      <c r="D88" s="2256"/>
      <c r="E88" s="1594">
        <v>0.01</v>
      </c>
      <c r="F88" s="1594">
        <v>0</v>
      </c>
      <c r="G88" s="1594">
        <v>0</v>
      </c>
      <c r="H88" s="1594">
        <v>0</v>
      </c>
      <c r="I88" s="1967">
        <v>0</v>
      </c>
      <c r="J88" s="1777">
        <f>SUM(E88:I88)</f>
        <v>0.01</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0.02</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3"/>
      <c r="C102" s="2224"/>
      <c r="D102" s="2224"/>
      <c r="E102" s="2224"/>
      <c r="F102" s="2224"/>
      <c r="G102" s="2224"/>
      <c r="H102" s="2224"/>
      <c r="I102" s="2225"/>
    </row>
    <row r="103" spans="1:9" s="176" customFormat="1" ht="11.25" customHeight="1" x14ac:dyDescent="0.2">
      <c r="A103" s="294"/>
      <c r="B103" s="2226"/>
      <c r="C103" s="2227"/>
      <c r="D103" s="2227"/>
      <c r="E103" s="2227"/>
      <c r="F103" s="2227"/>
      <c r="G103" s="2227"/>
      <c r="H103" s="2227"/>
      <c r="I103" s="2228"/>
    </row>
    <row r="104" spans="1:9" s="176" customFormat="1" ht="11.25" customHeight="1" x14ac:dyDescent="0.2">
      <c r="A104" s="294"/>
      <c r="B104" s="2226"/>
      <c r="C104" s="2227"/>
      <c r="D104" s="2227"/>
      <c r="E104" s="2227"/>
      <c r="F104" s="2227"/>
      <c r="G104" s="2227"/>
      <c r="H104" s="2227"/>
      <c r="I104" s="2228"/>
    </row>
    <row r="105" spans="1:9" s="176" customFormat="1" x14ac:dyDescent="0.2">
      <c r="A105" s="294"/>
      <c r="B105" s="2226"/>
      <c r="C105" s="2227"/>
      <c r="D105" s="2227"/>
      <c r="E105" s="2227"/>
      <c r="F105" s="2227"/>
      <c r="G105" s="2227"/>
      <c r="H105" s="2227"/>
      <c r="I105" s="2228"/>
    </row>
    <row r="106" spans="1:9" s="176" customFormat="1" ht="11.25" customHeight="1" x14ac:dyDescent="0.2">
      <c r="A106" s="294"/>
      <c r="B106" s="2226"/>
      <c r="C106" s="2227"/>
      <c r="D106" s="2227"/>
      <c r="E106" s="2227"/>
      <c r="F106" s="2227"/>
      <c r="G106" s="2227"/>
      <c r="H106" s="2227"/>
      <c r="I106" s="2228"/>
    </row>
    <row r="107" spans="1:9" s="176" customFormat="1" ht="11.25" customHeight="1" x14ac:dyDescent="0.2">
      <c r="A107" s="294"/>
      <c r="B107" s="2226"/>
      <c r="C107" s="2227"/>
      <c r="D107" s="2227"/>
      <c r="E107" s="2227"/>
      <c r="F107" s="2227"/>
      <c r="G107" s="2227"/>
      <c r="H107" s="2227"/>
      <c r="I107" s="2228"/>
    </row>
    <row r="108" spans="1:9" s="176" customFormat="1" ht="11.25" customHeight="1" x14ac:dyDescent="0.2">
      <c r="A108" s="294"/>
      <c r="B108" s="2226"/>
      <c r="C108" s="2227"/>
      <c r="D108" s="2227"/>
      <c r="E108" s="2227"/>
      <c r="F108" s="2227"/>
      <c r="G108" s="2227"/>
      <c r="H108" s="2227"/>
      <c r="I108" s="2228"/>
    </row>
    <row r="109" spans="1:9" s="176" customFormat="1" ht="11.25" customHeight="1" x14ac:dyDescent="0.2">
      <c r="A109" s="294"/>
      <c r="B109" s="2226"/>
      <c r="C109" s="2227"/>
      <c r="D109" s="2227"/>
      <c r="E109" s="2227"/>
      <c r="F109" s="2227"/>
      <c r="G109" s="2227"/>
      <c r="H109" s="2227"/>
      <c r="I109" s="2228"/>
    </row>
    <row r="110" spans="1:9" s="176" customFormat="1" ht="11.25" customHeight="1" x14ac:dyDescent="0.2">
      <c r="A110" s="294"/>
      <c r="B110" s="2226"/>
      <c r="C110" s="2227"/>
      <c r="D110" s="2227"/>
      <c r="E110" s="2227"/>
      <c r="F110" s="2227"/>
      <c r="G110" s="2227"/>
      <c r="H110" s="2227"/>
      <c r="I110" s="2228"/>
    </row>
    <row r="111" spans="1:9" s="176" customFormat="1" ht="11.25" customHeight="1" x14ac:dyDescent="0.2">
      <c r="A111" s="294"/>
      <c r="B111" s="2226"/>
      <c r="C111" s="2227"/>
      <c r="D111" s="2227"/>
      <c r="E111" s="2227"/>
      <c r="F111" s="2227"/>
      <c r="G111" s="2227"/>
      <c r="H111" s="2227"/>
      <c r="I111" s="2228"/>
    </row>
    <row r="112" spans="1:9" s="176" customFormat="1" ht="11.25" customHeight="1" x14ac:dyDescent="0.2">
      <c r="A112" s="294"/>
      <c r="B112" s="2229"/>
      <c r="C112" s="2230"/>
      <c r="D112" s="2230"/>
      <c r="E112" s="2230"/>
      <c r="F112" s="2230"/>
      <c r="G112" s="2230"/>
      <c r="H112" s="2230"/>
      <c r="I112" s="223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2" t="s">
        <v>2021</v>
      </c>
      <c r="D114" s="223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3" t="s">
        <v>1321</v>
      </c>
      <c r="D117" s="2234"/>
      <c r="E117" s="2235"/>
      <c r="F117" s="2235"/>
      <c r="G117" s="2235"/>
      <c r="H117" s="2235"/>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1875</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customSheetViews>
    <customSheetView guid="{9175B003-A487-43D5-AD0E-58FC8E957899}" colorId="8" showGridLines="0" hiddenRows="1">
      <selection activeCell="J117" sqref="J117"/>
      <pageMargins left="0.75" right="0.75" top="0.65" bottom="0.5" header="0.5" footer="0.5"/>
      <printOptions horizontalCentered="1"/>
      <pageSetup scale="48" firstPageNumber="2" orientation="portrait" r:id="rId1"/>
      <headerFooter>
        <oddHeader>&amp;C&amp;"Times New Roman,Regular"SOUTHWESTERN ILLINOIS CAREER AND TECHNICAL EDUCATION SYSTEM</oddHeader>
        <oddFooter>&amp;C&amp;"Times New Roman,Regular"
&amp;P</oddFooter>
      </headerFooter>
    </customSheetView>
    <customSheetView guid="{0E809810-22E6-4287-9EB3-CA8E7FB18126}" colorId="8" showGridLines="0" hiddenRows="1">
      <selection activeCell="J117" sqref="J117"/>
      <pageMargins left="0.75" right="0.75" top="0.65" bottom="0.5" header="0.5" footer="0.5"/>
      <printOptions horizontalCentered="1"/>
      <pageSetup scale="48" firstPageNumber="2" orientation="portrait" r:id="rId2"/>
      <headerFooter>
        <oddHeader>&amp;C&amp;"Times New Roman,Regular"SOUTHWESTERN ILLINOIS CAREER &amp; TECHNICAL EDUCATION SYSTEM</oddHeader>
        <oddFooter>&amp;C&amp;"Times New Roman,Regular"
&amp;P</oddFooter>
      </headerFooter>
    </customSheetView>
    <customSheetView guid="{36E7C4A2-07DE-462A-B5B1-A84EB99DCC57}" colorId="8" showGridLines="0" hiddenRows="1">
      <selection activeCell="J117" sqref="J117"/>
      <pageMargins left="0.75" right="0.75" top="0.65" bottom="0.5" header="0.5" footer="0.5"/>
      <printOptions horizontalCentered="1"/>
      <pageSetup scale="48" firstPageNumber="2" orientation="portrait" r:id="rId3"/>
      <headerFooter>
        <oddHeader>&amp;C&amp;"Times New Roman,Regular"SOUTHWESTERN ILLINOIS CAREER AND TECHNICAL EDUCATION SYSTEM</oddHeader>
        <oddFooter>&amp;C&amp;"Times New Roman,Regular"
&amp;P</oddFooter>
      </headerFooter>
    </customSheetView>
  </customSheetViews>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rintOptions horizontalCentered="1"/>
  <pageMargins left="0.75" right="0.75" top="0.65" bottom="0.5" header="0.5" footer="0.5"/>
  <pageSetup scale="48" firstPageNumber="2" orientation="portrait" r:id="rId4"/>
  <headerFooter>
    <oddHeader>&amp;C&amp;"Times New Roman,Regular"SOUTHWESTERN ILLINOIS CAREER AND TECHNICAL EDUCATION SYSTEM</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topLeftCell="A25" zoomScale="120" zoomScaleNormal="120" workbookViewId="0">
      <selection activeCell="K17" sqref="K17"/>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66" t="str">
        <f>'Single Audit Cover'!A7</f>
        <v xml:space="preserve"> South Western Illinois Career and Tech Ed</v>
      </c>
      <c r="B1" s="2666"/>
      <c r="C1" s="2666"/>
      <c r="D1" s="2666"/>
      <c r="E1" s="2666"/>
      <c r="F1" s="2666"/>
    </row>
    <row r="2" spans="1:7" ht="13.5" customHeight="1" x14ac:dyDescent="0.2">
      <c r="A2" s="2662">
        <f>'Single Audit Cover'!E7</f>
        <v>50082746045</v>
      </c>
      <c r="B2" s="2662"/>
      <c r="C2" s="2662"/>
      <c r="D2" s="2662"/>
      <c r="E2" s="2662"/>
      <c r="F2" s="2662"/>
      <c r="G2" s="1096"/>
    </row>
    <row r="3" spans="1:7" ht="15.75" customHeight="1" x14ac:dyDescent="0.2">
      <c r="A3" s="2667" t="s">
        <v>1262</v>
      </c>
      <c r="B3" s="2667"/>
      <c r="C3" s="2667"/>
      <c r="D3" s="2667"/>
      <c r="E3" s="2667"/>
      <c r="F3" s="2667"/>
    </row>
    <row r="4" spans="1:7" ht="13.5" customHeight="1" x14ac:dyDescent="0.2">
      <c r="A4" s="2668" t="str">
        <f>'Single Audit Cover'!A4</f>
        <v>Year Ending June 30, 2020</v>
      </c>
      <c r="B4" s="2668"/>
      <c r="C4" s="2668"/>
      <c r="D4" s="2668"/>
      <c r="E4" s="2668"/>
      <c r="F4" s="2668"/>
    </row>
    <row r="5" spans="1:7" ht="8.25" customHeight="1" x14ac:dyDescent="0.2">
      <c r="C5" s="295"/>
      <c r="D5" s="295"/>
    </row>
    <row r="6" spans="1:7" ht="13.5" customHeight="1" x14ac:dyDescent="0.2">
      <c r="A6" s="1097" t="s">
        <v>1708</v>
      </c>
      <c r="C6" s="295"/>
      <c r="D6" s="295"/>
    </row>
    <row r="7" spans="1:7" ht="60.95" customHeight="1" x14ac:dyDescent="0.2">
      <c r="A7" s="2665" t="s">
        <v>2029</v>
      </c>
      <c r="B7" s="2665"/>
      <c r="C7" s="2665"/>
      <c r="D7" s="2665"/>
      <c r="E7" s="2665"/>
      <c r="F7" s="2665"/>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2020</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65" t="s">
        <v>1710</v>
      </c>
      <c r="B13" s="2665"/>
      <c r="C13" s="2665"/>
      <c r="D13" s="2665"/>
      <c r="E13" s="2665"/>
      <c r="F13" s="2665"/>
    </row>
    <row r="14" spans="1:7" ht="9.75" customHeight="1" x14ac:dyDescent="0.2">
      <c r="C14" s="1081"/>
      <c r="D14" s="1081"/>
    </row>
    <row r="15" spans="1:7" ht="13.5" customHeight="1" x14ac:dyDescent="0.2">
      <c r="C15" s="1525" t="s">
        <v>1261</v>
      </c>
      <c r="D15" s="2670" t="s">
        <v>1260</v>
      </c>
      <c r="E15" s="2670"/>
      <c r="F15" s="2670"/>
    </row>
    <row r="16" spans="1:7" ht="13.5" customHeight="1" x14ac:dyDescent="0.2">
      <c r="A16" s="1103"/>
      <c r="B16" s="1097" t="s">
        <v>1259</v>
      </c>
      <c r="C16" s="1525" t="s">
        <v>1258</v>
      </c>
      <c r="D16" s="2671" t="s">
        <v>1574</v>
      </c>
      <c r="E16" s="2671"/>
      <c r="F16" s="2671"/>
    </row>
    <row r="17" spans="1:6" ht="20.45" customHeight="1" x14ac:dyDescent="0.2">
      <c r="A17" s="1104"/>
      <c r="B17" s="1105"/>
      <c r="C17" s="1106"/>
      <c r="D17" s="2669"/>
      <c r="E17" s="2669"/>
      <c r="F17" s="2669"/>
    </row>
    <row r="18" spans="1:6" ht="20.65" customHeight="1" x14ac:dyDescent="0.2">
      <c r="A18" s="1104"/>
      <c r="B18" s="1105"/>
      <c r="C18" s="1106"/>
      <c r="D18" s="2669"/>
      <c r="E18" s="2669"/>
      <c r="F18" s="2669"/>
    </row>
    <row r="19" spans="1:6" ht="20.65" customHeight="1" x14ac:dyDescent="0.2">
      <c r="A19" s="1104"/>
      <c r="B19" s="1105"/>
      <c r="C19" s="1106"/>
      <c r="D19" s="2669"/>
      <c r="E19" s="2669"/>
      <c r="F19" s="2669"/>
    </row>
    <row r="20" spans="1:6" ht="20.65" customHeight="1" x14ac:dyDescent="0.2">
      <c r="A20" s="1104"/>
      <c r="B20" s="1105"/>
      <c r="C20" s="1106"/>
      <c r="D20" s="2669"/>
      <c r="E20" s="2669"/>
      <c r="F20" s="2669"/>
    </row>
    <row r="21" spans="1:6" ht="20.65" customHeight="1" x14ac:dyDescent="0.2">
      <c r="A21" s="1104"/>
      <c r="B21" s="1105"/>
      <c r="C21" s="1106"/>
      <c r="D21" s="2669"/>
      <c r="E21" s="2669"/>
      <c r="F21" s="2669"/>
    </row>
    <row r="22" spans="1:6" ht="20.65" customHeight="1" x14ac:dyDescent="0.2">
      <c r="A22" s="1104"/>
      <c r="B22" s="1105"/>
      <c r="C22" s="1106"/>
      <c r="D22" s="2669"/>
      <c r="E22" s="2669"/>
      <c r="F22" s="2669"/>
    </row>
    <row r="23" spans="1:6" ht="20.65" customHeight="1" x14ac:dyDescent="0.2">
      <c r="A23" s="1104"/>
      <c r="B23" s="1105"/>
      <c r="C23" s="1106"/>
      <c r="D23" s="2669"/>
      <c r="E23" s="2669"/>
      <c r="F23" s="2669"/>
    </row>
    <row r="24" spans="1:6" ht="20.65" customHeight="1" x14ac:dyDescent="0.2">
      <c r="A24" s="1104"/>
      <c r="B24" s="1105"/>
      <c r="C24" s="1106"/>
      <c r="D24" s="2669"/>
      <c r="E24" s="2669"/>
      <c r="F24" s="2669"/>
    </row>
    <row r="25" spans="1:6" ht="20.65" customHeight="1" x14ac:dyDescent="0.2">
      <c r="A25" s="1104"/>
      <c r="B25" s="1105"/>
      <c r="C25" s="1106"/>
      <c r="D25" s="2669"/>
      <c r="E25" s="2669"/>
      <c r="F25" s="2669"/>
    </row>
    <row r="26" spans="1:6" ht="20.65" customHeight="1" x14ac:dyDescent="0.2">
      <c r="A26" s="1104"/>
      <c r="B26" s="1105"/>
      <c r="C26" s="1106"/>
      <c r="D26" s="2669"/>
      <c r="E26" s="2669"/>
      <c r="F26" s="2669"/>
    </row>
    <row r="27" spans="1:6" ht="20.65" customHeight="1" x14ac:dyDescent="0.2">
      <c r="A27" s="1104"/>
      <c r="B27" s="1105"/>
      <c r="C27" s="1106"/>
      <c r="D27" s="2669"/>
      <c r="E27" s="2669"/>
      <c r="F27" s="2669"/>
    </row>
    <row r="28" spans="1:6" ht="20.65" customHeight="1" x14ac:dyDescent="0.2">
      <c r="A28" s="1104"/>
      <c r="B28" s="1105"/>
      <c r="C28" s="1106"/>
      <c r="D28" s="2669"/>
      <c r="E28" s="2669"/>
      <c r="F28" s="2669"/>
    </row>
    <row r="29" spans="1:6" ht="20.65" customHeight="1" x14ac:dyDescent="0.2">
      <c r="A29" s="1104"/>
      <c r="B29" s="1105"/>
      <c r="C29" s="1106"/>
      <c r="D29" s="2669"/>
      <c r="E29" s="2669"/>
      <c r="F29" s="2669"/>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3" t="s">
        <v>1711</v>
      </c>
      <c r="B32" s="2673"/>
      <c r="C32" s="2673"/>
      <c r="D32" s="2673"/>
      <c r="E32" s="2673"/>
      <c r="F32" s="2673"/>
    </row>
    <row r="33" spans="1:6" ht="13.5" customHeight="1" x14ac:dyDescent="0.2">
      <c r="A33" s="306" t="s">
        <v>1420</v>
      </c>
      <c r="B33" s="306"/>
      <c r="C33" s="1109">
        <v>0</v>
      </c>
      <c r="D33" s="1576"/>
      <c r="E33" s="1107"/>
    </row>
    <row r="34" spans="1:6" ht="13.5" customHeight="1" x14ac:dyDescent="0.2">
      <c r="A34" s="306" t="s">
        <v>1813</v>
      </c>
      <c r="B34" s="306"/>
      <c r="C34" s="1110">
        <v>0</v>
      </c>
      <c r="D34" s="1576" t="s">
        <v>1575</v>
      </c>
      <c r="E34" s="2674">
        <f>+C33+C34</f>
        <v>0</v>
      </c>
      <c r="F34" s="2675"/>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1712</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6" t="s">
        <v>1576</v>
      </c>
      <c r="C49" s="2676"/>
      <c r="D49" s="2676"/>
      <c r="E49" s="1213"/>
    </row>
    <row r="50" spans="1:5" s="1121" customFormat="1" ht="3.75" customHeight="1" x14ac:dyDescent="0.2">
      <c r="A50" s="1120"/>
      <c r="B50" s="1524"/>
      <c r="C50" s="1524"/>
      <c r="D50" s="1524"/>
      <c r="E50" s="1213"/>
    </row>
    <row r="51" spans="1:5" s="1121" customFormat="1" ht="20.25" customHeight="1" x14ac:dyDescent="0.2">
      <c r="A51" s="1122">
        <v>6</v>
      </c>
      <c r="B51" s="2672" t="s">
        <v>1537</v>
      </c>
      <c r="C51" s="2672"/>
      <c r="D51" s="2672"/>
    </row>
    <row r="52" spans="1:5" ht="14.25" customHeight="1" x14ac:dyDescent="0.2">
      <c r="A52" s="1122"/>
      <c r="B52" s="2672"/>
      <c r="C52" s="2672"/>
      <c r="D52" s="2672"/>
    </row>
  </sheetData>
  <sheetProtection sheet="1" objects="1" scenarios="1"/>
  <customSheetViews>
    <customSheetView guid="{9175B003-A487-43D5-AD0E-58FC8E957899}" scale="120" showGridLines="0" topLeftCell="A25">
      <selection activeCell="K17" sqref="K17"/>
      <pageMargins left="0.75" right="0.75" top="0.75" bottom="0.5" header="0.5" footer="0.5"/>
      <printOptions horizontalCentered="1"/>
      <pageSetup scale="80" firstPageNumber="39" orientation="portrait" r:id="rId1"/>
      <headerFooter>
        <oddFooter>&amp;C&amp;"Times New Roman,Regular"See Independent Auditor’s Reports
&amp;P</oddFooter>
      </headerFooter>
    </customSheetView>
    <customSheetView guid="{0E809810-22E6-4287-9EB3-CA8E7FB18126}" scale="120" showGridLines="0" topLeftCell="A25">
      <selection activeCell="K17" sqref="K17"/>
      <pageMargins left="0.75" right="0.75" top="0.75" bottom="0.5" header="0.5" footer="0.5"/>
      <printOptions horizontalCentered="1"/>
      <pageSetup scale="80" firstPageNumber="39" orientation="portrait" r:id="rId2"/>
      <headerFooter>
        <oddFooter>&amp;C&amp;"Times New Roman,Regular"See Independent Auditor’s Reports
&amp;P</oddFooter>
      </headerFooter>
    </customSheetView>
    <customSheetView guid="{36E7C4A2-07DE-462A-B5B1-A84EB99DCC57}" scale="120" showGridLines="0" topLeftCell="A25">
      <selection activeCell="K17" sqref="K17"/>
      <pageMargins left="0.75" right="0.75" top="0.75" bottom="0.5" header="0.5" footer="0.5"/>
      <printOptions horizontalCentered="1"/>
      <pageSetup scale="80" firstPageNumber="39" orientation="portrait" r:id="rId3"/>
      <headerFooter>
        <oddFooter>&amp;C&amp;"Times New Roman,Regular"See Independent Auditor’s Reports
&amp;P</oddFooter>
      </headerFooter>
    </customSheetView>
  </customSheetViews>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rintOptions horizontalCentered="1"/>
  <pageMargins left="0.75" right="0.75" top="0.75" bottom="0.5" header="0.5" footer="0.5"/>
  <pageSetup scale="80" firstPageNumber="39" orientation="portrait" r:id="rId4"/>
  <headerFoot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3" sqref="K13"/>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1" t="str">
        <f>'Single Audit Cover'!A7</f>
        <v xml:space="preserve"> South Western Illinois Career and Tech Ed</v>
      </c>
      <c r="C1" s="2682"/>
      <c r="D1" s="2682"/>
      <c r="E1" s="2682"/>
      <c r="F1" s="2682"/>
      <c r="G1" s="2682"/>
      <c r="H1" s="2682"/>
      <c r="I1" s="2682"/>
      <c r="J1" s="1223"/>
    </row>
    <row r="2" spans="2:10" s="295" customFormat="1" ht="12.75" customHeight="1" x14ac:dyDescent="0.2">
      <c r="B2" s="2683">
        <f>'Single Audit Cover'!E7</f>
        <v>50082746045</v>
      </c>
      <c r="C2" s="2684"/>
      <c r="D2" s="2684"/>
      <c r="E2" s="2684"/>
      <c r="F2" s="2684"/>
      <c r="G2" s="2684"/>
      <c r="H2" s="2684"/>
      <c r="I2" s="2684"/>
      <c r="J2" s="1223"/>
    </row>
    <row r="3" spans="2:10" s="295" customFormat="1" ht="12.75" customHeight="1" x14ac:dyDescent="0.2">
      <c r="B3" s="2685" t="s">
        <v>1276</v>
      </c>
      <c r="C3" s="2686"/>
      <c r="D3" s="2686"/>
      <c r="E3" s="2686"/>
      <c r="F3" s="2686"/>
      <c r="G3" s="2686"/>
      <c r="H3" s="2686"/>
      <c r="I3" s="2686"/>
      <c r="J3" s="1224"/>
    </row>
    <row r="4" spans="2:10" s="295" customFormat="1" ht="12.75" customHeight="1" x14ac:dyDescent="0.2">
      <c r="B4" s="2685" t="str">
        <f>'Single Audit Cover'!A4</f>
        <v>Year Ending June 30, 2020</v>
      </c>
      <c r="C4" s="2686"/>
      <c r="D4" s="2686"/>
      <c r="E4" s="2686"/>
      <c r="F4" s="2686"/>
      <c r="G4" s="2686"/>
      <c r="H4" s="2686"/>
      <c r="I4" s="2686"/>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85" t="s">
        <v>1275</v>
      </c>
      <c r="C7" s="2686"/>
      <c r="D7" s="2686"/>
      <c r="E7" s="2686"/>
      <c r="F7" s="2686"/>
      <c r="G7" s="2686"/>
      <c r="H7" s="2686"/>
      <c r="I7" s="2686"/>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87" t="s">
        <v>1156</v>
      </c>
      <c r="D11" s="2687"/>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88"/>
      <c r="E29" s="2688"/>
      <c r="F29" s="2688"/>
      <c r="G29" s="2688"/>
      <c r="H29" s="2688"/>
      <c r="I29" s="2688"/>
    </row>
    <row r="30" spans="2:9" s="295" customFormat="1" x14ac:dyDescent="0.2">
      <c r="B30" s="1183"/>
      <c r="C30" s="300"/>
      <c r="D30" s="1234" t="s">
        <v>1727</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1728</v>
      </c>
      <c r="C35" s="1243"/>
      <c r="D35" s="1088"/>
    </row>
    <row r="36" spans="2:9" ht="6" customHeight="1" x14ac:dyDescent="0.2">
      <c r="B36" s="1242"/>
      <c r="C36" s="1243"/>
      <c r="D36" s="1088"/>
    </row>
    <row r="37" spans="2:9" ht="17.25" customHeight="1" x14ac:dyDescent="0.2">
      <c r="B37" s="1244" t="s">
        <v>1729</v>
      </c>
      <c r="C37" s="2689" t="s">
        <v>1730</v>
      </c>
      <c r="D37" s="2690"/>
      <c r="E37" s="2690"/>
      <c r="F37" s="2691"/>
      <c r="G37" s="2689" t="s">
        <v>1578</v>
      </c>
      <c r="H37" s="2690"/>
      <c r="I37" s="2691"/>
    </row>
    <row r="38" spans="2:9" ht="16.5" customHeight="1" x14ac:dyDescent="0.2">
      <c r="B38" s="1245"/>
      <c r="C38" s="2677"/>
      <c r="D38" s="2678"/>
      <c r="E38" s="2678"/>
      <c r="F38" s="2679"/>
      <c r="G38" s="2692"/>
      <c r="H38" s="2693"/>
      <c r="I38" s="2694"/>
    </row>
    <row r="39" spans="2:9" ht="16.5" customHeight="1" x14ac:dyDescent="0.2">
      <c r="B39" s="1245"/>
      <c r="C39" s="2677"/>
      <c r="D39" s="2678"/>
      <c r="E39" s="2678"/>
      <c r="F39" s="2679"/>
      <c r="G39" s="2680"/>
      <c r="H39" s="2680"/>
      <c r="I39" s="2680"/>
    </row>
    <row r="40" spans="2:9" ht="16.5" customHeight="1" x14ac:dyDescent="0.2">
      <c r="B40" s="1245"/>
      <c r="C40" s="2677"/>
      <c r="D40" s="2678"/>
      <c r="E40" s="2678"/>
      <c r="F40" s="2679"/>
      <c r="G40" s="2680"/>
      <c r="H40" s="2680"/>
      <c r="I40" s="2680"/>
    </row>
    <row r="41" spans="2:9" ht="16.5" customHeight="1" x14ac:dyDescent="0.2">
      <c r="B41" s="1245"/>
      <c r="C41" s="2677"/>
      <c r="D41" s="2678"/>
      <c r="E41" s="2678"/>
      <c r="F41" s="2679"/>
      <c r="G41" s="2680"/>
      <c r="H41" s="2680"/>
      <c r="I41" s="2680"/>
    </row>
    <row r="42" spans="2:9" ht="16.5" customHeight="1" x14ac:dyDescent="0.2">
      <c r="B42" s="1245"/>
      <c r="C42" s="2677"/>
      <c r="D42" s="2678"/>
      <c r="E42" s="2678"/>
      <c r="F42" s="2679"/>
      <c r="G42" s="2680"/>
      <c r="H42" s="2680"/>
      <c r="I42" s="2680"/>
    </row>
    <row r="43" spans="2:9" ht="16.5" customHeight="1" x14ac:dyDescent="0.2">
      <c r="B43" s="1245"/>
      <c r="C43" s="2695" t="s">
        <v>1579</v>
      </c>
      <c r="D43" s="2696"/>
      <c r="E43" s="2696"/>
      <c r="F43" s="2697"/>
      <c r="G43" s="2698">
        <f>SUM(G38:I42)</f>
        <v>0</v>
      </c>
      <c r="H43" s="2698"/>
      <c r="I43" s="2698"/>
    </row>
    <row r="44" spans="2:9" ht="12.75" customHeight="1" x14ac:dyDescent="0.2"/>
    <row r="45" spans="2:9" ht="12.75" customHeight="1" x14ac:dyDescent="0.2">
      <c r="B45" s="1985" t="str">
        <f>"Total Federal Expenditures for 7/1/"&amp;MID('AFR20'!E2,3,2)-1&amp;"-6/30/"&amp;MID('AFR20'!E2,3,2)</f>
        <v>Total Federal Expenditures for 7/1/19-6/30/20</v>
      </c>
      <c r="C45" s="1986"/>
      <c r="D45" s="2699">
        <v>0</v>
      </c>
      <c r="E45" s="2700"/>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701">
        <v>750000</v>
      </c>
      <c r="F49" s="2701"/>
      <c r="G49" s="2701"/>
      <c r="H49" s="300"/>
    </row>
    <row r="51" spans="1:9" ht="13.5" customHeight="1" x14ac:dyDescent="0.2">
      <c r="B51" s="1183" t="s">
        <v>1263</v>
      </c>
      <c r="C51" s="1103"/>
      <c r="E51" s="1239"/>
      <c r="F51" s="1121" t="s">
        <v>879</v>
      </c>
      <c r="G51" s="1239" t="s">
        <v>2020</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1731</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1732</v>
      </c>
      <c r="C58" s="1265"/>
      <c r="D58" s="1265"/>
    </row>
    <row r="59" spans="1:9" s="1262" customFormat="1" ht="3.95" customHeight="1" x14ac:dyDescent="0.2">
      <c r="A59" s="1259"/>
      <c r="B59" s="1264"/>
      <c r="C59" s="1265"/>
      <c r="D59" s="1265"/>
    </row>
    <row r="60" spans="1:9" s="1262" customFormat="1" ht="13.5" customHeight="1" x14ac:dyDescent="0.2">
      <c r="A60" s="1259"/>
      <c r="B60" s="1264" t="s">
        <v>1733</v>
      </c>
      <c r="C60" s="1265"/>
      <c r="D60" s="1265"/>
    </row>
    <row r="61" spans="1:9" s="1262" customFormat="1" ht="3.95" customHeight="1" x14ac:dyDescent="0.2">
      <c r="A61" s="1259"/>
      <c r="B61" s="1264"/>
      <c r="C61" s="1265"/>
      <c r="D61" s="1265"/>
    </row>
    <row r="62" spans="1:9" s="1262" customFormat="1" ht="12.75" customHeight="1" x14ac:dyDescent="0.2">
      <c r="A62" s="1259"/>
      <c r="B62" s="1264" t="s">
        <v>1734</v>
      </c>
      <c r="C62" s="1265"/>
      <c r="D62" s="1265"/>
    </row>
    <row r="63" spans="1:9" s="1262" customFormat="1" ht="13.5" customHeight="1" x14ac:dyDescent="0.2">
      <c r="A63" s="1259"/>
      <c r="B63" s="1263" t="s">
        <v>1583</v>
      </c>
      <c r="C63" s="1259"/>
      <c r="D63" s="1259"/>
    </row>
  </sheetData>
  <sheetProtection sheet="1" objects="1" scenarios="1"/>
  <customSheetViews>
    <customSheetView guid="{9175B003-A487-43D5-AD0E-58FC8E957899}" scale="110" showGridLines="0">
      <selection activeCell="K13" sqref="K13"/>
      <pageMargins left="0.75" right="0.75" top="0.75" bottom="0.5" header="0.5" footer="0.5"/>
      <printOptions horizontalCentered="1"/>
      <pageSetup scale="88" firstPageNumber="40" orientation="portrait" r:id="rId1"/>
      <headerFooter>
        <oddFooter>&amp;C&amp;"Times New Roman,Regular"See Independent Auditor’s Reports
&amp;P</oddFooter>
      </headerFooter>
    </customSheetView>
    <customSheetView guid="{0E809810-22E6-4287-9EB3-CA8E7FB18126}" scale="110" showGridLines="0">
      <selection activeCell="K13" sqref="K13"/>
      <pageMargins left="0.75" right="0.75" top="0.75" bottom="0.5" header="0.5" footer="0.5"/>
      <printOptions horizontalCentered="1"/>
      <pageSetup scale="88" firstPageNumber="40" orientation="portrait" r:id="rId2"/>
      <headerFooter>
        <oddFooter>&amp;C&amp;"Times New Roman,Regular"See Independent Auditor’s Reports
&amp;P</oddFooter>
      </headerFooter>
    </customSheetView>
    <customSheetView guid="{36E7C4A2-07DE-462A-B5B1-A84EB99DCC57}" scale="110" showGridLines="0">
      <selection activeCell="K13" sqref="K13"/>
      <pageMargins left="0.75" right="0.75" top="0.75" bottom="0.5" header="0.5" footer="0.5"/>
      <printOptions horizontalCentered="1"/>
      <pageSetup scale="88" firstPageNumber="40" orientation="portrait" r:id="rId3"/>
      <headerFooter>
        <oddFooter>&amp;C&amp;"Times New Roman,Regular"See Independent Auditor’s Reports
&amp;P</oddFooter>
      </headerFooter>
    </customSheetView>
  </customSheetViews>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rintOptions horizontalCentered="1"/>
  <pageMargins left="0.75" right="0.75" top="0.75" bottom="0.5" header="0.5" footer="0.5"/>
  <pageSetup scale="88" firstPageNumber="40" orientation="portrait" r:id="rId4"/>
  <headerFooter>
    <oddFooter>&amp;C&amp;"Times New Roman,Regular"See Independent Auditor’s Reports
&amp;P</oddFooter>
  </headerFooter>
  <drawing r:id="rId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P38" sqref="P38"/>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1" t="str">
        <f>'Single Audit Cover'!A7</f>
        <v xml:space="preserve"> South Western Illinois Career and Tech Ed</v>
      </c>
      <c r="C1" s="2681"/>
      <c r="D1" s="2681"/>
      <c r="E1" s="2681"/>
      <c r="F1" s="2681"/>
      <c r="G1" s="2681"/>
      <c r="H1" s="2681"/>
      <c r="I1" s="2681"/>
      <c r="J1" s="2681"/>
      <c r="K1" s="2681"/>
      <c r="L1" s="1189"/>
      <c r="M1" s="1189"/>
    </row>
    <row r="2" spans="1:13" ht="12" customHeight="1" x14ac:dyDescent="0.2">
      <c r="B2" s="2683">
        <f>'Single Audit Cover'!E7</f>
        <v>50082746045</v>
      </c>
      <c r="C2" s="2683"/>
      <c r="D2" s="2683"/>
      <c r="E2" s="2683"/>
      <c r="F2" s="2683"/>
      <c r="G2" s="2683"/>
      <c r="H2" s="2683"/>
      <c r="I2" s="2683"/>
      <c r="J2" s="2683"/>
      <c r="K2" s="2683"/>
      <c r="L2" s="1190"/>
      <c r="M2" s="1191"/>
    </row>
    <row r="3" spans="1:13" ht="10.35" customHeight="1" x14ac:dyDescent="0.2">
      <c r="B3" s="2704" t="s">
        <v>1276</v>
      </c>
      <c r="C3" s="2704"/>
      <c r="D3" s="2704"/>
      <c r="E3" s="2704"/>
      <c r="F3" s="2704"/>
      <c r="G3" s="2704"/>
      <c r="H3" s="2704"/>
      <c r="I3" s="2704"/>
      <c r="J3" s="2704"/>
      <c r="K3" s="2704"/>
      <c r="L3" s="1192"/>
      <c r="M3" s="1192"/>
    </row>
    <row r="4" spans="1:13" ht="14.25" customHeight="1" x14ac:dyDescent="0.2">
      <c r="B4" s="2705" t="str">
        <f>'Single Audit Cover'!A4</f>
        <v>Year Ending June 30, 2020</v>
      </c>
      <c r="C4" s="2705"/>
      <c r="D4" s="2705"/>
      <c r="E4" s="2705"/>
      <c r="F4" s="2705"/>
      <c r="G4" s="2705"/>
      <c r="H4" s="2705"/>
      <c r="I4" s="2705"/>
      <c r="J4" s="2705"/>
      <c r="K4" s="2705"/>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5" t="s">
        <v>1287</v>
      </c>
      <c r="C7" s="2705"/>
      <c r="D7" s="2706"/>
      <c r="E7" s="2706"/>
      <c r="F7" s="2706"/>
      <c r="G7" s="2706"/>
      <c r="H7" s="2706"/>
      <c r="I7" s="2706"/>
      <c r="J7" s="2706"/>
      <c r="K7" s="2706"/>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1721</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3"/>
      <c r="C14" s="2703"/>
      <c r="D14" s="2703"/>
      <c r="E14" s="2703"/>
      <c r="F14" s="2703"/>
      <c r="G14" s="2703"/>
      <c r="H14" s="2703"/>
      <c r="I14" s="2703"/>
      <c r="J14" s="2703"/>
      <c r="K14" s="2703"/>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3"/>
      <c r="C17" s="2703"/>
      <c r="D17" s="2703"/>
      <c r="E17" s="2703"/>
      <c r="F17" s="2703"/>
      <c r="G17" s="2703"/>
      <c r="H17" s="2703"/>
      <c r="I17" s="2703"/>
      <c r="J17" s="2703"/>
      <c r="K17" s="2703"/>
      <c r="L17" s="1196"/>
    </row>
    <row r="18" spans="2:12" ht="4.5" customHeight="1" x14ac:dyDescent="0.2">
      <c r="B18" s="1212"/>
      <c r="C18" s="1212"/>
      <c r="L18" s="1196"/>
    </row>
    <row r="19" spans="2:12" s="1103" customFormat="1" ht="13.5" customHeight="1" x14ac:dyDescent="0.2">
      <c r="B19" s="1207" t="s">
        <v>1722</v>
      </c>
      <c r="C19" s="1207"/>
      <c r="D19" s="1208"/>
      <c r="E19" s="1208"/>
      <c r="F19" s="1208"/>
      <c r="G19" s="1209"/>
      <c r="H19" s="1208"/>
      <c r="I19" s="1209"/>
      <c r="J19" s="1208"/>
      <c r="K19" s="1208"/>
      <c r="L19" s="1210"/>
    </row>
    <row r="20" spans="2:12" ht="45.75" customHeight="1" x14ac:dyDescent="0.2">
      <c r="B20" s="2707"/>
      <c r="C20" s="2707"/>
      <c r="D20" s="2703"/>
      <c r="E20" s="2703"/>
      <c r="F20" s="2703"/>
      <c r="G20" s="2703"/>
      <c r="H20" s="2703"/>
      <c r="I20" s="2703"/>
      <c r="J20" s="2703"/>
      <c r="K20" s="2703"/>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3"/>
      <c r="C23" s="2703"/>
      <c r="D23" s="2703"/>
      <c r="E23" s="2703"/>
      <c r="F23" s="2703"/>
      <c r="G23" s="2703"/>
      <c r="H23" s="2703"/>
      <c r="I23" s="2703"/>
      <c r="J23" s="2703"/>
      <c r="K23" s="2703"/>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3"/>
      <c r="C26" s="2703"/>
      <c r="D26" s="2703"/>
      <c r="E26" s="2703"/>
      <c r="F26" s="2703"/>
      <c r="G26" s="2703"/>
      <c r="H26" s="2703"/>
      <c r="I26" s="2703"/>
      <c r="J26" s="2703"/>
      <c r="K26" s="2703"/>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2"/>
      <c r="C29" s="2702"/>
      <c r="D29" s="2703"/>
      <c r="E29" s="2703"/>
      <c r="F29" s="2703"/>
      <c r="G29" s="2703"/>
      <c r="H29" s="2703"/>
      <c r="I29" s="2703"/>
      <c r="J29" s="2703"/>
      <c r="K29" s="2703"/>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1723</v>
      </c>
      <c r="C31" s="1217"/>
      <c r="D31" s="1193"/>
      <c r="E31" s="1194"/>
      <c r="F31" s="1194"/>
      <c r="G31" s="1195"/>
      <c r="H31" s="1194"/>
      <c r="I31" s="1195"/>
      <c r="J31" s="1194"/>
      <c r="K31" s="1194"/>
      <c r="L31" s="1196"/>
    </row>
    <row r="32" spans="2:12" s="300" customFormat="1" ht="44.25" customHeight="1" x14ac:dyDescent="0.2">
      <c r="B32" s="2702"/>
      <c r="C32" s="2702"/>
      <c r="D32" s="2703"/>
      <c r="E32" s="2703"/>
      <c r="F32" s="2703"/>
      <c r="G32" s="2703"/>
      <c r="H32" s="2703"/>
      <c r="I32" s="2703"/>
      <c r="J32" s="2703"/>
      <c r="K32" s="2703"/>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1724</v>
      </c>
      <c r="C35" s="1220"/>
      <c r="D35" s="300"/>
      <c r="E35" s="300"/>
      <c r="F35" s="300"/>
      <c r="L35" s="1196"/>
    </row>
    <row r="36" spans="1:13" ht="9.6" customHeight="1" x14ac:dyDescent="0.2">
      <c r="B36" s="1121" t="s">
        <v>1815</v>
      </c>
      <c r="C36" s="1121"/>
      <c r="L36" s="1196"/>
    </row>
    <row r="37" spans="1:13" ht="9.6" customHeight="1" x14ac:dyDescent="0.2">
      <c r="B37" s="1121" t="s">
        <v>1816</v>
      </c>
      <c r="C37" s="1121"/>
    </row>
    <row r="38" spans="1:13" ht="11.85" customHeight="1" x14ac:dyDescent="0.2">
      <c r="B38" s="1221" t="s">
        <v>1725</v>
      </c>
      <c r="C38" s="1221"/>
    </row>
    <row r="39" spans="1:13" ht="9.6" customHeight="1" x14ac:dyDescent="0.2">
      <c r="B39" s="1121" t="s">
        <v>1277</v>
      </c>
      <c r="C39" s="1121"/>
      <c r="M39" s="1222"/>
    </row>
    <row r="40" spans="1:13" ht="12.6" customHeight="1" x14ac:dyDescent="0.2">
      <c r="B40" s="1221" t="s">
        <v>1726</v>
      </c>
      <c r="C40" s="1221"/>
      <c r="M40" s="1222"/>
    </row>
    <row r="41" spans="1:13" ht="9.6" customHeight="1" x14ac:dyDescent="0.2">
      <c r="B41" s="1121"/>
      <c r="C41" s="1121"/>
      <c r="M41" s="1222"/>
    </row>
  </sheetData>
  <sheetProtection sheet="1" objects="1" scenarios="1"/>
  <customSheetViews>
    <customSheetView guid="{9175B003-A487-43D5-AD0E-58FC8E957899}" scale="110" showGridLines="0">
      <selection activeCell="P38" sqref="P38"/>
      <pageMargins left="0.75" right="0.75" top="0.75" bottom="0.5" header="0.5" footer="0.5"/>
      <printOptions horizontalCentered="1"/>
      <pageSetup scale="89" firstPageNumber="41" orientation="portrait" r:id="rId1"/>
      <headerFooter>
        <oddFooter>&amp;C&amp;"Times New Roman,Regular"See Independent Auditor’s Reports
&amp;P</oddFooter>
      </headerFooter>
    </customSheetView>
    <customSheetView guid="{0E809810-22E6-4287-9EB3-CA8E7FB18126}" scale="110" showGridLines="0">
      <selection activeCell="P38" sqref="P38"/>
      <pageMargins left="0.75" right="0.75" top="0.75" bottom="0.5" header="0.5" footer="0.5"/>
      <printOptions horizontalCentered="1"/>
      <pageSetup scale="89" firstPageNumber="41" orientation="portrait" r:id="rId2"/>
      <headerFooter>
        <oddFooter>&amp;C&amp;"Times New Roman,Regular"See Independent Auditor’s Reports
&amp;P</oddFooter>
      </headerFooter>
    </customSheetView>
    <customSheetView guid="{36E7C4A2-07DE-462A-B5B1-A84EB99DCC57}" scale="110" showGridLines="0">
      <selection activeCell="P38" sqref="P38"/>
      <pageMargins left="0.75" right="0.75" top="0.75" bottom="0.5" header="0.5" footer="0.5"/>
      <printOptions horizontalCentered="1"/>
      <pageSetup scale="89" firstPageNumber="41" orientation="portrait" r:id="rId3"/>
      <headerFooter>
        <oddFooter>&amp;C&amp;"Times New Roman,Regular"See Independent Auditor’s Reports
&amp;P</oddFoot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0.75" bottom="0.5" header="0.5" footer="0.5"/>
  <pageSetup scale="89" firstPageNumber="41" orientation="portrait" r:id="rId4"/>
  <headerFooter>
    <oddFooter>&amp;C&amp;"Times New Roman,Regular"See Independent Auditor’s Reports
&amp;P</oddFooter>
  </headerFooter>
  <drawing r:id="rId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P38" sqref="P3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08" t="str">
        <f>'Single Audit Cover'!A7</f>
        <v xml:space="preserve"> South Western Illinois Career and Tech Ed</v>
      </c>
      <c r="C1" s="2708"/>
      <c r="D1" s="2708"/>
      <c r="E1" s="2708"/>
      <c r="F1" s="2708"/>
      <c r="G1" s="2708"/>
      <c r="H1" s="2708"/>
      <c r="I1" s="2708"/>
      <c r="J1" s="2708"/>
      <c r="K1" s="2708"/>
      <c r="L1" s="1266"/>
    </row>
    <row r="2" spans="1:12" ht="12.75" customHeight="1" x14ac:dyDescent="0.2">
      <c r="B2" s="2709">
        <f>'Single Audit Cover'!E7</f>
        <v>50082746045</v>
      </c>
      <c r="C2" s="2709"/>
      <c r="D2" s="2709"/>
      <c r="E2" s="2709"/>
      <c r="F2" s="2709"/>
      <c r="G2" s="2709"/>
      <c r="H2" s="2709"/>
      <c r="I2" s="2709"/>
      <c r="J2" s="2709"/>
      <c r="K2" s="2709"/>
      <c r="L2" s="1267"/>
    </row>
    <row r="3" spans="1:12" ht="12.75" customHeight="1" x14ac:dyDescent="0.2">
      <c r="B3" s="2704" t="s">
        <v>1276</v>
      </c>
      <c r="C3" s="2704"/>
      <c r="D3" s="2704"/>
      <c r="E3" s="2704"/>
      <c r="F3" s="2704"/>
      <c r="G3" s="2704"/>
      <c r="H3" s="2704"/>
      <c r="I3" s="2704"/>
      <c r="J3" s="2704"/>
      <c r="K3" s="2704"/>
      <c r="L3" s="1192"/>
    </row>
    <row r="4" spans="1:12" ht="12.75" customHeight="1" x14ac:dyDescent="0.2">
      <c r="B4" s="2704" t="str">
        <f>'Single Audit Cover'!A4</f>
        <v>Year Ending June 30, 2020</v>
      </c>
      <c r="C4" s="2704"/>
      <c r="D4" s="2704"/>
      <c r="E4" s="2704"/>
      <c r="F4" s="2704"/>
      <c r="G4" s="2704"/>
      <c r="H4" s="2704"/>
      <c r="I4" s="2704"/>
      <c r="J4" s="2704"/>
      <c r="K4" s="2704"/>
      <c r="L4" s="1192"/>
    </row>
    <row r="5" spans="1:12" ht="5.25" customHeight="1" x14ac:dyDescent="0.2">
      <c r="B5" s="1081" t="s">
        <v>1161</v>
      </c>
      <c r="C5" s="1081"/>
      <c r="L5" s="300"/>
    </row>
    <row r="6" spans="1:12" ht="30.75" customHeight="1" x14ac:dyDescent="0.2">
      <c r="A6" s="300"/>
      <c r="B6" s="2710" t="s">
        <v>1299</v>
      </c>
      <c r="C6" s="2710"/>
      <c r="D6" s="2710"/>
      <c r="E6" s="2710"/>
      <c r="F6" s="2710"/>
      <c r="G6" s="2710"/>
      <c r="H6" s="2710"/>
      <c r="I6" s="2710"/>
      <c r="J6" s="2710"/>
      <c r="K6" s="2710"/>
      <c r="L6" s="300"/>
    </row>
    <row r="7" spans="1:12" ht="4.5" customHeight="1" x14ac:dyDescent="0.2">
      <c r="B7" s="1194"/>
      <c r="C7" s="1194"/>
      <c r="D7" s="1194"/>
      <c r="E7" s="1194"/>
      <c r="F7" s="1194"/>
      <c r="G7" s="1195"/>
      <c r="H7" s="1194"/>
      <c r="I7" s="1195"/>
      <c r="J7" s="1194"/>
      <c r="K7" s="1194"/>
      <c r="L7" s="300"/>
    </row>
    <row r="8" spans="1:12" ht="13.5" customHeight="1" x14ac:dyDescent="0.2">
      <c r="B8" s="1201" t="s">
        <v>1735</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88"/>
      <c r="G12" s="2688"/>
      <c r="H12" s="2688"/>
      <c r="I12" s="2688"/>
      <c r="J12" s="2688"/>
      <c r="K12" s="2688"/>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1"/>
      <c r="E14" s="2711"/>
      <c r="F14" s="2711"/>
      <c r="H14" s="1275" t="s">
        <v>1294</v>
      </c>
      <c r="I14" s="2712"/>
      <c r="J14" s="2712"/>
      <c r="K14" s="2712"/>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2"/>
      <c r="E16" s="2712"/>
      <c r="F16" s="2712"/>
      <c r="G16" s="2712"/>
      <c r="H16" s="2712"/>
      <c r="I16" s="2712"/>
      <c r="J16" s="2712"/>
      <c r="K16" s="2712"/>
      <c r="L16" s="300"/>
    </row>
    <row r="17" spans="2:12" ht="13.5" customHeight="1" x14ac:dyDescent="0.2">
      <c r="B17" s="1201" t="s">
        <v>1292</v>
      </c>
      <c r="C17" s="1201"/>
      <c r="D17" s="2713"/>
      <c r="E17" s="2713"/>
      <c r="F17" s="2713"/>
      <c r="G17" s="2713"/>
      <c r="H17" s="2713"/>
      <c r="I17" s="2713"/>
      <c r="J17" s="2713"/>
      <c r="K17" s="2713"/>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3"/>
      <c r="C20" s="2703"/>
      <c r="D20" s="2703"/>
      <c r="E20" s="2703"/>
      <c r="F20" s="2703"/>
      <c r="G20" s="2703"/>
      <c r="H20" s="2703"/>
      <c r="I20" s="2703"/>
      <c r="J20" s="2703"/>
      <c r="K20" s="2703"/>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1736</v>
      </c>
      <c r="C22" s="1277"/>
      <c r="D22" s="300"/>
      <c r="E22" s="300"/>
      <c r="F22" s="300"/>
      <c r="G22" s="1198"/>
      <c r="H22" s="300"/>
      <c r="I22" s="1198"/>
      <c r="J22" s="300"/>
      <c r="K22" s="300"/>
      <c r="L22" s="300"/>
    </row>
    <row r="23" spans="2:12" ht="37.5" customHeight="1" x14ac:dyDescent="0.2">
      <c r="B23" s="2703"/>
      <c r="C23" s="2703"/>
      <c r="D23" s="2703"/>
      <c r="E23" s="2703"/>
      <c r="F23" s="2703"/>
      <c r="G23" s="2703"/>
      <c r="H23" s="2703"/>
      <c r="I23" s="2703"/>
      <c r="J23" s="2703"/>
      <c r="K23" s="2703"/>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1737</v>
      </c>
      <c r="C25" s="1277"/>
      <c r="D25" s="300"/>
      <c r="E25" s="300"/>
      <c r="F25" s="300"/>
      <c r="G25" s="1198"/>
      <c r="H25" s="300"/>
      <c r="I25" s="1198"/>
      <c r="J25" s="300"/>
      <c r="K25" s="300"/>
      <c r="L25" s="300"/>
    </row>
    <row r="26" spans="2:12" ht="37.5" customHeight="1" x14ac:dyDescent="0.2">
      <c r="B26" s="2703"/>
      <c r="C26" s="2703"/>
      <c r="D26" s="2703"/>
      <c r="E26" s="2703"/>
      <c r="F26" s="2703"/>
      <c r="G26" s="2703"/>
      <c r="H26" s="2703"/>
      <c r="I26" s="2703"/>
      <c r="J26" s="2703"/>
      <c r="K26" s="2703"/>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1738</v>
      </c>
      <c r="C28" s="1277"/>
      <c r="D28" s="300"/>
      <c r="E28" s="300"/>
      <c r="F28" s="300"/>
      <c r="G28" s="1198"/>
      <c r="H28" s="300"/>
      <c r="I28" s="1198"/>
      <c r="J28" s="300"/>
      <c r="K28" s="300"/>
      <c r="L28" s="300"/>
    </row>
    <row r="29" spans="2:12" ht="37.5" customHeight="1" x14ac:dyDescent="0.2">
      <c r="B29" s="2703"/>
      <c r="C29" s="2703"/>
      <c r="D29" s="2703"/>
      <c r="E29" s="2703"/>
      <c r="F29" s="2703"/>
      <c r="G29" s="2703"/>
      <c r="H29" s="2703"/>
      <c r="I29" s="2703"/>
      <c r="J29" s="2703"/>
      <c r="K29" s="2703"/>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3"/>
      <c r="C32" s="2703"/>
      <c r="D32" s="2703"/>
      <c r="E32" s="2703"/>
      <c r="F32" s="2703"/>
      <c r="G32" s="2703"/>
      <c r="H32" s="2703"/>
      <c r="I32" s="2703"/>
      <c r="J32" s="2703"/>
      <c r="K32" s="2703"/>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3"/>
      <c r="C35" s="2703"/>
      <c r="D35" s="2703"/>
      <c r="E35" s="2703"/>
      <c r="F35" s="2703"/>
      <c r="G35" s="2703"/>
      <c r="H35" s="2703"/>
      <c r="I35" s="2703"/>
      <c r="J35" s="2703"/>
      <c r="K35" s="2703"/>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3"/>
      <c r="C38" s="2703"/>
      <c r="D38" s="2703"/>
      <c r="E38" s="2703"/>
      <c r="F38" s="2703"/>
      <c r="G38" s="2703"/>
      <c r="H38" s="2703"/>
      <c r="I38" s="2703"/>
      <c r="J38" s="2703"/>
      <c r="K38" s="2703"/>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1739</v>
      </c>
      <c r="C40" s="1217"/>
      <c r="D40" s="1193"/>
      <c r="E40" s="1194"/>
      <c r="F40" s="1194"/>
      <c r="G40" s="1195"/>
      <c r="H40" s="1194"/>
      <c r="I40" s="1195"/>
      <c r="J40" s="1194"/>
      <c r="K40" s="1194"/>
    </row>
    <row r="41" spans="2:12" s="300" customFormat="1" ht="33.75" customHeight="1" x14ac:dyDescent="0.2">
      <c r="B41" s="2703"/>
      <c r="C41" s="2703"/>
      <c r="D41" s="2703"/>
      <c r="E41" s="2703"/>
      <c r="F41" s="2703"/>
      <c r="G41" s="2703"/>
      <c r="H41" s="2703"/>
      <c r="I41" s="2703"/>
      <c r="J41" s="2703"/>
      <c r="K41" s="2703"/>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1740</v>
      </c>
      <c r="C44" s="1220"/>
      <c r="D44" s="300"/>
      <c r="E44" s="300"/>
      <c r="F44" s="300"/>
    </row>
    <row r="45" spans="2:12" ht="10.5" customHeight="1" x14ac:dyDescent="0.2">
      <c r="B45" s="1221" t="s">
        <v>1741</v>
      </c>
      <c r="C45" s="1221"/>
      <c r="G45" s="295"/>
      <c r="I45" s="295"/>
    </row>
    <row r="46" spans="2:12" ht="11.1" customHeight="1" x14ac:dyDescent="0.2">
      <c r="B46" s="1221" t="s">
        <v>1742</v>
      </c>
      <c r="C46" s="1221"/>
      <c r="G46" s="295"/>
      <c r="I46" s="295"/>
    </row>
    <row r="47" spans="2:12" ht="11.1" customHeight="1" x14ac:dyDescent="0.2">
      <c r="B47" s="1221" t="s">
        <v>1743</v>
      </c>
      <c r="C47" s="1221"/>
      <c r="G47" s="295"/>
      <c r="I47" s="295"/>
    </row>
    <row r="48" spans="2:12" ht="11.1" customHeight="1" x14ac:dyDescent="0.2">
      <c r="B48" s="1221" t="s">
        <v>1744</v>
      </c>
      <c r="C48" s="1221"/>
      <c r="G48" s="295"/>
      <c r="I48" s="295"/>
    </row>
  </sheetData>
  <sheetProtection sheet="1" objects="1" scenarios="1"/>
  <customSheetViews>
    <customSheetView guid="{9175B003-A487-43D5-AD0E-58FC8E957899}" scale="110" showGridLines="0">
      <selection activeCell="P38" sqref="P38"/>
      <pageMargins left="0.75" right="0.75" top="0.75" bottom="0.5" header="0.5" footer="0.5"/>
      <printOptions horizontalCentered="1"/>
      <pageSetup scale="91" firstPageNumber="42" orientation="portrait" r:id="rId1"/>
      <headerFooter>
        <oddFooter>&amp;C&amp;"Times New Roman,Regular"See Independent Auditor’s Reports
&amp;P</oddFooter>
      </headerFooter>
    </customSheetView>
    <customSheetView guid="{0E809810-22E6-4287-9EB3-CA8E7FB18126}" scale="110" showGridLines="0">
      <selection activeCell="P38" sqref="P38"/>
      <pageMargins left="0.75" right="0.75" top="0.75" bottom="0.5" header="0.5" footer="0.5"/>
      <printOptions horizontalCentered="1"/>
      <pageSetup scale="91" firstPageNumber="42" orientation="portrait" r:id="rId2"/>
      <headerFooter>
        <oddFooter>&amp;C&amp;"Times New Roman,Regular"See Independent Auditor’s Reports
&amp;P</oddFooter>
      </headerFooter>
    </customSheetView>
    <customSheetView guid="{36E7C4A2-07DE-462A-B5B1-A84EB99DCC57}" scale="110" showGridLines="0">
      <selection activeCell="P38" sqref="P38"/>
      <pageMargins left="0.75" right="0.75" top="0.75" bottom="0.5" header="0.5" footer="0.5"/>
      <printOptions horizontalCentered="1"/>
      <pageSetup scale="91" firstPageNumber="42" orientation="portrait" r:id="rId3"/>
      <headerFooter>
        <oddFooter>&amp;C&amp;"Times New Roman,Regular"See Independent Auditor’s Reports
&amp;P</oddFooter>
      </headerFooter>
    </customSheetView>
  </customSheetViews>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rintOptions horizontalCentered="1"/>
  <pageMargins left="0.75" right="0.75" top="0.75" bottom="0.5" header="0.5" footer="0.5"/>
  <pageSetup scale="91" firstPageNumber="42" orientation="portrait" r:id="rId4"/>
  <headerFooter>
    <oddFooter>&amp;C&amp;"Times New Roman,Regular"See Independent Auditor’s Reports
&amp;P</oddFooter>
  </headerFooter>
  <drawing r:id="rId5"/>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view="pageBreakPreview" topLeftCell="A4" zoomScale="60" zoomScaleNormal="110" workbookViewId="0">
      <selection activeCell="P38" sqref="P3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1" t="str">
        <f>'Single Audit Cover'!A7</f>
        <v xml:space="preserve"> South Western Illinois Career and Tech Ed</v>
      </c>
      <c r="C1" s="2681"/>
      <c r="D1" s="2681"/>
      <c r="E1" s="1285"/>
    </row>
    <row r="2" spans="2:5" s="1103" customFormat="1" ht="12.75" customHeight="1" x14ac:dyDescent="0.2">
      <c r="B2" s="2683">
        <f>'Single Audit Cover'!E7</f>
        <v>50082746045</v>
      </c>
      <c r="C2" s="2683"/>
      <c r="D2" s="2683"/>
      <c r="E2" s="1286"/>
    </row>
    <row r="3" spans="2:5" ht="12.75" customHeight="1" x14ac:dyDescent="0.2">
      <c r="B3" s="2704" t="s">
        <v>1745</v>
      </c>
      <c r="C3" s="2704"/>
      <c r="D3" s="2704"/>
      <c r="E3" s="1095"/>
    </row>
    <row r="4" spans="2:5" s="1103" customFormat="1" ht="12.75" customHeight="1" x14ac:dyDescent="0.2">
      <c r="B4" s="2714" t="str">
        <f>'Single Audit Cover'!A4</f>
        <v>Year Ending June 30, 2020</v>
      </c>
      <c r="C4" s="2714"/>
      <c r="D4" s="2714"/>
      <c r="E4" s="1287"/>
    </row>
    <row r="5" spans="2:5" s="1103" customFormat="1" ht="40.15" customHeight="1" x14ac:dyDescent="0.2">
      <c r="B5" s="1288" t="s">
        <v>1746</v>
      </c>
      <c r="C5" s="306"/>
      <c r="D5" s="306"/>
      <c r="E5" s="306"/>
    </row>
    <row r="6" spans="2:5" s="1103" customFormat="1" ht="13.5" customHeight="1" x14ac:dyDescent="0.2">
      <c r="B6" s="1289" t="s">
        <v>1306</v>
      </c>
      <c r="C6" s="1289" t="s">
        <v>1305</v>
      </c>
      <c r="D6" s="1289" t="s">
        <v>1747</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1748</v>
      </c>
    </row>
    <row r="46" spans="2:5" ht="12.2" customHeight="1" x14ac:dyDescent="0.2">
      <c r="B46" s="1299" t="s">
        <v>1749</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customSheetViews>
    <customSheetView guid="{9175B003-A487-43D5-AD0E-58FC8E957899}" scale="60" showPageBreaks="1" showGridLines="0" view="pageBreakPreview" topLeftCell="A4">
      <selection activeCell="P38" sqref="P38"/>
      <pageMargins left="0.75" right="0.75" top="0.75" bottom="0.5" header="0.5" footer="0.5"/>
      <printOptions horizontalCentered="1"/>
      <pageSetup scale="91" firstPageNumber="43" orientation="portrait" r:id="rId1"/>
      <headerFooter>
        <oddFooter>&amp;C&amp;"Times New Roman,Regular"See Independent Auditor’s Reports
&amp;P</oddFooter>
      </headerFooter>
    </customSheetView>
    <customSheetView guid="{0E809810-22E6-4287-9EB3-CA8E7FB18126}" scale="60" showPageBreaks="1" showGridLines="0" view="pageBreakPreview" topLeftCell="A4">
      <selection activeCell="P38" sqref="P38"/>
      <pageMargins left="0.75" right="0.75" top="0.75" bottom="0.5" header="0.5" footer="0.5"/>
      <printOptions horizontalCentered="1"/>
      <pageSetup scale="91" firstPageNumber="43" orientation="portrait" r:id="rId2"/>
      <headerFooter>
        <oddFooter>&amp;C&amp;"Times New Roman,Regular"See Independent Auditor’s Reports
&amp;P</oddFooter>
      </headerFooter>
    </customSheetView>
    <customSheetView guid="{36E7C4A2-07DE-462A-B5B1-A84EB99DCC57}" scale="60" showPageBreaks="1" showGridLines="0" view="pageBreakPreview" topLeftCell="A4">
      <selection activeCell="P38" sqref="P38"/>
      <pageMargins left="0.75" right="0.75" top="0.75" bottom="0.5" header="0.5" footer="0.5"/>
      <printOptions horizontalCentered="1"/>
      <pageSetup scale="91" firstPageNumber="43" orientation="portrait" r:id="rId3"/>
      <headerFooter>
        <oddFooter>&amp;C&amp;"Times New Roman,Regular"See Independent Auditor’s Reports
&amp;P</oddFooter>
      </headerFooter>
    </customSheetView>
  </customSheetViews>
  <mergeCells count="4">
    <mergeCell ref="B1:D1"/>
    <mergeCell ref="B2:D2"/>
    <mergeCell ref="B3:D3"/>
    <mergeCell ref="B4:D4"/>
  </mergeCells>
  <printOptions horizontalCentered="1"/>
  <pageMargins left="0.75" right="0.75" top="0.75" bottom="0.5" header="0.5" footer="0.5"/>
  <pageSetup scale="91" firstPageNumber="43" orientation="portrait" r:id="rId4"/>
  <headerFooter>
    <oddFooter>&amp;C&amp;"Times New Roman,Regular"See Independent Auditor’s Reports
&amp;P</oddFooter>
  </headerFooter>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22" colorId="8" zoomScale="110" zoomScaleNormal="110" workbookViewId="0">
      <selection activeCell="P32" sqref="P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7" t="s">
        <v>383</v>
      </c>
      <c r="B1" s="2257"/>
      <c r="C1" s="2257"/>
      <c r="D1" s="2257"/>
      <c r="E1" s="2257"/>
      <c r="F1" s="2257"/>
      <c r="G1" s="2257"/>
      <c r="H1" s="2257"/>
      <c r="I1" s="2257"/>
      <c r="J1" s="2257"/>
      <c r="K1" s="2257"/>
      <c r="L1" s="2257"/>
      <c r="M1" s="225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3">
        <f>ROUND(D10+F10+H10,5)</f>
        <v>0</v>
      </c>
      <c r="K10" s="217"/>
      <c r="L10" s="332"/>
      <c r="M10" s="217"/>
    </row>
    <row r="11" spans="1:14" ht="7.5" customHeight="1" x14ac:dyDescent="0.2">
      <c r="B11" s="217"/>
      <c r="C11" s="217"/>
      <c r="D11" s="2267" t="str">
        <f>IF(SUM(J10)&lt;=0.0999999,"","Enter the Tax Rates by moving the decimal two places to the left.")</f>
        <v/>
      </c>
      <c r="E11" s="2268"/>
      <c r="F11" s="2268"/>
      <c r="G11" s="2268"/>
      <c r="H11" s="2268"/>
      <c r="I11" s="2268"/>
      <c r="J11" s="226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910197</v>
      </c>
      <c r="E16" s="1597"/>
      <c r="F16" s="1596">
        <f>SUM('Acct Summary 7-8'!C17,'Acct Summary 7-8'!D17,'Acct Summary 7-8'!F17)</f>
        <v>909958</v>
      </c>
      <c r="G16" s="1597"/>
      <c r="H16" s="1596">
        <f>SUM(D16-F16)</f>
        <v>239</v>
      </c>
      <c r="I16" s="1598"/>
      <c r="J16" s="1596">
        <f>SUM('Acct Summary 7-8'!C81,'Acct Summary 7-8'!D81,'Acct Summary 7-8'!F81,'Acct Summary 7-8'!I81)</f>
        <v>239</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2007</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8"/>
      <c r="C54" s="2259"/>
      <c r="D54" s="2259"/>
      <c r="E54" s="2259"/>
      <c r="F54" s="2259"/>
      <c r="G54" s="2259"/>
      <c r="H54" s="2259"/>
      <c r="I54" s="2259"/>
      <c r="J54" s="2259"/>
      <c r="K54" s="2259"/>
      <c r="L54" s="2260"/>
      <c r="M54" s="357"/>
    </row>
    <row r="55" spans="1:13" ht="12.75" customHeight="1" x14ac:dyDescent="0.2">
      <c r="B55" s="2261"/>
      <c r="C55" s="2262"/>
      <c r="D55" s="2262"/>
      <c r="E55" s="2262"/>
      <c r="F55" s="2262"/>
      <c r="G55" s="2262"/>
      <c r="H55" s="2262"/>
      <c r="I55" s="2262"/>
      <c r="J55" s="2262"/>
      <c r="K55" s="2262"/>
      <c r="L55" s="2263"/>
      <c r="M55" s="357"/>
    </row>
    <row r="56" spans="1:13" ht="12.75" customHeight="1" x14ac:dyDescent="0.2">
      <c r="B56" s="2261"/>
      <c r="C56" s="2262"/>
      <c r="D56" s="2262"/>
      <c r="E56" s="2262"/>
      <c r="F56" s="2262"/>
      <c r="G56" s="2262"/>
      <c r="H56" s="2262"/>
      <c r="I56" s="2262"/>
      <c r="J56" s="2262"/>
      <c r="K56" s="2262"/>
      <c r="L56" s="2263"/>
      <c r="M56" s="217"/>
    </row>
    <row r="57" spans="1:13" ht="12.75" customHeight="1" x14ac:dyDescent="0.2">
      <c r="B57" s="2261"/>
      <c r="C57" s="2262"/>
      <c r="D57" s="2262"/>
      <c r="E57" s="2262"/>
      <c r="F57" s="2262"/>
      <c r="G57" s="2262"/>
      <c r="H57" s="2262"/>
      <c r="I57" s="2262"/>
      <c r="J57" s="2262"/>
      <c r="K57" s="2262"/>
      <c r="L57" s="2263"/>
      <c r="M57" s="217"/>
    </row>
    <row r="58" spans="1:13" x14ac:dyDescent="0.2">
      <c r="B58" s="2264"/>
      <c r="C58" s="2265"/>
      <c r="D58" s="2265"/>
      <c r="E58" s="2265"/>
      <c r="F58" s="2265"/>
      <c r="G58" s="2265"/>
      <c r="H58" s="2265"/>
      <c r="I58" s="2265"/>
      <c r="J58" s="2265"/>
      <c r="K58" s="2265"/>
      <c r="L58" s="226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69"/>
      <c r="D61" s="227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customSheetViews>
    <customSheetView guid="{9175B003-A487-43D5-AD0E-58FC8E957899}" scale="110" colorId="8" showGridLines="0" hiddenRows="1" topLeftCell="A28">
      <selection activeCell="P32" sqref="P32"/>
      <pageMargins left="0.75" right="0.75" top="1" bottom="0.5" header="0.5" footer="0.5"/>
      <printOptions horizontalCentered="1"/>
      <pageSetup scale="90" firstPageNumber="3" orientation="portrait" r:id="rId1"/>
      <headerFooter>
        <oddHeader>&amp;C&amp;"Times New Roman,Regular"SOUTHWESTERN ILLINOIS CAREER AND TECHNICAL EDUCATION SYSTEM</oddHeader>
        <oddFooter>&amp;C&amp;"Times New Roman,Regular"
&amp;P</oddFooter>
      </headerFooter>
    </customSheetView>
    <customSheetView guid="{0E809810-22E6-4287-9EB3-CA8E7FB18126}" scale="110" colorId="8" showPageBreaks="1" showGridLines="0" hiddenRows="1" topLeftCell="A28">
      <selection activeCell="P32" sqref="P32"/>
      <pageMargins left="0.75" right="0.75" top="1" bottom="0.5" header="0.5" footer="0.5"/>
      <printOptions horizontalCentered="1"/>
      <pageSetup scale="90" firstPageNumber="3" orientation="portrait" r:id="rId2"/>
      <headerFooter>
        <oddHeader>&amp;C&amp;"Times New Roman,Regular"SOUTHWESTERN ILLINOIS CAREER &amp; TECHNICAL EDUCATION SYSTEM</oddHeader>
        <oddFooter>&amp;C&amp;"Times New Roman,Regular"
&amp;P</oddFooter>
      </headerFooter>
    </customSheetView>
    <customSheetView guid="{36E7C4A2-07DE-462A-B5B1-A84EB99DCC57}" scale="110" colorId="8" showGridLines="0" hiddenRows="1" topLeftCell="A28">
      <selection activeCell="P32" sqref="P32"/>
      <pageMargins left="0.75" right="0.75" top="1" bottom="0.5" header="0.5" footer="0.5"/>
      <printOptions horizontalCentered="1"/>
      <pageSetup scale="90" firstPageNumber="3" orientation="portrait" r:id="rId3"/>
      <headerFooter>
        <oddHeader>&amp;C&amp;"Times New Roman,Regular"SOUTHWESTERN ILLINOIS CAREER AND TECHNICAL EDUCATION SYSTEM</oddHeader>
        <oddFooter>&amp;C&amp;"Times New Roman,Regular"
&amp;P</oddFooter>
      </headerFooter>
    </customSheetView>
  </customSheetViews>
  <mergeCells count="4">
    <mergeCell ref="A1:M1"/>
    <mergeCell ref="B54:L58"/>
    <mergeCell ref="D11:J11"/>
    <mergeCell ref="C61:D61"/>
  </mergeCells>
  <phoneticPr fontId="14" type="noConversion"/>
  <printOptions horizontalCentered="1"/>
  <pageMargins left="0.75" right="0.75" top="1" bottom="0.5" header="0.5" footer="0.5"/>
  <pageSetup scale="90" firstPageNumber="3" orientation="portrait" r:id="rId4"/>
  <headerFooter>
    <oddHeader>&amp;C&amp;"Times New Roman,Regular"SOUTHWESTERN ILLINOIS CAREER AND TECHNICAL EDUCATION SYSTEM</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U20" sqref="U20"/>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2"/>
      <c r="B1" s="2273"/>
      <c r="C1" s="2273"/>
      <c r="D1" s="361"/>
      <c r="E1" s="361"/>
      <c r="F1" s="361"/>
      <c r="G1" s="361"/>
      <c r="H1" s="361"/>
      <c r="I1" s="361"/>
      <c r="J1" s="361"/>
      <c r="K1" s="361"/>
      <c r="L1" s="361"/>
      <c r="M1" s="361"/>
      <c r="N1" s="361"/>
      <c r="O1" s="2272"/>
      <c r="P1" s="2273"/>
      <c r="Q1" s="2273"/>
    </row>
    <row r="2" spans="1:18" ht="15" x14ac:dyDescent="0.2">
      <c r="A2" s="2276" t="s">
        <v>552</v>
      </c>
      <c r="B2" s="2276"/>
      <c r="C2" s="2276"/>
      <c r="D2" s="2276"/>
      <c r="E2" s="2276"/>
      <c r="F2" s="2276"/>
      <c r="G2" s="2276"/>
      <c r="H2" s="2276"/>
      <c r="I2" s="2276"/>
      <c r="J2" s="2276"/>
      <c r="K2" s="2276"/>
      <c r="L2" s="2276"/>
      <c r="M2" s="2276"/>
      <c r="N2" s="2276"/>
      <c r="O2" s="2276"/>
      <c r="P2" s="2276"/>
      <c r="Q2" s="2276"/>
      <c r="R2" s="2276"/>
    </row>
    <row r="3" spans="1:18" ht="12.75" x14ac:dyDescent="0.2">
      <c r="A3" s="2277" t="s">
        <v>1399</v>
      </c>
      <c r="B3" s="2277"/>
      <c r="C3" s="2277"/>
      <c r="D3" s="2277"/>
      <c r="E3" s="2277"/>
      <c r="F3" s="2277"/>
      <c r="G3" s="2277"/>
      <c r="H3" s="2277"/>
      <c r="I3" s="2277"/>
      <c r="J3" s="2277"/>
      <c r="K3" s="2277"/>
      <c r="L3" s="2277"/>
      <c r="M3" s="2277"/>
      <c r="N3" s="2277"/>
      <c r="O3" s="2277"/>
      <c r="P3" s="2277"/>
      <c r="Q3" s="2277"/>
      <c r="R3" s="2277"/>
    </row>
    <row r="4" spans="1:18" x14ac:dyDescent="0.2">
      <c r="A4" s="2278" t="s">
        <v>1540</v>
      </c>
      <c r="B4" s="2278"/>
      <c r="C4" s="2278"/>
      <c r="D4" s="2278"/>
      <c r="E4" s="2278"/>
      <c r="F4" s="2278"/>
      <c r="G4" s="2278"/>
      <c r="H4" s="2278"/>
      <c r="I4" s="2278"/>
      <c r="J4" s="2278"/>
      <c r="K4" s="2278"/>
      <c r="L4" s="2278"/>
      <c r="M4" s="2278"/>
      <c r="N4" s="2278"/>
      <c r="O4" s="2278"/>
      <c r="P4" s="2278"/>
      <c r="Q4" s="2278"/>
      <c r="R4" s="227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South Western Illinois Career and Tech Ed</v>
      </c>
      <c r="E7" s="368"/>
      <c r="G7" s="247"/>
      <c r="H7" s="364"/>
      <c r="I7" s="364"/>
      <c r="J7" s="364"/>
      <c r="K7" s="364"/>
      <c r="L7" s="307"/>
      <c r="M7" s="307"/>
      <c r="N7" s="307"/>
      <c r="O7" s="307"/>
      <c r="P7" s="307"/>
    </row>
    <row r="8" spans="1:18" ht="12.75" x14ac:dyDescent="0.2">
      <c r="A8" s="307"/>
      <c r="B8" s="307"/>
      <c r="C8" s="366" t="s">
        <v>1117</v>
      </c>
      <c r="D8" s="369">
        <f>COVER!A13</f>
        <v>50082746045</v>
      </c>
      <c r="E8" s="370"/>
      <c r="G8" s="307"/>
      <c r="H8" s="307"/>
      <c r="I8" s="307"/>
      <c r="J8" s="307"/>
      <c r="K8" s="307"/>
      <c r="L8" s="307"/>
      <c r="M8" s="307"/>
      <c r="N8" s="307"/>
      <c r="O8" s="307"/>
      <c r="P8" s="307"/>
    </row>
    <row r="9" spans="1:18" ht="12.75" x14ac:dyDescent="0.2">
      <c r="A9" s="307"/>
      <c r="B9" s="307"/>
      <c r="C9" s="366" t="s">
        <v>708</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2</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239</v>
      </c>
      <c r="I12" s="380"/>
      <c r="J12" s="380"/>
      <c r="K12" s="1609">
        <f>TRUNC((H12/H13*100000),5)/100000</f>
        <v>2.625805E-4</v>
      </c>
      <c r="L12" s="381"/>
      <c r="M12" s="337" t="s">
        <v>1136</v>
      </c>
      <c r="N12" s="337"/>
      <c r="O12" s="1612">
        <v>0.35</v>
      </c>
      <c r="P12" s="213"/>
      <c r="Q12" s="213"/>
    </row>
    <row r="13" spans="1:18" s="382" customFormat="1" ht="12.75" x14ac:dyDescent="0.2">
      <c r="A13" s="213"/>
      <c r="B13" s="377"/>
      <c r="C13" s="2274" t="s">
        <v>1315</v>
      </c>
      <c r="D13" s="2275"/>
      <c r="E13" s="213"/>
      <c r="F13" s="383" t="s">
        <v>788</v>
      </c>
      <c r="G13" s="378"/>
      <c r="H13" s="1601">
        <f>SUM('Acct Summary 7-8'!C8+'Acct Summary 7-8'!D8+'Acct Summary 7-8'!F8+'Acct Summary 7-8'!I8)+H14</f>
        <v>910197</v>
      </c>
      <c r="I13" s="380"/>
      <c r="J13" s="380"/>
      <c r="K13" s="1608"/>
      <c r="L13" s="213"/>
      <c r="M13" s="337" t="s">
        <v>1137</v>
      </c>
      <c r="N13" s="337"/>
      <c r="O13" s="1613">
        <f>(O11*O12)</f>
        <v>0.7</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909958</v>
      </c>
      <c r="I17" s="380"/>
      <c r="J17" s="389"/>
      <c r="K17" s="1609">
        <f>TRUNC((H17/H18*100000),5)/100000</f>
        <v>0.99973741940000005</v>
      </c>
      <c r="L17" s="381"/>
      <c r="M17" s="390" t="s">
        <v>1163</v>
      </c>
      <c r="O17" s="1615" t="str">
        <f>IF(AND(O16="2", J20 &gt; 2),"1",IF(AND(O16 = "1", J20 &gt; 2),"2",IF(AND(O16="1", J20 &gt;1),"1","0")))</f>
        <v>0</v>
      </c>
      <c r="P17" s="213"/>
    </row>
    <row r="18" spans="1:18" s="382" customFormat="1" ht="11.25" x14ac:dyDescent="0.2">
      <c r="A18" s="213"/>
      <c r="B18" s="377"/>
      <c r="C18" s="2274" t="s">
        <v>1308</v>
      </c>
      <c r="D18" s="2275"/>
      <c r="E18" s="213"/>
      <c r="F18" s="391" t="s">
        <v>789</v>
      </c>
      <c r="G18" s="378"/>
      <c r="H18" s="1601">
        <f>SUM('Acct Summary 7-8'!C8+'Acct Summary 7-8'!D8+'Acct Summary 7-8'!F8+'Acct Summary 7-8'!I8)+H19</f>
        <v>910197</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2</v>
      </c>
      <c r="P23" s="211"/>
      <c r="R23" s="361"/>
    </row>
    <row r="24" spans="1:18" s="382" customFormat="1" ht="11.25" x14ac:dyDescent="0.2">
      <c r="A24" s="213"/>
      <c r="B24" s="377"/>
      <c r="C24" s="2271" t="s">
        <v>1398</v>
      </c>
      <c r="D24" s="2271"/>
      <c r="E24" s="213"/>
      <c r="F24" s="213" t="s">
        <v>442</v>
      </c>
      <c r="G24" s="378"/>
      <c r="H24" s="1601">
        <f>SUM('Assets-Liab 5-6'!C4+'Assets-Liab 5-6'!D4+'Assets-Liab 5-6'!F4+'Assets-Liab 5-6'!I4+'Assets-Liab 5-6'!C5+'Assets-Liab 5-6'!D5+'Assets-Liab 5-6'!F5+'Assets-Liab 5-6'!I5)</f>
        <v>134138</v>
      </c>
      <c r="I24" s="394"/>
      <c r="J24" s="394"/>
      <c r="K24" s="1605">
        <f>TRUNC(((H24/H25*100000)/100000),2)</f>
        <v>53.06</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2527.66111</v>
      </c>
      <c r="I25" s="396"/>
      <c r="J25" s="396"/>
      <c r="K25" s="1608"/>
      <c r="L25" s="213"/>
      <c r="M25" s="337" t="s">
        <v>1137</v>
      </c>
      <c r="N25" s="337"/>
      <c r="O25" s="1613">
        <f>O23*O24</f>
        <v>0.2</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e">
        <f>IF(K28&gt;=75,"4",IF(K28&gt;=50,"3",IF(K28&gt;=25,"2",1)))</f>
        <v>#DIV/0!</v>
      </c>
      <c r="P27" s="211"/>
    </row>
    <row r="28" spans="1:18" s="382" customFormat="1" ht="11.25" x14ac:dyDescent="0.2">
      <c r="A28" s="213"/>
      <c r="B28" s="377"/>
      <c r="C28" s="213" t="s">
        <v>1895</v>
      </c>
      <c r="D28" s="213"/>
      <c r="E28" s="213"/>
      <c r="F28" s="213" t="s">
        <v>441</v>
      </c>
      <c r="G28" s="378"/>
      <c r="H28" s="1606">
        <f>SUM('Short-Term Long-Term Debt 24'!F6,'Short-Term Long-Term Debt 24'!F7,'Short-Term Long-Term Debt 24'!F11)</f>
        <v>0</v>
      </c>
      <c r="I28" s="397"/>
      <c r="J28" s="397"/>
      <c r="K28" s="1605" t="e">
        <f>TRUNC(100-((((H28/H29*100))*100)/100),2)</f>
        <v>#DIV/0!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0</v>
      </c>
      <c r="I29" s="397"/>
      <c r="J29" s="397"/>
      <c r="K29" s="1608"/>
      <c r="L29" s="213"/>
      <c r="M29" s="337" t="s">
        <v>1137</v>
      </c>
      <c r="N29" s="337"/>
      <c r="O29" s="1613" t="e">
        <f>O27*O28</f>
        <v>#DIV/0!</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e">
        <f>IF(K32&gt;=75,"4",IF(K32&gt;=50,"3",IF(K32&gt;=25,"2",1)))</f>
        <v>#VALUE!</v>
      </c>
      <c r="P31" s="211"/>
    </row>
    <row r="32" spans="1:18" s="382" customFormat="1" ht="11.25" x14ac:dyDescent="0.2">
      <c r="A32" s="213"/>
      <c r="B32" s="377"/>
      <c r="C32" s="213" t="s">
        <v>842</v>
      </c>
      <c r="D32" s="213"/>
      <c r="E32" s="213"/>
      <c r="F32" s="213"/>
      <c r="G32" s="378"/>
      <c r="H32" s="1601">
        <f>'FP Info 3'!H37</f>
        <v>0</v>
      </c>
      <c r="I32" s="392"/>
      <c r="J32" s="392"/>
      <c r="K32" s="1605" t="e">
        <f>TRUNC(100-((((H32/H33*100))*100)/100),2)</f>
        <v>#VALUE!</v>
      </c>
      <c r="L32" s="381"/>
      <c r="M32" s="337" t="s">
        <v>1136</v>
      </c>
      <c r="N32" s="337"/>
      <c r="O32" s="161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8" t="e">
        <f>(O31*O32)</f>
        <v>#VALUE!</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t="e">
        <f>(O13+O20+O25+O29+O33)</f>
        <v>#DIV/0!</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customSheetViews>
    <customSheetView guid="{9175B003-A487-43D5-AD0E-58FC8E957899}" scale="110" showGridLines="0" hiddenColumns="1">
      <selection activeCell="U20" sqref="U20"/>
      <pageMargins left="0.75" right="0.75" top="1" bottom="0.5" header="0.5" footer="0.5"/>
      <printOptions horizontalCentered="1"/>
      <pageSetup scale="80" firstPageNumber="4" orientation="landscape" r:id="rId1"/>
      <headerFooter>
        <oddHeader>&amp;C&amp;"Times New Roman,Regular"SOUTHWESTERN ILLINOIS CAREER AND TECHNICAL EDUCATION SYSTEM</oddHeader>
        <oddFooter>&amp;C&amp;"Times New Roman,Regular"
&amp;P</oddFooter>
      </headerFooter>
    </customSheetView>
    <customSheetView guid="{0E809810-22E6-4287-9EB3-CA8E7FB18126}" scale="110" showPageBreaks="1" showGridLines="0" printArea="1" hiddenColumns="1">
      <selection activeCell="U20" sqref="U20"/>
      <pageMargins left="0.75" right="0.75" top="1" bottom="0.5" header="0.5" footer="0.5"/>
      <printOptions horizontalCentered="1"/>
      <pageSetup scale="80" firstPageNumber="4" orientation="landscape" r:id="rId2"/>
      <headerFooter>
        <oddHeader>&amp;C&amp;"Times New Roman,Regular"SOUTHWESTERN ILLINOIS CAREER &amp; TECHNICAL EDUCATION SYSTEM</oddHeader>
        <oddFooter>&amp;C&amp;"Times New Roman,Regular"
&amp;P</oddFooter>
      </headerFooter>
    </customSheetView>
    <customSheetView guid="{36E7C4A2-07DE-462A-B5B1-A84EB99DCC57}" scale="110" showGridLines="0" hiddenColumns="1">
      <selection activeCell="U20" sqref="U20"/>
      <pageMargins left="0.75" right="0.75" top="1" bottom="0.5" header="0.5" footer="0.5"/>
      <printOptions horizontalCentered="1"/>
      <pageSetup scale="80" firstPageNumber="4" orientation="landscape" r:id="rId3"/>
      <headerFooter>
        <oddHeader>&amp;C&amp;"Times New Roman,Regular"SOUTHWESTERN ILLINOIS CAREER AND TECHNICAL EDUCATION SYSTEM</oddHeader>
        <oddFooter>&amp;C&amp;"Times New Roman,Regular"
&amp;P</oddFooter>
      </headerFooter>
    </customSheetView>
  </customSheetViews>
  <mergeCells count="8">
    <mergeCell ref="C24:D24"/>
    <mergeCell ref="A1:C1"/>
    <mergeCell ref="O1:Q1"/>
    <mergeCell ref="C18:D18"/>
    <mergeCell ref="C13:D13"/>
    <mergeCell ref="A2:R2"/>
    <mergeCell ref="A3:R3"/>
    <mergeCell ref="A4:R4"/>
  </mergeCells>
  <phoneticPr fontId="14" type="noConversion"/>
  <hyperlinks>
    <hyperlink ref="A4" r:id="rId4" display="www.isbe.net/sfms/p/profile.htm" xr:uid="{00000000-0004-0000-0400-000000000000}"/>
    <hyperlink ref="A4:R4" r:id="rId5" display="https://www.isbe.net/Pages/School-District-Financial-Profile.aspx" xr:uid="{00000000-0004-0000-0400-000001000000}"/>
  </hyperlinks>
  <printOptions horizontalCentered="1"/>
  <pageMargins left="0.75" right="0.75" top="1" bottom="0.5" header="0.5" footer="0.5"/>
  <pageSetup scale="80" firstPageNumber="4" orientation="landscape" r:id="rId6"/>
  <headerFooter>
    <oddHeader>&amp;C&amp;"Times New Roman,Regular"SOUTHWESTERN ILLINOIS CAREER AND TECHNICAL EDUCATION SYSTEM</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8" activePane="bottomLeft" state="frozen"/>
      <selection activeCell="A17" sqref="A17:H17"/>
      <selection pane="bottomLeft" activeCell="C33" sqref="C3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7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1" t="s">
        <v>967</v>
      </c>
      <c r="B3" s="2282"/>
      <c r="C3" s="1351"/>
      <c r="D3" s="1352"/>
      <c r="E3" s="1352"/>
      <c r="F3" s="1352"/>
      <c r="G3" s="1352"/>
      <c r="H3" s="1352"/>
      <c r="I3" s="1352"/>
      <c r="J3" s="1352"/>
      <c r="K3" s="1352"/>
      <c r="L3" s="1352"/>
      <c r="M3" s="1353"/>
      <c r="N3" s="1354"/>
    </row>
    <row r="4" spans="1:14" ht="13.5" customHeight="1" x14ac:dyDescent="0.2">
      <c r="A4" s="427" t="s">
        <v>1635</v>
      </c>
      <c r="B4" s="428"/>
      <c r="C4" s="1622">
        <v>134138</v>
      </c>
      <c r="D4" s="1623"/>
      <c r="E4" s="1623"/>
      <c r="F4" s="1623"/>
      <c r="G4" s="1623"/>
      <c r="H4" s="1623"/>
      <c r="I4" s="1623"/>
      <c r="J4" s="1624"/>
      <c r="K4" s="1623"/>
      <c r="L4" s="1623"/>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v>11379</v>
      </c>
      <c r="D8" s="1624"/>
      <c r="E8" s="1624"/>
      <c r="F8" s="1624"/>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145517</v>
      </c>
      <c r="D13" s="1637">
        <f t="shared" ref="D13:L13" si="0">SUM(D4:D12)</f>
        <v>0</v>
      </c>
      <c r="E13" s="1637">
        <f t="shared" si="0"/>
        <v>0</v>
      </c>
      <c r="F13" s="1637">
        <f t="shared" si="0"/>
        <v>0</v>
      </c>
      <c r="G13" s="1637">
        <f t="shared" si="0"/>
        <v>0</v>
      </c>
      <c r="H13" s="1637">
        <f t="shared" si="0"/>
        <v>0</v>
      </c>
      <c r="I13" s="1637">
        <f t="shared" si="0"/>
        <v>0</v>
      </c>
      <c r="J13" s="1637">
        <f t="shared" si="0"/>
        <v>0</v>
      </c>
      <c r="K13" s="1637">
        <f t="shared" si="0"/>
        <v>0</v>
      </c>
      <c r="L13" s="1637">
        <f t="shared" si="0"/>
        <v>0</v>
      </c>
      <c r="M13" s="1625"/>
      <c r="N13" s="1626"/>
    </row>
    <row r="14" spans="1:14" ht="18" customHeight="1" thickTop="1" x14ac:dyDescent="0.2">
      <c r="A14" s="2283" t="s">
        <v>146</v>
      </c>
      <c r="B14" s="2284"/>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c r="N16" s="1642"/>
    </row>
    <row r="17" spans="1:14" s="433" customFormat="1" ht="12.75" customHeight="1" x14ac:dyDescent="0.2">
      <c r="A17" s="431" t="s">
        <v>1389</v>
      </c>
      <c r="B17" s="432">
        <v>230</v>
      </c>
      <c r="C17" s="1632"/>
      <c r="D17" s="1632"/>
      <c r="E17" s="1632"/>
      <c r="F17" s="1632"/>
      <c r="G17" s="1632"/>
      <c r="H17" s="1632"/>
      <c r="I17" s="1632"/>
      <c r="J17" s="1632"/>
      <c r="K17" s="1632"/>
      <c r="L17" s="1632"/>
      <c r="M17" s="1624"/>
      <c r="N17" s="1642"/>
    </row>
    <row r="18" spans="1:14" s="433" customFormat="1" ht="12.75" customHeight="1" x14ac:dyDescent="0.2">
      <c r="A18" s="431" t="s">
        <v>1390</v>
      </c>
      <c r="B18" s="432">
        <v>240</v>
      </c>
      <c r="C18" s="1632"/>
      <c r="D18" s="1632"/>
      <c r="E18" s="1632"/>
      <c r="F18" s="1632"/>
      <c r="G18" s="1632"/>
      <c r="H18" s="1632"/>
      <c r="I18" s="1632"/>
      <c r="J18" s="1632"/>
      <c r="K18" s="1632"/>
      <c r="L18" s="1632"/>
      <c r="M18" s="1624"/>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42670</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42670</v>
      </c>
      <c r="N23" s="1644">
        <f>SUM(N21:N22)</f>
        <v>0</v>
      </c>
    </row>
    <row r="24" spans="1:14" ht="18" customHeight="1" thickTop="1" x14ac:dyDescent="0.2">
      <c r="A24" s="2285" t="s">
        <v>594</v>
      </c>
      <c r="B24" s="2286"/>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v>56395</v>
      </c>
      <c r="D26" s="1624"/>
      <c r="E26" s="1624"/>
      <c r="F26" s="1624"/>
      <c r="G26" s="1624"/>
      <c r="H26" s="1624"/>
      <c r="I26" s="1624"/>
      <c r="J26" s="1629"/>
      <c r="K26" s="1624"/>
      <c r="L26" s="1625"/>
      <c r="M26" s="1625"/>
      <c r="N26" s="1625"/>
    </row>
    <row r="27" spans="1:14" ht="13.5" customHeight="1" x14ac:dyDescent="0.2">
      <c r="A27" s="430" t="s">
        <v>642</v>
      </c>
      <c r="B27" s="429">
        <v>430</v>
      </c>
      <c r="C27" s="1624">
        <v>78195</v>
      </c>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v>10688</v>
      </c>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c r="M33" s="1625"/>
      <c r="N33" s="1626"/>
    </row>
    <row r="34" spans="1:14" ht="13.5" customHeight="1" thickBot="1" x14ac:dyDescent="0.25">
      <c r="A34" s="1476" t="s">
        <v>649</v>
      </c>
      <c r="B34" s="1477"/>
      <c r="C34" s="1650">
        <f>SUM(C25:C33)</f>
        <v>145278</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0</v>
      </c>
      <c r="M34" s="1625"/>
      <c r="N34" s="1635"/>
    </row>
    <row r="35" spans="1:14" ht="18" customHeight="1" thickTop="1" x14ac:dyDescent="0.2">
      <c r="A35" s="2287" t="s">
        <v>526</v>
      </c>
      <c r="B35" s="2288"/>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239</v>
      </c>
      <c r="D39" s="1623"/>
      <c r="E39" s="1623"/>
      <c r="F39" s="1623"/>
      <c r="G39" s="1623"/>
      <c r="H39" s="1623"/>
      <c r="I39" s="1623"/>
      <c r="J39" s="1624"/>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42670</v>
      </c>
      <c r="N40" s="1654"/>
    </row>
    <row r="41" spans="1:14" ht="13.5" customHeight="1" thickBot="1" x14ac:dyDescent="0.25">
      <c r="A41" s="1475" t="s">
        <v>650</v>
      </c>
      <c r="B41" s="1454"/>
      <c r="C41" s="1644">
        <f>(SUM(C34,C37,C38,C39))</f>
        <v>145517</v>
      </c>
      <c r="D41" s="1644">
        <f t="shared" ref="D41:L41" si="2">SUM(D34,D37,D38:D39)</f>
        <v>0</v>
      </c>
      <c r="E41" s="1644">
        <f t="shared" si="2"/>
        <v>0</v>
      </c>
      <c r="F41" s="1644">
        <f t="shared" si="2"/>
        <v>0</v>
      </c>
      <c r="G41" s="1644">
        <f t="shared" si="2"/>
        <v>0</v>
      </c>
      <c r="H41" s="1644">
        <f t="shared" si="2"/>
        <v>0</v>
      </c>
      <c r="I41" s="1644">
        <f t="shared" si="2"/>
        <v>0</v>
      </c>
      <c r="J41" s="1644">
        <f t="shared" si="2"/>
        <v>0</v>
      </c>
      <c r="K41" s="1644">
        <f t="shared" si="2"/>
        <v>0</v>
      </c>
      <c r="L41" s="1644">
        <f t="shared" si="2"/>
        <v>0</v>
      </c>
      <c r="M41" s="1644">
        <f>SUM(M40)</f>
        <v>42670</v>
      </c>
      <c r="N41" s="164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customSheetViews>
    <customSheetView guid="{9175B003-A487-43D5-AD0E-58FC8E957899}" scale="110" colorId="8" showGridLines="0">
      <pane ySplit="2" topLeftCell="A18" activePane="bottomLeft" state="frozen"/>
      <selection pane="bottomLeft" activeCell="C33" sqref="C33"/>
      <pageMargins left="0.75" right="0.75" top="1" bottom="0.5" header="0.5" footer="0.5"/>
      <printOptions horizontalCentered="1"/>
      <pageSetup scale="56" firstPageNumber="11" orientation="landscape" useFirstPageNumber="1" r:id="rId1"/>
      <headerFooter>
        <oddHeader xml:space="preserve">&amp;C&amp;"Times New Roman,Regular"SOUTHWESTERN ILLINOIS CAREER AND TECHNICAL EDUCATION SYSTEM
STATEMENT OF POSITION - MODIFIED ACCRUAL - REGULATORY BASIS
ALL FUNDS AND ACCOUNT GROUPS
JUNE 30, 2020
</oddHeader>
        <oddFooter>&amp;C&amp;"Times New Roman,Regular"See Notes to Financial Statements and Independent Auditor’s Reports
&amp;P</oddFooter>
      </headerFooter>
    </customSheetView>
    <customSheetView guid="{0E809810-22E6-4287-9EB3-CA8E7FB18126}" scale="110" colorId="8" showPageBreaks="1" showGridLines="0">
      <pane ySplit="2" topLeftCell="A3" activePane="bottomLeft" state="frozen"/>
      <selection pane="bottomLeft" activeCell="D26" sqref="D26"/>
      <pageMargins left="0.75" right="0.75" top="1" bottom="0.5" header="0.5" footer="0.5"/>
      <printOptions horizontalCentered="1"/>
      <pageSetup scale="56" firstPageNumber="13" orientation="landscape" useFirstPageNumber="1" r:id="rId2"/>
      <headerFooter>
        <oddHeader xml:space="preserve">&amp;C&amp;"Times New Roman,Regular"SOUTHWESTERN ILLINOIS CAREER &amp; TECHNICAL EDUCATION SYSTEM
STATEMENT OF POSITION - MODIFIED ACCRUAL - REGULATORY BASIS
ALL FUNDS AND ACCOUNT GROUPS
JUNE 30, 2020
</oddHeader>
        <oddFooter>&amp;C&amp;"Times New Roman,Regular"See Notes to Financial Statements and Independent Auditor’s Reports
&amp;P</oddFooter>
      </headerFooter>
    </customSheetView>
    <customSheetView guid="{36E7C4A2-07DE-462A-B5B1-A84EB99DCC57}" scale="110" colorId="8" showGridLines="0">
      <pane ySplit="2" topLeftCell="A18" activePane="bottomLeft" state="frozen"/>
      <selection pane="bottomLeft" activeCell="C33" sqref="C33"/>
      <pageMargins left="0.75" right="0.75" top="1" bottom="0.5" header="0.5" footer="0.5"/>
      <printOptions horizontalCentered="1"/>
      <pageSetup scale="56" firstPageNumber="11" orientation="landscape" useFirstPageNumber="1" r:id="rId3"/>
      <headerFooter>
        <oddHeader xml:space="preserve">&amp;C&amp;"Times New Roman,Regular"SOUTHWESTERN ILLINOIS CAREER AND TECHNICAL EDUCATION SYSTEM
STATEMENT OF POSITION - MODIFIED ACCRUAL - REGULATORY BASIS
ALL FUNDS AND ACCOUNT GROUPS
JUNE 30, 2020
</oddHeader>
        <oddFooter>&amp;C&amp;"Times New Roman,Regular"See Notes to Financial Statements and Independent Auditor’s Reports
&amp;P</oddFooter>
      </headerFooter>
    </customSheetView>
  </customSheetViews>
  <mergeCells count="5">
    <mergeCell ref="A1:A2"/>
    <mergeCell ref="A3:B3"/>
    <mergeCell ref="A14:B14"/>
    <mergeCell ref="A24:B24"/>
    <mergeCell ref="A35:B35"/>
  </mergeCells>
  <phoneticPr fontId="14" type="noConversion"/>
  <printOptions horizontalCentered="1" gridLinesSet="0"/>
  <pageMargins left="0.75" right="0.75" top="1" bottom="0.5" header="0.5" footer="0.5"/>
  <pageSetup scale="56" firstPageNumber="11" orientation="landscape" useFirstPageNumber="1" r:id="rId4"/>
  <headerFooter>
    <oddHeader xml:space="preserve">&amp;C&amp;"Times New Roman,Regular"SOUTHWESTERN ILLINOIS CAREER AND TECHNICAL EDUCATION SYSTEM
STATEMENT OF POSITION - MODIFIED ACCRUAL - REGULATORY BASIS
ALL FUNDS AND ACCOUNT GROUPS
JUNE 30, 2020
</oddHeader>
    <oddFooter>&amp;C&amp;"Times New Roman,Regular"See Notes to Financial Statements and Independent Auditor’s Reports
&amp;P</oddFooter>
  </headerFooter>
  <legacyDrawing r:id="rId5"/>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69" activePane="bottomLeft" state="frozen"/>
      <selection activeCell="A17" sqref="A17:H17"/>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9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09" t="s">
        <v>1167</v>
      </c>
      <c r="B3" s="2310"/>
      <c r="C3" s="1356"/>
      <c r="D3" s="1357"/>
      <c r="E3" s="1357"/>
      <c r="F3" s="1357"/>
      <c r="G3" s="1357"/>
      <c r="H3" s="1357"/>
      <c r="I3" s="1357"/>
      <c r="J3" s="1357"/>
      <c r="K3" s="1358"/>
      <c r="L3" s="446"/>
    </row>
    <row r="4" spans="1:13" ht="15.75" customHeight="1" x14ac:dyDescent="0.2">
      <c r="A4" s="1587" t="s">
        <v>1485</v>
      </c>
      <c r="B4" s="1588">
        <v>1000</v>
      </c>
      <c r="C4" s="1656">
        <f>'Revenues 9-14'!C109</f>
        <v>515</v>
      </c>
      <c r="D4" s="1656">
        <f>'Revenues 9-14'!D109</f>
        <v>0</v>
      </c>
      <c r="E4" s="1656">
        <f>'Revenues 9-14'!E109</f>
        <v>0</v>
      </c>
      <c r="F4" s="1656">
        <f>'Revenues 9-14'!F109</f>
        <v>0</v>
      </c>
      <c r="G4" s="1656">
        <f>'Revenues 9-14'!G109</f>
        <v>0</v>
      </c>
      <c r="H4" s="1656">
        <f>'Revenues 9-14'!H109</f>
        <v>0</v>
      </c>
      <c r="I4" s="1656">
        <f>'Revenues 9-14'!I109</f>
        <v>0</v>
      </c>
      <c r="J4" s="1656">
        <f>'Revenues 9-14'!J109</f>
        <v>0</v>
      </c>
      <c r="K4" s="1656">
        <f>'Revenues 9-14'!K109</f>
        <v>0</v>
      </c>
      <c r="L4" s="325"/>
    </row>
    <row r="5" spans="1:13" ht="15.75" customHeight="1" x14ac:dyDescent="0.2">
      <c r="A5" s="1359" t="s">
        <v>1486</v>
      </c>
      <c r="B5" s="1360">
        <v>2000</v>
      </c>
      <c r="C5" s="1657">
        <f>'Revenues 9-14'!C114</f>
        <v>781286</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119298</v>
      </c>
      <c r="D6" s="1657">
        <f>'Revenues 9-14'!D170</f>
        <v>0</v>
      </c>
      <c r="E6" s="1657">
        <f>'Revenues 9-14'!E170</f>
        <v>0</v>
      </c>
      <c r="F6" s="1657">
        <f>'Revenues 9-14'!F170</f>
        <v>0</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9098</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910197</v>
      </c>
      <c r="D8" s="1644">
        <f t="shared" ref="D8:K8" si="0">SUM(D4:D7)</f>
        <v>0</v>
      </c>
      <c r="E8" s="1644">
        <f t="shared" si="0"/>
        <v>0</v>
      </c>
      <c r="F8" s="1644">
        <f t="shared" si="0"/>
        <v>0</v>
      </c>
      <c r="G8" s="1644">
        <f t="shared" si="0"/>
        <v>0</v>
      </c>
      <c r="H8" s="1644">
        <f t="shared" si="0"/>
        <v>0</v>
      </c>
      <c r="I8" s="1644">
        <f t="shared" si="0"/>
        <v>0</v>
      </c>
      <c r="J8" s="1644">
        <f t="shared" si="0"/>
        <v>0</v>
      </c>
      <c r="K8" s="1644">
        <f t="shared" si="0"/>
        <v>0</v>
      </c>
      <c r="L8" s="325"/>
    </row>
    <row r="9" spans="1:13" ht="15.75" thickTop="1" x14ac:dyDescent="0.2">
      <c r="A9" s="449" t="s">
        <v>1637</v>
      </c>
      <c r="B9" s="450">
        <v>3998</v>
      </c>
      <c r="C9" s="1636">
        <v>0</v>
      </c>
      <c r="D9" s="1663"/>
      <c r="E9" s="1636"/>
      <c r="F9" s="1636"/>
      <c r="G9" s="1664"/>
      <c r="H9" s="1636"/>
      <c r="I9" s="1659" t="s">
        <v>1161</v>
      </c>
      <c r="J9" s="1633"/>
      <c r="K9" s="1636"/>
      <c r="L9" s="325"/>
    </row>
    <row r="10" spans="1:13" s="452" customFormat="1" ht="13.5" thickBot="1" x14ac:dyDescent="0.25">
      <c r="A10" s="1475" t="s">
        <v>1165</v>
      </c>
      <c r="B10" s="1456"/>
      <c r="C10" s="1644">
        <f>SUM(C8:C9)</f>
        <v>910197</v>
      </c>
      <c r="D10" s="1644">
        <f t="shared" ref="D10:K10" si="1">SUM(D8:D9)</f>
        <v>0</v>
      </c>
      <c r="E10" s="1644">
        <f t="shared" si="1"/>
        <v>0</v>
      </c>
      <c r="F10" s="1644">
        <f t="shared" si="1"/>
        <v>0</v>
      </c>
      <c r="G10" s="1644">
        <f t="shared" si="1"/>
        <v>0</v>
      </c>
      <c r="H10" s="1644">
        <f t="shared" si="1"/>
        <v>0</v>
      </c>
      <c r="I10" s="1644">
        <f t="shared" si="1"/>
        <v>0</v>
      </c>
      <c r="J10" s="1644">
        <f t="shared" si="1"/>
        <v>0</v>
      </c>
      <c r="K10" s="1644">
        <f t="shared" si="1"/>
        <v>0</v>
      </c>
      <c r="L10" s="451"/>
    </row>
    <row r="11" spans="1:13" s="452" customFormat="1" ht="16.7" customHeight="1" thickTop="1" x14ac:dyDescent="0.2">
      <c r="A11" s="2283" t="s">
        <v>1168</v>
      </c>
      <c r="B11" s="2284"/>
      <c r="C11" s="1652"/>
      <c r="D11" s="1653"/>
      <c r="E11" s="1653"/>
      <c r="F11" s="1653"/>
      <c r="G11" s="1653"/>
      <c r="H11" s="1653"/>
      <c r="I11" s="1653"/>
      <c r="J11" s="1653"/>
      <c r="K11" s="1665"/>
      <c r="L11" s="451"/>
    </row>
    <row r="12" spans="1:13" ht="15.75" customHeight="1" x14ac:dyDescent="0.2">
      <c r="A12" s="1359" t="s">
        <v>453</v>
      </c>
      <c r="B12" s="1361">
        <v>1000</v>
      </c>
      <c r="C12" s="1656">
        <f>'Expenditures 15-22'!K33</f>
        <v>32</v>
      </c>
      <c r="D12" s="1666" t="s">
        <v>1161</v>
      </c>
      <c r="E12" s="1625" t="s">
        <v>1161</v>
      </c>
      <c r="F12" s="1625" t="s">
        <v>1161</v>
      </c>
      <c r="G12" s="1656">
        <f>'Expenditures 15-22'!K229</f>
        <v>0</v>
      </c>
      <c r="H12" s="1667"/>
      <c r="I12" s="1625" t="s">
        <v>1161</v>
      </c>
      <c r="J12" s="1625" t="s">
        <v>1161</v>
      </c>
      <c r="K12" s="1667" t="s">
        <v>1161</v>
      </c>
      <c r="L12" s="325"/>
    </row>
    <row r="13" spans="1:13" ht="15.75" customHeight="1" x14ac:dyDescent="0.2">
      <c r="A13" s="1359" t="s">
        <v>454</v>
      </c>
      <c r="B13" s="1361">
        <v>2000</v>
      </c>
      <c r="C13" s="1657">
        <f>'Expenditures 15-22'!K74</f>
        <v>128641</v>
      </c>
      <c r="D13" s="1657">
        <f>'Expenditures 15-22'!K129</f>
        <v>0</v>
      </c>
      <c r="E13" s="1626" t="s">
        <v>1161</v>
      </c>
      <c r="F13" s="1657">
        <f>'Expenditures 15-22'!K184</f>
        <v>0</v>
      </c>
      <c r="G13" s="1657">
        <f>'Expenditures 15-22'!K279</f>
        <v>0</v>
      </c>
      <c r="H13" s="1657">
        <f>'Expenditures 15-22'!K303</f>
        <v>0</v>
      </c>
      <c r="I13" s="1625" t="s">
        <v>1161</v>
      </c>
      <c r="J13" s="1657">
        <f>'Expenditures 15-22'!K330</f>
        <v>0</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781285</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909958</v>
      </c>
      <c r="D17" s="1644">
        <f t="shared" si="2"/>
        <v>0</v>
      </c>
      <c r="E17" s="1644">
        <f t="shared" si="2"/>
        <v>0</v>
      </c>
      <c r="F17" s="1644">
        <f t="shared" si="2"/>
        <v>0</v>
      </c>
      <c r="G17" s="1644">
        <f t="shared" si="2"/>
        <v>0</v>
      </c>
      <c r="H17" s="1644">
        <f t="shared" si="2"/>
        <v>0</v>
      </c>
      <c r="I17" s="1625"/>
      <c r="J17" s="1644">
        <f>SUM(J12:J16)</f>
        <v>0</v>
      </c>
      <c r="K17" s="1644">
        <f>SUM(K12:K16)</f>
        <v>0</v>
      </c>
      <c r="L17" s="325"/>
    </row>
    <row r="18" spans="1:12" ht="15" customHeight="1" thickTop="1" x14ac:dyDescent="0.2">
      <c r="A18" s="1479" t="s">
        <v>1638</v>
      </c>
      <c r="B18" s="1480">
        <v>4180</v>
      </c>
      <c r="C18" s="1656">
        <f t="shared" ref="C18:H18" si="3">C9</f>
        <v>0</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909958</v>
      </c>
      <c r="D19" s="1644">
        <f t="shared" si="4"/>
        <v>0</v>
      </c>
      <c r="E19" s="1644">
        <f t="shared" si="4"/>
        <v>0</v>
      </c>
      <c r="F19" s="1644">
        <f t="shared" si="4"/>
        <v>0</v>
      </c>
      <c r="G19" s="1644">
        <f t="shared" si="4"/>
        <v>0</v>
      </c>
      <c r="H19" s="1644">
        <f t="shared" si="4"/>
        <v>0</v>
      </c>
      <c r="I19" s="1625"/>
      <c r="J19" s="1644">
        <f>SUM(J17:J18)</f>
        <v>0</v>
      </c>
      <c r="K19" s="1644">
        <f>SUM(K17:K18)</f>
        <v>0</v>
      </c>
      <c r="L19" s="325"/>
    </row>
    <row r="20" spans="1:12" ht="16.5" thickTop="1" thickBot="1" x14ac:dyDescent="0.25">
      <c r="A20" s="2299" t="s">
        <v>1639</v>
      </c>
      <c r="B20" s="2300"/>
      <c r="C20" s="1672">
        <f>C8-C17</f>
        <v>239</v>
      </c>
      <c r="D20" s="1672">
        <f t="shared" ref="D20:K20" si="5">D8-D17</f>
        <v>0</v>
      </c>
      <c r="E20" s="1672">
        <f t="shared" si="5"/>
        <v>0</v>
      </c>
      <c r="F20" s="1672">
        <f t="shared" si="5"/>
        <v>0</v>
      </c>
      <c r="G20" s="1672">
        <f t="shared" si="5"/>
        <v>0</v>
      </c>
      <c r="H20" s="1672">
        <f t="shared" si="5"/>
        <v>0</v>
      </c>
      <c r="I20" s="1672">
        <f t="shared" si="5"/>
        <v>0</v>
      </c>
      <c r="J20" s="1672">
        <f t="shared" si="5"/>
        <v>0</v>
      </c>
      <c r="K20" s="1672">
        <f t="shared" si="5"/>
        <v>0</v>
      </c>
      <c r="L20" s="325"/>
    </row>
    <row r="21" spans="1:12" ht="16.7" customHeight="1" thickTop="1" x14ac:dyDescent="0.2">
      <c r="A21" s="2311" t="s">
        <v>591</v>
      </c>
      <c r="B21" s="2312"/>
      <c r="C21" s="1652"/>
      <c r="D21" s="1653"/>
      <c r="E21" s="1653"/>
      <c r="F21" s="1653"/>
      <c r="G21" s="1653"/>
      <c r="H21" s="1653"/>
      <c r="I21" s="1653"/>
      <c r="J21" s="1653"/>
      <c r="K21" s="1665"/>
      <c r="L21" s="453"/>
    </row>
    <row r="22" spans="1:12" ht="15.75" customHeight="1" collapsed="1" x14ac:dyDescent="0.2">
      <c r="A22" s="2307" t="s">
        <v>592</v>
      </c>
      <c r="B22" s="2308"/>
      <c r="C22" s="1632"/>
      <c r="D22" s="1632"/>
      <c r="E22" s="1632"/>
      <c r="F22" s="1632"/>
      <c r="G22" s="1632"/>
      <c r="H22" s="1632"/>
      <c r="I22" s="1632"/>
      <c r="J22" s="1632"/>
      <c r="K22" s="1632"/>
      <c r="L22" s="325"/>
    </row>
    <row r="23" spans="1:12" s="433" customFormat="1" ht="15.75" customHeight="1" x14ac:dyDescent="0.2">
      <c r="A23" s="2303" t="s">
        <v>290</v>
      </c>
      <c r="B23" s="2304"/>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1773</v>
      </c>
      <c r="B30" s="455">
        <v>7160</v>
      </c>
      <c r="C30" s="1632"/>
      <c r="D30" s="1624"/>
      <c r="E30" s="1632"/>
      <c r="F30" s="1632"/>
      <c r="G30" s="1632"/>
      <c r="H30" s="1632"/>
      <c r="I30" s="1632"/>
      <c r="J30" s="1632"/>
      <c r="K30" s="1632"/>
      <c r="L30" s="453"/>
    </row>
    <row r="31" spans="1:12" s="433" customFormat="1" ht="26.25" x14ac:dyDescent="0.2">
      <c r="A31" s="1305" t="s">
        <v>1777</v>
      </c>
      <c r="B31" s="455">
        <v>7170</v>
      </c>
      <c r="C31" s="1632"/>
      <c r="D31" s="1632"/>
      <c r="E31" s="1629"/>
      <c r="F31" s="1632"/>
      <c r="G31" s="1632"/>
      <c r="H31" s="1632"/>
      <c r="I31" s="1632"/>
      <c r="J31" s="1632"/>
      <c r="K31" s="1632"/>
      <c r="L31" s="453"/>
    </row>
    <row r="32" spans="1:12" s="433" customFormat="1" ht="15.75" customHeight="1" x14ac:dyDescent="0.2">
      <c r="A32" s="2305" t="s">
        <v>974</v>
      </c>
      <c r="B32" s="2306"/>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313" t="s">
        <v>371</v>
      </c>
      <c r="B44" s="2314"/>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07" t="s">
        <v>108</v>
      </c>
      <c r="B45" s="2308"/>
      <c r="C45" s="1675"/>
      <c r="D45" s="1675"/>
      <c r="E45" s="1675"/>
      <c r="F45" s="1675"/>
      <c r="G45" s="1675"/>
      <c r="H45" s="1675"/>
      <c r="I45" s="1675"/>
      <c r="J45" s="1675"/>
      <c r="K45" s="1675"/>
      <c r="L45" s="325"/>
    </row>
    <row r="46" spans="1:12" s="433" customFormat="1" ht="15.75" customHeight="1" x14ac:dyDescent="0.2">
      <c r="A46" s="2315" t="s">
        <v>109</v>
      </c>
      <c r="B46" s="2316"/>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1776</v>
      </c>
      <c r="B52" s="432">
        <v>8160</v>
      </c>
      <c r="C52" s="1632"/>
      <c r="D52" s="1632"/>
      <c r="E52" s="1632"/>
      <c r="F52" s="1632"/>
      <c r="G52" s="1632"/>
      <c r="H52" s="1632"/>
      <c r="I52" s="1632"/>
      <c r="J52" s="1632"/>
      <c r="K52" s="1657">
        <f>D30</f>
        <v>0</v>
      </c>
      <c r="L52" s="453"/>
    </row>
    <row r="53" spans="1:12" s="433" customFormat="1" ht="26.25" x14ac:dyDescent="0.2">
      <c r="A53" s="1306" t="s">
        <v>1775</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c r="D75" s="1677"/>
      <c r="E75" s="1676"/>
      <c r="F75" s="1678"/>
      <c r="G75" s="1678"/>
      <c r="H75" s="1678"/>
      <c r="I75" s="1676"/>
      <c r="J75" s="1676"/>
      <c r="K75" s="1678"/>
      <c r="L75" s="453"/>
    </row>
    <row r="76" spans="1:12" s="433" customFormat="1" ht="14.25" thickTop="1" thickBot="1" x14ac:dyDescent="0.25">
      <c r="A76" s="2289" t="s">
        <v>437</v>
      </c>
      <c r="B76" s="2290"/>
      <c r="C76" s="1674">
        <f t="shared" ref="C76:K76" si="7">SUM(C47:C75)</f>
        <v>0</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1" t="s">
        <v>1169</v>
      </c>
      <c r="B77" s="2292"/>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295" t="s">
        <v>593</v>
      </c>
      <c r="B78" s="2296"/>
      <c r="C78" s="1679">
        <f t="shared" ref="C78:K78" si="9">C20+C77</f>
        <v>239</v>
      </c>
      <c r="D78" s="1679">
        <f t="shared" si="9"/>
        <v>0</v>
      </c>
      <c r="E78" s="1679">
        <f t="shared" si="9"/>
        <v>0</v>
      </c>
      <c r="F78" s="1679">
        <f t="shared" si="9"/>
        <v>0</v>
      </c>
      <c r="G78" s="1679">
        <f t="shared" si="9"/>
        <v>0</v>
      </c>
      <c r="H78" s="1679">
        <f t="shared" si="9"/>
        <v>0</v>
      </c>
      <c r="I78" s="1679">
        <f t="shared" si="9"/>
        <v>0</v>
      </c>
      <c r="J78" s="1679">
        <f t="shared" si="9"/>
        <v>0</v>
      </c>
      <c r="K78" s="1679">
        <f t="shared" si="9"/>
        <v>0</v>
      </c>
      <c r="L78" s="457"/>
    </row>
    <row r="79" spans="1:12" ht="13.5" thickTop="1" x14ac:dyDescent="0.2">
      <c r="A79" s="1902" t="str">
        <f>"Fund Balances - July 1, "&amp;'AFR20'!E2-1</f>
        <v>Fund Balances - July 1, 2019</v>
      </c>
      <c r="B79" s="458"/>
      <c r="C79" s="1633"/>
      <c r="D79" s="1680"/>
      <c r="E79" s="1680"/>
      <c r="F79" s="1680"/>
      <c r="G79" s="1680"/>
      <c r="H79" s="1680"/>
      <c r="I79" s="1680"/>
      <c r="J79" s="1680"/>
      <c r="K79" s="1680"/>
      <c r="L79" s="325"/>
    </row>
    <row r="80" spans="1:12" x14ac:dyDescent="0.2">
      <c r="A80" s="2301" t="s">
        <v>1774</v>
      </c>
      <c r="B80" s="2302"/>
      <c r="C80" s="1624"/>
      <c r="D80" s="1624"/>
      <c r="E80" s="1624"/>
      <c r="F80" s="1624"/>
      <c r="G80" s="1624"/>
      <c r="H80" s="1624"/>
      <c r="I80" s="1624"/>
      <c r="J80" s="1624"/>
      <c r="K80" s="1624"/>
      <c r="L80" s="325"/>
    </row>
    <row r="81" spans="1:12" ht="13.5" thickBot="1" x14ac:dyDescent="0.25">
      <c r="A81" s="2293" t="str">
        <f>"Fund Balances - June 30, "&amp;'AFR20'!E2</f>
        <v>Fund Balances - June 30, 2020</v>
      </c>
      <c r="B81" s="2294"/>
      <c r="C81" s="1644">
        <f>(SUM(C78:C80))</f>
        <v>239</v>
      </c>
      <c r="D81" s="1644">
        <f>SUM(D78:D80)</f>
        <v>0</v>
      </c>
      <c r="E81" s="1644">
        <f t="shared" ref="E81:K81" si="10">SUM(E78:E80)</f>
        <v>0</v>
      </c>
      <c r="F81" s="1644">
        <f t="shared" si="10"/>
        <v>0</v>
      </c>
      <c r="G81" s="1644">
        <f t="shared" si="10"/>
        <v>0</v>
      </c>
      <c r="H81" s="1644">
        <f t="shared" si="10"/>
        <v>0</v>
      </c>
      <c r="I81" s="1644">
        <f t="shared" si="10"/>
        <v>0</v>
      </c>
      <c r="J81" s="1644">
        <f t="shared" si="10"/>
        <v>0</v>
      </c>
      <c r="K81" s="1644">
        <f t="shared" si="10"/>
        <v>0</v>
      </c>
      <c r="L81" s="325"/>
    </row>
    <row r="82" spans="1:12" ht="0.75" customHeight="1" thickTop="1" thickBot="1" x14ac:dyDescent="0.25">
      <c r="A82" s="459" t="s">
        <v>340</v>
      </c>
      <c r="B82" s="460"/>
      <c r="C82" s="461">
        <f>(C81-C79)</f>
        <v>239</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1</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customSheetViews>
    <customSheetView guid="{9175B003-A487-43D5-AD0E-58FC8E957899}" scale="110" colorId="8" showGridLines="0" hiddenRows="1">
      <pane ySplit="2" topLeftCell="A69" activePane="bottomLeft" state="frozen"/>
      <selection pane="bottomLeft" activeCell="C10" sqref="C10"/>
      <pageMargins left="0.75" right="0.75" top="1.25" bottom="0.5" header="0.5" footer="0.5"/>
      <printOptions horizontalCentered="1"/>
      <pageSetup scale="48" firstPageNumber="7" orientation="portrait" r:id="rId1"/>
      <headerFooter>
        <oddHeader>&amp;C&amp;"Times New Roman,Regular"SOUTHWESTERN ILLINOIS CAREER AND TECHNICAL EDUCATION SYSTEM
STATEMENT OF REVENUES, EXPENDITURES, OTHER SOURCES (USES), AND CHANGES IN FUND BALANCES -MODIFIED ACCRUAL- REGULATORY BASIS
ALL FUNDS
FOR THE YEAR ENDED JUNE 30, 2020</oddHeader>
        <oddFooter>&amp;C&amp;"Times New Roman,Regular"See Notes to Financial Statements and Independent Auditor’s Reports
&amp;P</oddFooter>
      </headerFooter>
    </customSheetView>
    <customSheetView guid="{0E809810-22E6-4287-9EB3-CA8E7FB18126}" scale="110" colorId="8" showPageBreaks="1" showGridLines="0" printArea="1" hiddenRows="1">
      <pane ySplit="2" topLeftCell="A17" activePane="bottomLeft" state="frozen"/>
      <selection pane="bottomLeft" activeCell="A17" sqref="A17:H17"/>
      <pageMargins left="0.75" right="0.75" top="1.25" bottom="0.5" header="0.5" footer="0.5"/>
      <printOptions horizontalCentered="1"/>
      <pageSetup scale="48" firstPageNumber="7" orientation="portrait" r:id="rId2"/>
      <headerFooter>
        <oddHeader xml:space="preserve">&amp;C&amp;"Times New Roman,Regular"SOUTHWESTERN ILLINOIS CAREER &amp; TECHNICAL EDUCATION SYSTEM
STATEMENT OF REVENUES, EXPENDITURES, OTHER SOURCES (USES), AND CHANGES IN FUND BALANCES - MODIFIED ACCRUAL - REGULATORY BASIS
ALL FUNDS
FOR THE YEAR ENDED JUNE 30, 2020
</oddHeader>
        <oddFooter>&amp;C&amp;"Times New Roman,Regular"See Notes to Financial Statements and Independent Auditor’s Reports
&amp;P</oddFooter>
      </headerFooter>
    </customSheetView>
    <customSheetView guid="{36E7C4A2-07DE-462A-B5B1-A84EB99DCC57}" scale="110" colorId="8" showGridLines="0" hiddenRows="1">
      <pane ySplit="2" topLeftCell="A69" activePane="bottomLeft" state="frozen"/>
      <selection pane="bottomLeft" activeCell="C10" sqref="C10"/>
      <pageMargins left="0.75" right="0.75" top="1.25" bottom="0.5" header="0.5" footer="0.5"/>
      <printOptions horizontalCentered="1"/>
      <pageSetup scale="48" firstPageNumber="7" orientation="portrait" r:id="rId3"/>
      <headerFooter>
        <oddHeader>&amp;C&amp;"Times New Roman,Regular"SOUTHWESTERN ILLINOIS CAREER AND TECHNICAL EDUCATION SYSTEM
STATEMENT OF REVENUES, EXPENDITURES, OTHER SOURCES (USES), AND CHANGES IN FUND BALANCES -MODIFIED ACCRUAL- REGULATORY BASIS
ALL FUNDS
FOR THE YEAR ENDED JUNE 30, 2020</oddHeader>
        <oddFooter>&amp;C&amp;"Times New Roman,Regular"See Notes to Financial Statements and Independent Auditor’s Reports
&amp;P</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pageMargins left="0.75" right="0.75" top="1.25" bottom="0.5" header="0.5" footer="0.5"/>
  <pageSetup scale="48" firstPageNumber="7" orientation="portrait" r:id="rId4"/>
  <headerFooter>
    <oddHeader>&amp;C&amp;"Times New Roman,Regular"SOUTHWESTERN ILLINOIS CAREER AND TECHNICAL EDUCATION SYSTEM
STATEMENT OF REVENUES, EXPENDITURES, OTHER SOURCES (USES), AND CHANGES IN FUND BALANCES -MODIFIED ACCRUAL- REGULATORY BASIS
ALL FUNDS
FOR THE YEAR ENDED JUNE 30, 2020</oddHeader>
    <oddFooter>&amp;C&amp;"Times New Roman,Regular"See Notes to Financial Statements and Independent Auditor’s Reports
&amp;P</oddFooter>
  </headerFooter>
  <legacyDrawing r:id="rId5"/>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216" activePane="bottomLeft" state="frozen"/>
      <selection activeCell="A17" sqref="A17:H17"/>
      <selection pane="bottomLeft" activeCell="C219" sqref="C21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7" t="s">
        <v>1781</v>
      </c>
      <c r="B1" s="416"/>
      <c r="C1" s="417" t="s">
        <v>422</v>
      </c>
      <c r="D1" s="417" t="s">
        <v>423</v>
      </c>
      <c r="E1" s="417" t="s">
        <v>424</v>
      </c>
      <c r="F1" s="417" t="s">
        <v>425</v>
      </c>
      <c r="G1" s="417" t="s">
        <v>426</v>
      </c>
      <c r="H1" s="417" t="s">
        <v>427</v>
      </c>
      <c r="I1" s="417" t="s">
        <v>428</v>
      </c>
      <c r="J1" s="417" t="s">
        <v>429</v>
      </c>
      <c r="K1" s="417" t="s">
        <v>751</v>
      </c>
    </row>
    <row r="2" spans="1:12" ht="36" x14ac:dyDescent="0.2">
      <c r="A2" s="229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c r="D5" s="1636"/>
      <c r="E5" s="1623"/>
      <c r="F5" s="1681"/>
      <c r="G5" s="1623"/>
      <c r="H5" s="1623"/>
      <c r="I5" s="1623"/>
      <c r="J5" s="1624"/>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c r="D7" s="1623"/>
      <c r="E7" s="1625"/>
      <c r="F7" s="1624"/>
      <c r="G7" s="1624"/>
      <c r="H7" s="1624"/>
      <c r="I7" s="1625"/>
      <c r="J7" s="1625"/>
      <c r="K7" s="1625"/>
    </row>
    <row r="8" spans="1:12" x14ac:dyDescent="0.2">
      <c r="A8" s="427" t="s">
        <v>410</v>
      </c>
      <c r="B8" s="429">
        <v>1150</v>
      </c>
      <c r="C8" s="1630"/>
      <c r="D8" s="1630"/>
      <c r="E8" s="1632"/>
      <c r="F8" s="1632"/>
      <c r="G8" s="1636"/>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0</v>
      </c>
      <c r="D12" s="1683">
        <f t="shared" si="0"/>
        <v>0</v>
      </c>
      <c r="E12" s="1683">
        <f t="shared" si="0"/>
        <v>0</v>
      </c>
      <c r="F12" s="1683">
        <f t="shared" si="0"/>
        <v>0</v>
      </c>
      <c r="G12" s="1683">
        <f t="shared" si="0"/>
        <v>0</v>
      </c>
      <c r="H12" s="1683">
        <f t="shared" si="0"/>
        <v>0</v>
      </c>
      <c r="I12" s="1683">
        <f t="shared" si="0"/>
        <v>0</v>
      </c>
      <c r="J12" s="1683">
        <f t="shared" si="0"/>
        <v>0</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c r="D16" s="1623"/>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0</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c r="D29" s="1625"/>
      <c r="E29" s="1625"/>
      <c r="F29" s="1625"/>
      <c r="G29" s="1625"/>
      <c r="H29" s="1625"/>
      <c r="I29" s="1625"/>
      <c r="J29" s="1625"/>
      <c r="K29" s="1625"/>
    </row>
    <row r="30" spans="1:11" ht="12.75" customHeight="1" x14ac:dyDescent="0.2">
      <c r="A30" s="427" t="s">
        <v>1019</v>
      </c>
      <c r="B30" s="429">
        <v>1333</v>
      </c>
      <c r="C30" s="1682"/>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515</v>
      </c>
      <c r="D65" s="1623"/>
      <c r="E65" s="1623"/>
      <c r="F65" s="1624"/>
      <c r="G65" s="1623"/>
      <c r="H65" s="1623"/>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515</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c r="D74" s="1625"/>
      <c r="E74" s="1625"/>
      <c r="F74" s="1625"/>
      <c r="G74" s="1625"/>
      <c r="H74" s="1625"/>
      <c r="I74" s="1625"/>
      <c r="J74" s="1625"/>
      <c r="K74" s="1625"/>
    </row>
    <row r="75" spans="1:11" ht="12.75" customHeight="1" thickBot="1" x14ac:dyDescent="0.25">
      <c r="A75" s="1455" t="s">
        <v>544</v>
      </c>
      <c r="B75" s="1456"/>
      <c r="C75" s="1644">
        <f>SUM(C69:C74)</f>
        <v>0</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c r="D79" s="1623"/>
      <c r="E79" s="1625"/>
      <c r="F79" s="1625"/>
      <c r="G79" s="1625"/>
      <c r="H79" s="1625"/>
      <c r="I79" s="1625"/>
      <c r="J79" s="1625"/>
      <c r="K79" s="1625"/>
    </row>
    <row r="80" spans="1:11" ht="12.75" customHeight="1" x14ac:dyDescent="0.2">
      <c r="A80" s="427" t="s">
        <v>547</v>
      </c>
      <c r="B80" s="429">
        <v>1730</v>
      </c>
      <c r="C80" s="1682"/>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0</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0</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c r="D107" s="1623"/>
      <c r="E107" s="1623"/>
      <c r="F107" s="1623"/>
      <c r="G107" s="1623"/>
      <c r="H107" s="1623"/>
      <c r="I107" s="1623"/>
      <c r="J107" s="1624"/>
      <c r="K107" s="1623"/>
    </row>
    <row r="108" spans="1:12" ht="12.75" customHeight="1" thickBot="1" x14ac:dyDescent="0.25">
      <c r="A108" s="1455" t="s">
        <v>484</v>
      </c>
      <c r="B108" s="1457"/>
      <c r="C108" s="1683">
        <f>SUM(C95:C107)</f>
        <v>0</v>
      </c>
      <c r="D108" s="1683">
        <f t="shared" ref="D108:K108" si="3">SUM(D95:D107)</f>
        <v>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515</v>
      </c>
      <c r="D109" s="1691">
        <f t="shared" si="4"/>
        <v>0</v>
      </c>
      <c r="E109" s="1691">
        <f t="shared" si="4"/>
        <v>0</v>
      </c>
      <c r="F109" s="1691">
        <f t="shared" si="4"/>
        <v>0</v>
      </c>
      <c r="G109" s="1691">
        <f t="shared" si="4"/>
        <v>0</v>
      </c>
      <c r="H109" s="1691">
        <f t="shared" si="4"/>
        <v>0</v>
      </c>
      <c r="I109" s="1691">
        <f t="shared" si="4"/>
        <v>0</v>
      </c>
      <c r="J109" s="1691">
        <f t="shared" si="4"/>
        <v>0</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426147</v>
      </c>
      <c r="D111" s="1636"/>
      <c r="E111" s="1690"/>
      <c r="F111" s="1636"/>
      <c r="G111" s="1636"/>
      <c r="H111" s="1690"/>
      <c r="I111" s="1625"/>
      <c r="J111" s="1625"/>
      <c r="K111" s="1625"/>
    </row>
    <row r="112" spans="1:12" ht="12.75" customHeight="1" x14ac:dyDescent="0.2">
      <c r="A112" s="427" t="s">
        <v>819</v>
      </c>
      <c r="B112" s="429">
        <v>2200</v>
      </c>
      <c r="C112" s="1682">
        <v>355139</v>
      </c>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781286</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c r="D117" s="1636"/>
      <c r="E117" s="1623"/>
      <c r="F117" s="1636"/>
      <c r="G117" s="1636"/>
      <c r="H117" s="1623"/>
      <c r="I117" s="1625"/>
      <c r="J117" s="1624"/>
      <c r="K117" s="1623"/>
    </row>
    <row r="118" spans="1:11" ht="12.75" customHeight="1" x14ac:dyDescent="0.2">
      <c r="A118" s="427" t="s">
        <v>1778</v>
      </c>
      <c r="B118" s="478">
        <v>3002</v>
      </c>
      <c r="C118" s="1682"/>
      <c r="D118" s="1623"/>
      <c r="E118" s="1623"/>
      <c r="F118" s="1623"/>
      <c r="G118" s="1623"/>
      <c r="H118" s="1623"/>
      <c r="I118" s="1625"/>
      <c r="J118" s="1624"/>
      <c r="K118" s="1623"/>
    </row>
    <row r="119" spans="1:11" ht="12.75" customHeight="1" x14ac:dyDescent="0.2">
      <c r="A119" s="427" t="s">
        <v>1779</v>
      </c>
      <c r="B119" s="478">
        <v>3005</v>
      </c>
      <c r="C119" s="1682"/>
      <c r="D119" s="1623"/>
      <c r="E119" s="1623"/>
      <c r="F119" s="1623"/>
      <c r="G119" s="1623"/>
      <c r="H119" s="1623"/>
      <c r="I119" s="1625"/>
      <c r="J119" s="1624"/>
      <c r="K119" s="1623"/>
    </row>
    <row r="120" spans="1:11" ht="12.75" customHeight="1" x14ac:dyDescent="0.2">
      <c r="A120" s="1589" t="s">
        <v>1897</v>
      </c>
      <c r="B120" s="478">
        <v>3030</v>
      </c>
      <c r="C120" s="1682"/>
      <c r="D120" s="1623"/>
      <c r="E120" s="1623"/>
      <c r="F120" s="1623"/>
      <c r="G120" s="1623"/>
      <c r="H120" s="1623"/>
      <c r="I120" s="1625"/>
      <c r="J120" s="1624"/>
      <c r="K120" s="1623"/>
    </row>
    <row r="121" spans="1:11" x14ac:dyDescent="0.2">
      <c r="A121" s="1311" t="s">
        <v>1780</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0</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v>119298</v>
      </c>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119298</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c r="G152" s="1624"/>
      <c r="H152" s="1625"/>
      <c r="I152" s="1625"/>
      <c r="J152" s="1625"/>
      <c r="K152" s="1625"/>
    </row>
    <row r="153" spans="1:11" ht="12.75" customHeight="1" x14ac:dyDescent="0.2">
      <c r="A153" s="427" t="s">
        <v>1050</v>
      </c>
      <c r="B153" s="478">
        <v>3510</v>
      </c>
      <c r="C153" s="1682"/>
      <c r="D153" s="1623"/>
      <c r="E153" s="1690"/>
      <c r="F153" s="1623"/>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0</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317" t="s">
        <v>395</v>
      </c>
      <c r="B169" s="2318"/>
      <c r="C169" s="1708">
        <f t="shared" ref="C169:K169" si="6">SUM(C132,C141,C145,C146:C150,C155,C156:C167,C168)</f>
        <v>119298</v>
      </c>
      <c r="D169" s="1708">
        <f t="shared" si="6"/>
        <v>0</v>
      </c>
      <c r="E169" s="1708">
        <f t="shared" si="6"/>
        <v>0</v>
      </c>
      <c r="F169" s="1708">
        <f t="shared" si="6"/>
        <v>0</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119298</v>
      </c>
      <c r="D170" s="1691">
        <f t="shared" si="7"/>
        <v>0</v>
      </c>
      <c r="E170" s="1691">
        <f t="shared" si="7"/>
        <v>0</v>
      </c>
      <c r="F170" s="1691">
        <f t="shared" si="7"/>
        <v>0</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19" t="s">
        <v>1478</v>
      </c>
      <c r="B172" s="2320"/>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323" t="s">
        <v>1649</v>
      </c>
      <c r="B175" s="2324"/>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27" t="s">
        <v>1648</v>
      </c>
      <c r="B176" s="2328"/>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325" t="s">
        <v>780</v>
      </c>
      <c r="B181" s="2326"/>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1" t="s">
        <v>1782</v>
      </c>
      <c r="B182" s="2322"/>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c r="D197" s="1625"/>
      <c r="E197" s="1690"/>
      <c r="F197" s="1625"/>
      <c r="G197" s="1714"/>
      <c r="H197" s="1625"/>
      <c r="I197" s="1625"/>
      <c r="J197" s="1625"/>
      <c r="K197" s="1625"/>
    </row>
    <row r="198" spans="1:11" ht="12.75" customHeight="1" thickBot="1" x14ac:dyDescent="0.25">
      <c r="A198" s="1455" t="s">
        <v>544</v>
      </c>
      <c r="B198" s="1456"/>
      <c r="C198" s="1644">
        <f>SUM(C190:C197)</f>
        <v>0</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0</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9098</v>
      </c>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9098</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1898</v>
      </c>
      <c r="B261" s="429">
        <v>4981</v>
      </c>
      <c r="C261" s="1700"/>
      <c r="D261" s="1701"/>
      <c r="E261" s="1625"/>
      <c r="F261" s="1701"/>
      <c r="G261" s="1701"/>
      <c r="H261" s="1625"/>
      <c r="I261" s="1625"/>
      <c r="J261" s="1625"/>
      <c r="K261" s="1625"/>
    </row>
    <row r="262" spans="1:11" ht="12.75" customHeight="1" thickTop="1" thickBot="1" x14ac:dyDescent="0.25">
      <c r="A262" s="1590" t="s">
        <v>1899</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c r="D263" s="1701"/>
      <c r="E263" s="1625"/>
      <c r="F263" s="1701"/>
      <c r="G263" s="1701"/>
      <c r="H263" s="1625"/>
      <c r="I263" s="1625"/>
      <c r="J263" s="1625"/>
      <c r="K263" s="1625"/>
    </row>
    <row r="264" spans="1:11" ht="12.75" customHeight="1" thickTop="1" thickBot="1" x14ac:dyDescent="0.25">
      <c r="A264" s="427" t="s">
        <v>374</v>
      </c>
      <c r="B264" s="429">
        <v>4992</v>
      </c>
      <c r="C264" s="1700"/>
      <c r="D264" s="1701"/>
      <c r="E264" s="1625"/>
      <c r="F264" s="1701"/>
      <c r="G264" s="1701"/>
      <c r="H264" s="1625"/>
      <c r="I264" s="1625"/>
      <c r="J264" s="1625"/>
      <c r="K264" s="1625"/>
    </row>
    <row r="265" spans="1:11" s="489" customFormat="1" ht="12.75" customHeight="1" thickTop="1" thickBot="1" x14ac:dyDescent="0.25">
      <c r="A265" s="479" t="s">
        <v>75</v>
      </c>
      <c r="B265" s="475">
        <v>4998</v>
      </c>
      <c r="C265" s="1700"/>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9098</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9098</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910197</v>
      </c>
      <c r="D268" s="1691">
        <f t="shared" si="12"/>
        <v>0</v>
      </c>
      <c r="E268" s="1691">
        <f t="shared" si="12"/>
        <v>0</v>
      </c>
      <c r="F268" s="1691">
        <f t="shared" si="12"/>
        <v>0</v>
      </c>
      <c r="G268" s="1691">
        <f t="shared" si="12"/>
        <v>0</v>
      </c>
      <c r="H268" s="1691">
        <f t="shared" si="12"/>
        <v>0</v>
      </c>
      <c r="I268" s="1691">
        <f t="shared" si="12"/>
        <v>0</v>
      </c>
      <c r="J268" s="1691">
        <f t="shared" si="12"/>
        <v>0</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customSheetViews>
    <customSheetView guid="{9175B003-A487-43D5-AD0E-58FC8E957899}" scale="110" colorId="8" showGridLines="0">
      <pane ySplit="2" topLeftCell="A246" activePane="bottomLeft" state="frozen"/>
      <selection pane="bottomLeft" activeCell="C220" sqref="C220"/>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1"/>
      <headerFooter>
        <oddHeader xml:space="preserve">&amp;C&amp;"Times New Roman,Regular"SOUTHWESTERN ILLINOIS CAREER AND TECHNICAL EDUCATION SYSTEM
STATEMENT OF REVENUES - MODIFIED ACCRUAL - REGULATORY BASIS
ALL FUNDS
FOR THE YEAR ENDED JUNE 30, 2020
</oddHeader>
        <oddFooter>&amp;C&amp;"Times New Roman,Regular"See Notes to Financial Statements and Independent Auditor’s Reports
&amp;P</oddFooter>
      </headerFooter>
    </customSheetView>
    <customSheetView guid="{0E809810-22E6-4287-9EB3-CA8E7FB18126}" scale="110" colorId="8" showPageBreaks="1" showGridLines="0">
      <pane ySplit="2" topLeftCell="A225" activePane="bottomLeft" state="frozen"/>
      <selection pane="bottomLeft" activeCell="E251" sqref="E251"/>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2"/>
      <headerFooter>
        <oddHeader xml:space="preserve">&amp;C&amp;"Times New Roman,Regular"SOUTHWESTERN ILLINOIS CAREER &amp; TECHNICAL EDUCATION SYSTEM
STATEMENT OF REVENUES - MODIFIED ACCRUAL - REGULATORY BASIS
ALL FUNDS
FOR THE YEAR ENDED JUNE 30, 2020
</oddHeader>
        <oddFooter>&amp;C&amp;"Times New Roman,Regular"See Notes to Financial Statements and Independent Auditor’s Reports
&amp;P</oddFooter>
      </headerFooter>
    </customSheetView>
    <customSheetView guid="{36E7C4A2-07DE-462A-B5B1-A84EB99DCC57}" scale="110" colorId="8" showGridLines="0">
      <pane ySplit="2" topLeftCell="A246" activePane="bottomLeft" state="frozen"/>
      <selection pane="bottomLeft" activeCell="C220" sqref="C220"/>
      <rowBreaks count="4" manualBreakCount="4">
        <brk id="56" max="16383" man="1"/>
        <brk id="109" max="16383" man="1"/>
        <brk id="161" max="16383" man="1"/>
        <brk id="213" max="16383" man="1"/>
      </rowBreaks>
      <pageMargins left="0.75" right="0.75" top="0.95" bottom="0.5" header="0.5" footer="0.5"/>
      <printOptions horizontalCentered="1"/>
      <pageSetup scale="62" firstPageNumber="9" orientation="landscape" r:id="rId3"/>
      <headerFooter>
        <oddHeader xml:space="preserve">&amp;C&amp;"Times New Roman,Regular"SOUTHWESTERN ILLINOIS CAREER AND TECHNICAL EDUCATION SYSTEM
STATEMENT OF REVENUES - MODIFIED ACCRUAL - REGULATORY BASIS
ALL FUNDS
FOR THE YEAR ENDED JUNE 30, 2020
</oddHeader>
        <oddFooter>&amp;C&amp;"Times New Roman,Regular"See Notes to Financial Statements and Independent Auditor’s Reports
&amp;P</oddFooter>
      </headerFooter>
    </customSheetView>
  </customSheetViews>
  <mergeCells count="7">
    <mergeCell ref="A1:A2"/>
    <mergeCell ref="A169:B169"/>
    <mergeCell ref="A172:B172"/>
    <mergeCell ref="A182:B182"/>
    <mergeCell ref="A175:B175"/>
    <mergeCell ref="A181:B181"/>
    <mergeCell ref="A176:B176"/>
  </mergeCells>
  <phoneticPr fontId="14" type="noConversion"/>
  <printOptions horizontalCentered="1"/>
  <pageMargins left="0.75" right="0.75" top="0.95" bottom="0.5" header="0.5" footer="0.5"/>
  <pageSetup scale="62" firstPageNumber="9" orientation="landscape" r:id="rId4"/>
  <headerFooter>
    <oddHeader xml:space="preserve">&amp;C&amp;"Times New Roman,Regular"SOUTHWESTERN ILLINOIS CAREER AND TECHNICAL EDUCATION SYSTEM
STATEMENT OF REVENUES - MODIFIED ACCRUAL - REGULATORY BASIS
ALL FUNDS
FOR THE YEAR ENDED JUNE 30, 2020
</oddHeader>
    <oddFooter>&amp;C&amp;"Times New Roman,Regular"See Notes to Financial Statements and Independent Auditor’s Reports
&amp;P</oddFooter>
  </headerFooter>
  <rowBreaks count="4" manualBreakCount="4">
    <brk id="56" max="16383" man="1"/>
    <brk id="109" max="16383" man="1"/>
    <brk id="161" max="16383" man="1"/>
    <brk id="213" max="16383" man="1"/>
  </rowBreaks>
  <legacyDrawing r:id="rId5"/>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05" activePane="bottomLeft" state="frozen"/>
      <selection activeCell="A17" sqref="A17:H17"/>
      <selection pane="bottomLeft" activeCell="F45" sqref="F4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7" t="s">
        <v>1781</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1"/>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7" t="s">
        <v>294</v>
      </c>
      <c r="B3" s="2338"/>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c r="D5" s="1623"/>
      <c r="E5" s="1623"/>
      <c r="F5" s="1623">
        <v>32</v>
      </c>
      <c r="G5" s="1623"/>
      <c r="H5" s="1623"/>
      <c r="I5" s="1624"/>
      <c r="J5" s="1624"/>
      <c r="K5" s="1722">
        <f>SUM(C5:J5)</f>
        <v>32</v>
      </c>
      <c r="L5" s="1623">
        <v>2248</v>
      </c>
    </row>
    <row r="6" spans="1:14" x14ac:dyDescent="0.2">
      <c r="A6" s="1319" t="s">
        <v>1419</v>
      </c>
      <c r="B6" s="503" t="s">
        <v>1417</v>
      </c>
      <c r="C6" s="1632"/>
      <c r="D6" s="1632"/>
      <c r="E6" s="1623"/>
      <c r="F6" s="1632"/>
      <c r="G6" s="1632"/>
      <c r="H6" s="1632"/>
      <c r="I6" s="1632"/>
      <c r="J6" s="1632"/>
      <c r="K6" s="1722">
        <f>SUM(C6,E6)</f>
        <v>0</v>
      </c>
      <c r="L6" s="1623">
        <v>0</v>
      </c>
    </row>
    <row r="7" spans="1:14" x14ac:dyDescent="0.2">
      <c r="A7" s="1319" t="s">
        <v>162</v>
      </c>
      <c r="B7" s="503" t="s">
        <v>961</v>
      </c>
      <c r="C7" s="1624"/>
      <c r="D7" s="1624"/>
      <c r="E7" s="1624"/>
      <c r="F7" s="1624"/>
      <c r="G7" s="1624"/>
      <c r="H7" s="1624"/>
      <c r="I7" s="1624"/>
      <c r="J7" s="1624"/>
      <c r="K7" s="1722">
        <f t="shared" ref="K7:K32" si="0">SUM(C7:J7)</f>
        <v>0</v>
      </c>
      <c r="L7" s="1623">
        <v>0</v>
      </c>
    </row>
    <row r="8" spans="1:14" x14ac:dyDescent="0.2">
      <c r="A8" s="1319" t="s">
        <v>163</v>
      </c>
      <c r="B8" s="503">
        <v>1200</v>
      </c>
      <c r="C8" s="1623"/>
      <c r="D8" s="1623"/>
      <c r="E8" s="1623"/>
      <c r="F8" s="1623"/>
      <c r="G8" s="1623"/>
      <c r="H8" s="1623"/>
      <c r="I8" s="1624"/>
      <c r="J8" s="1624"/>
      <c r="K8" s="1722">
        <f t="shared" si="0"/>
        <v>0</v>
      </c>
      <c r="L8" s="1623">
        <v>0</v>
      </c>
    </row>
    <row r="9" spans="1:14" x14ac:dyDescent="0.2">
      <c r="A9" s="1319" t="s">
        <v>716</v>
      </c>
      <c r="B9" s="503" t="s">
        <v>962</v>
      </c>
      <c r="C9" s="1624"/>
      <c r="D9" s="1624"/>
      <c r="E9" s="1624"/>
      <c r="F9" s="1624"/>
      <c r="G9" s="1624"/>
      <c r="H9" s="1624"/>
      <c r="I9" s="1624"/>
      <c r="J9" s="1624"/>
      <c r="K9" s="1722">
        <f t="shared" si="0"/>
        <v>0</v>
      </c>
      <c r="L9" s="1623">
        <v>0</v>
      </c>
    </row>
    <row r="10" spans="1:14" x14ac:dyDescent="0.2">
      <c r="A10" s="1319" t="s">
        <v>717</v>
      </c>
      <c r="B10" s="503">
        <v>1250</v>
      </c>
      <c r="C10" s="1623"/>
      <c r="D10" s="1623"/>
      <c r="E10" s="1623"/>
      <c r="F10" s="1623"/>
      <c r="G10" s="1623"/>
      <c r="H10" s="1623"/>
      <c r="I10" s="1624"/>
      <c r="J10" s="1624"/>
      <c r="K10" s="1722">
        <f t="shared" si="0"/>
        <v>0</v>
      </c>
      <c r="L10" s="1623">
        <v>0</v>
      </c>
    </row>
    <row r="11" spans="1:14" x14ac:dyDescent="0.2">
      <c r="A11" s="1319" t="s">
        <v>1122</v>
      </c>
      <c r="B11" s="503" t="s">
        <v>160</v>
      </c>
      <c r="C11" s="1624"/>
      <c r="D11" s="1624"/>
      <c r="E11" s="1624"/>
      <c r="F11" s="1624"/>
      <c r="G11" s="1624"/>
      <c r="H11" s="1624"/>
      <c r="I11" s="1624"/>
      <c r="J11" s="1624"/>
      <c r="K11" s="1722">
        <f t="shared" si="0"/>
        <v>0</v>
      </c>
      <c r="L11" s="1623">
        <v>0</v>
      </c>
    </row>
    <row r="12" spans="1:14" x14ac:dyDescent="0.2">
      <c r="A12" s="1319" t="s">
        <v>956</v>
      </c>
      <c r="B12" s="503">
        <v>1300</v>
      </c>
      <c r="C12" s="1623"/>
      <c r="D12" s="1623"/>
      <c r="E12" s="1623"/>
      <c r="F12" s="1623"/>
      <c r="G12" s="1623"/>
      <c r="H12" s="1623"/>
      <c r="I12" s="1624"/>
      <c r="J12" s="1624"/>
      <c r="K12" s="1722">
        <f t="shared" si="0"/>
        <v>0</v>
      </c>
      <c r="L12" s="1623">
        <v>0</v>
      </c>
    </row>
    <row r="13" spans="1:14" x14ac:dyDescent="0.2">
      <c r="A13" s="1319" t="s">
        <v>718</v>
      </c>
      <c r="B13" s="503">
        <v>1400</v>
      </c>
      <c r="C13" s="1623"/>
      <c r="D13" s="1623"/>
      <c r="E13" s="1623"/>
      <c r="F13" s="1623"/>
      <c r="G13" s="1623"/>
      <c r="H13" s="1623"/>
      <c r="I13" s="1624"/>
      <c r="J13" s="1624"/>
      <c r="K13" s="1722">
        <f t="shared" si="0"/>
        <v>0</v>
      </c>
      <c r="L13" s="1623">
        <v>0</v>
      </c>
    </row>
    <row r="14" spans="1:14" x14ac:dyDescent="0.2">
      <c r="A14" s="1319" t="s">
        <v>957</v>
      </c>
      <c r="B14" s="503">
        <v>1500</v>
      </c>
      <c r="C14" s="1623"/>
      <c r="D14" s="1623"/>
      <c r="E14" s="1623"/>
      <c r="F14" s="1623"/>
      <c r="G14" s="1623"/>
      <c r="H14" s="1623"/>
      <c r="I14" s="1624"/>
      <c r="J14" s="1624"/>
      <c r="K14" s="1722">
        <f t="shared" si="0"/>
        <v>0</v>
      </c>
      <c r="L14" s="1623">
        <v>0</v>
      </c>
    </row>
    <row r="15" spans="1:14" x14ac:dyDescent="0.2">
      <c r="A15" s="1319" t="s">
        <v>958</v>
      </c>
      <c r="B15" s="503">
        <v>1600</v>
      </c>
      <c r="C15" s="1623"/>
      <c r="D15" s="1623"/>
      <c r="E15" s="1623"/>
      <c r="F15" s="1623"/>
      <c r="G15" s="1623"/>
      <c r="H15" s="1623"/>
      <c r="I15" s="1624"/>
      <c r="J15" s="1624"/>
      <c r="K15" s="1722">
        <f t="shared" si="0"/>
        <v>0</v>
      </c>
      <c r="L15" s="1623">
        <v>0</v>
      </c>
    </row>
    <row r="16" spans="1:14" x14ac:dyDescent="0.2">
      <c r="A16" s="1319" t="s">
        <v>980</v>
      </c>
      <c r="B16" s="503" t="s">
        <v>421</v>
      </c>
      <c r="C16" s="1623"/>
      <c r="D16" s="1623"/>
      <c r="E16" s="1623"/>
      <c r="F16" s="1623"/>
      <c r="G16" s="1623"/>
      <c r="H16" s="1623"/>
      <c r="I16" s="1624"/>
      <c r="J16" s="1624"/>
      <c r="K16" s="1722">
        <f t="shared" si="0"/>
        <v>0</v>
      </c>
      <c r="L16" s="1623">
        <v>0</v>
      </c>
    </row>
    <row r="17" spans="1:12" x14ac:dyDescent="0.2">
      <c r="A17" s="1319" t="s">
        <v>719</v>
      </c>
      <c r="B17" s="503" t="s">
        <v>161</v>
      </c>
      <c r="C17" s="1624"/>
      <c r="D17" s="1624"/>
      <c r="E17" s="1624"/>
      <c r="F17" s="1624"/>
      <c r="G17" s="1624"/>
      <c r="H17" s="1624"/>
      <c r="I17" s="1624"/>
      <c r="J17" s="1624"/>
      <c r="K17" s="1722">
        <f t="shared" si="0"/>
        <v>0</v>
      </c>
      <c r="L17" s="1623">
        <v>0</v>
      </c>
    </row>
    <row r="18" spans="1:12" x14ac:dyDescent="0.2">
      <c r="A18" s="1319" t="s">
        <v>1080</v>
      </c>
      <c r="B18" s="503">
        <v>1800</v>
      </c>
      <c r="C18" s="1623"/>
      <c r="D18" s="1623"/>
      <c r="E18" s="1623"/>
      <c r="F18" s="1623"/>
      <c r="G18" s="1623"/>
      <c r="H18" s="1623"/>
      <c r="I18" s="1624"/>
      <c r="J18" s="1624"/>
      <c r="K18" s="1722">
        <f t="shared" si="0"/>
        <v>0</v>
      </c>
      <c r="L18" s="1623">
        <v>0</v>
      </c>
    </row>
    <row r="19" spans="1:12" x14ac:dyDescent="0.2">
      <c r="A19" s="1319" t="s">
        <v>133</v>
      </c>
      <c r="B19" s="503">
        <v>1900</v>
      </c>
      <c r="C19" s="1623"/>
      <c r="D19" s="1623"/>
      <c r="E19" s="1623"/>
      <c r="F19" s="1623"/>
      <c r="G19" s="1623"/>
      <c r="H19" s="1623"/>
      <c r="I19" s="1624"/>
      <c r="J19" s="1624"/>
      <c r="K19" s="1722">
        <f t="shared" si="0"/>
        <v>0</v>
      </c>
      <c r="L19" s="1623">
        <v>0</v>
      </c>
    </row>
    <row r="20" spans="1:12" x14ac:dyDescent="0.2">
      <c r="A20" s="1320" t="s">
        <v>733</v>
      </c>
      <c r="B20" s="494" t="s">
        <v>720</v>
      </c>
      <c r="C20" s="1632"/>
      <c r="D20" s="1632"/>
      <c r="E20" s="1632"/>
      <c r="F20" s="1632"/>
      <c r="G20" s="1632"/>
      <c r="H20" s="1629"/>
      <c r="I20" s="1723"/>
      <c r="J20" s="1630"/>
      <c r="K20" s="1722">
        <f t="shared" si="0"/>
        <v>0</v>
      </c>
      <c r="L20" s="1627">
        <v>0</v>
      </c>
    </row>
    <row r="21" spans="1:12" x14ac:dyDescent="0.2">
      <c r="A21" s="1320" t="s">
        <v>734</v>
      </c>
      <c r="B21" s="494" t="s">
        <v>721</v>
      </c>
      <c r="C21" s="1632"/>
      <c r="D21" s="1632"/>
      <c r="E21" s="1632"/>
      <c r="F21" s="1632"/>
      <c r="G21" s="1632"/>
      <c r="H21" s="1629"/>
      <c r="I21" s="1723"/>
      <c r="J21" s="1632"/>
      <c r="K21" s="1722">
        <f t="shared" si="0"/>
        <v>0</v>
      </c>
      <c r="L21" s="1627">
        <v>0</v>
      </c>
    </row>
    <row r="22" spans="1:12" x14ac:dyDescent="0.2">
      <c r="A22" s="1320" t="s">
        <v>735</v>
      </c>
      <c r="B22" s="494" t="s">
        <v>722</v>
      </c>
      <c r="C22" s="1632"/>
      <c r="D22" s="1632"/>
      <c r="E22" s="1632"/>
      <c r="F22" s="1632"/>
      <c r="G22" s="1632"/>
      <c r="H22" s="1629"/>
      <c r="I22" s="1723"/>
      <c r="J22" s="1632"/>
      <c r="K22" s="1722">
        <f t="shared" si="0"/>
        <v>0</v>
      </c>
      <c r="L22" s="1627">
        <v>0</v>
      </c>
    </row>
    <row r="23" spans="1:12" x14ac:dyDescent="0.2">
      <c r="A23" s="1320" t="s">
        <v>736</v>
      </c>
      <c r="B23" s="494" t="s">
        <v>723</v>
      </c>
      <c r="C23" s="1632"/>
      <c r="D23" s="1632"/>
      <c r="E23" s="1632"/>
      <c r="F23" s="1632"/>
      <c r="G23" s="1632"/>
      <c r="H23" s="1629"/>
      <c r="I23" s="1723"/>
      <c r="J23" s="1632"/>
      <c r="K23" s="1722">
        <f t="shared" si="0"/>
        <v>0</v>
      </c>
      <c r="L23" s="1627">
        <v>0</v>
      </c>
    </row>
    <row r="24" spans="1:12" ht="12.75" customHeight="1" x14ac:dyDescent="0.2">
      <c r="A24" s="1320" t="s">
        <v>737</v>
      </c>
      <c r="B24" s="494" t="s">
        <v>724</v>
      </c>
      <c r="C24" s="1632"/>
      <c r="D24" s="1632"/>
      <c r="E24" s="1632"/>
      <c r="F24" s="1632"/>
      <c r="G24" s="1632"/>
      <c r="H24" s="1629"/>
      <c r="I24" s="1723"/>
      <c r="J24" s="1632"/>
      <c r="K24" s="1722">
        <f t="shared" si="0"/>
        <v>0</v>
      </c>
      <c r="L24" s="1627">
        <v>0</v>
      </c>
    </row>
    <row r="25" spans="1:12" ht="12.75" customHeight="1" x14ac:dyDescent="0.2">
      <c r="A25" s="1320" t="s">
        <v>797</v>
      </c>
      <c r="B25" s="494" t="s">
        <v>725</v>
      </c>
      <c r="C25" s="1632"/>
      <c r="D25" s="1632"/>
      <c r="E25" s="1632"/>
      <c r="F25" s="1632"/>
      <c r="G25" s="1632"/>
      <c r="H25" s="1629"/>
      <c r="I25" s="1723"/>
      <c r="J25" s="1632"/>
      <c r="K25" s="1722">
        <f t="shared" si="0"/>
        <v>0</v>
      </c>
      <c r="L25" s="1627">
        <v>0</v>
      </c>
    </row>
    <row r="26" spans="1:12" x14ac:dyDescent="0.2">
      <c r="A26" s="1320" t="s">
        <v>618</v>
      </c>
      <c r="B26" s="494" t="s">
        <v>726</v>
      </c>
      <c r="C26" s="1632"/>
      <c r="D26" s="1632"/>
      <c r="E26" s="1632"/>
      <c r="F26" s="1632"/>
      <c r="G26" s="1632"/>
      <c r="H26" s="1629"/>
      <c r="I26" s="1723"/>
      <c r="J26" s="1632"/>
      <c r="K26" s="1722">
        <f t="shared" si="0"/>
        <v>0</v>
      </c>
      <c r="L26" s="1627">
        <v>0</v>
      </c>
    </row>
    <row r="27" spans="1:12" x14ac:dyDescent="0.2">
      <c r="A27" s="1320" t="s">
        <v>619</v>
      </c>
      <c r="B27" s="494" t="s">
        <v>727</v>
      </c>
      <c r="C27" s="1632"/>
      <c r="D27" s="1632"/>
      <c r="E27" s="1632"/>
      <c r="F27" s="1632"/>
      <c r="G27" s="1632"/>
      <c r="H27" s="1629"/>
      <c r="I27" s="1723"/>
      <c r="J27" s="1632"/>
      <c r="K27" s="1722">
        <f t="shared" si="0"/>
        <v>0</v>
      </c>
      <c r="L27" s="1627">
        <v>0</v>
      </c>
    </row>
    <row r="28" spans="1:12" x14ac:dyDescent="0.2">
      <c r="A28" s="1320" t="s">
        <v>149</v>
      </c>
      <c r="B28" s="494" t="s">
        <v>728</v>
      </c>
      <c r="C28" s="1632"/>
      <c r="D28" s="1632"/>
      <c r="E28" s="1632"/>
      <c r="F28" s="1632"/>
      <c r="G28" s="1632"/>
      <c r="H28" s="1629"/>
      <c r="I28" s="1723"/>
      <c r="J28" s="1632"/>
      <c r="K28" s="1722">
        <f t="shared" si="0"/>
        <v>0</v>
      </c>
      <c r="L28" s="1627">
        <v>0</v>
      </c>
    </row>
    <row r="29" spans="1:12" x14ac:dyDescent="0.2">
      <c r="A29" s="1320" t="s">
        <v>150</v>
      </c>
      <c r="B29" s="494" t="s">
        <v>729</v>
      </c>
      <c r="C29" s="1632"/>
      <c r="D29" s="1632"/>
      <c r="E29" s="1632"/>
      <c r="F29" s="1632"/>
      <c r="G29" s="1632"/>
      <c r="H29" s="1629"/>
      <c r="I29" s="1723"/>
      <c r="J29" s="1632"/>
      <c r="K29" s="1722">
        <f t="shared" si="0"/>
        <v>0</v>
      </c>
      <c r="L29" s="1627">
        <v>0</v>
      </c>
    </row>
    <row r="30" spans="1:12" x14ac:dyDescent="0.2">
      <c r="A30" s="1320" t="s">
        <v>151</v>
      </c>
      <c r="B30" s="494" t="s">
        <v>730</v>
      </c>
      <c r="C30" s="1632"/>
      <c r="D30" s="1632"/>
      <c r="E30" s="1632"/>
      <c r="F30" s="1632"/>
      <c r="G30" s="1632"/>
      <c r="H30" s="1629"/>
      <c r="I30" s="1723"/>
      <c r="J30" s="1632"/>
      <c r="K30" s="1722">
        <f t="shared" si="0"/>
        <v>0</v>
      </c>
      <c r="L30" s="1627">
        <v>0</v>
      </c>
    </row>
    <row r="31" spans="1:12" x14ac:dyDescent="0.2">
      <c r="A31" s="1320" t="s">
        <v>152</v>
      </c>
      <c r="B31" s="494" t="s">
        <v>731</v>
      </c>
      <c r="C31" s="1632"/>
      <c r="D31" s="1632"/>
      <c r="E31" s="1632"/>
      <c r="F31" s="1632"/>
      <c r="G31" s="1632"/>
      <c r="H31" s="1629"/>
      <c r="I31" s="1723"/>
      <c r="J31" s="1632"/>
      <c r="K31" s="1722">
        <f t="shared" si="0"/>
        <v>0</v>
      </c>
      <c r="L31" s="1627">
        <v>0</v>
      </c>
    </row>
    <row r="32" spans="1:12" x14ac:dyDescent="0.2">
      <c r="A32" s="1321" t="s">
        <v>1121</v>
      </c>
      <c r="B32" s="503" t="s">
        <v>732</v>
      </c>
      <c r="C32" s="1632"/>
      <c r="D32" s="1632"/>
      <c r="E32" s="1632"/>
      <c r="F32" s="1632"/>
      <c r="G32" s="1632"/>
      <c r="H32" s="1629"/>
      <c r="I32" s="1723"/>
      <c r="J32" s="1635"/>
      <c r="K32" s="1722">
        <f t="shared" si="0"/>
        <v>0</v>
      </c>
      <c r="L32" s="1627">
        <v>0</v>
      </c>
    </row>
    <row r="33" spans="1:14" ht="12.75" customHeight="1" thickBot="1" x14ac:dyDescent="0.25">
      <c r="A33" s="1429" t="s">
        <v>1652</v>
      </c>
      <c r="B33" s="1430" t="s">
        <v>566</v>
      </c>
      <c r="C33" s="1724">
        <f>SUM(C5:C32)</f>
        <v>0</v>
      </c>
      <c r="D33" s="1724">
        <f t="shared" ref="D33:L33" si="1">SUM(D5:D32)</f>
        <v>0</v>
      </c>
      <c r="E33" s="1724">
        <f t="shared" si="1"/>
        <v>0</v>
      </c>
      <c r="F33" s="1724">
        <f t="shared" si="1"/>
        <v>32</v>
      </c>
      <c r="G33" s="1724">
        <f t="shared" si="1"/>
        <v>0</v>
      </c>
      <c r="H33" s="1724">
        <f t="shared" si="1"/>
        <v>0</v>
      </c>
      <c r="I33" s="1724">
        <f t="shared" si="1"/>
        <v>0</v>
      </c>
      <c r="J33" s="1724">
        <f t="shared" si="1"/>
        <v>0</v>
      </c>
      <c r="K33" s="1724">
        <f t="shared" si="1"/>
        <v>32</v>
      </c>
      <c r="L33" s="1724">
        <f t="shared" si="1"/>
        <v>2248</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v>0</v>
      </c>
    </row>
    <row r="37" spans="1:14" x14ac:dyDescent="0.2">
      <c r="A37" s="1319" t="s">
        <v>1083</v>
      </c>
      <c r="B37" s="503">
        <v>2120</v>
      </c>
      <c r="C37" s="1623"/>
      <c r="D37" s="1623"/>
      <c r="E37" s="1623">
        <v>8631</v>
      </c>
      <c r="F37" s="1623">
        <v>3068</v>
      </c>
      <c r="G37" s="1623"/>
      <c r="H37" s="1623"/>
      <c r="I37" s="1624"/>
      <c r="J37" s="1624"/>
      <c r="K37" s="1722">
        <f t="shared" si="2"/>
        <v>11699</v>
      </c>
      <c r="L37" s="1623">
        <v>13761</v>
      </c>
    </row>
    <row r="38" spans="1:14" x14ac:dyDescent="0.2">
      <c r="A38" s="1319" t="s">
        <v>196</v>
      </c>
      <c r="B38" s="503">
        <v>2130</v>
      </c>
      <c r="C38" s="1623"/>
      <c r="D38" s="1623"/>
      <c r="E38" s="1623"/>
      <c r="F38" s="1623"/>
      <c r="G38" s="1623"/>
      <c r="H38" s="1623"/>
      <c r="I38" s="1624"/>
      <c r="J38" s="1624"/>
      <c r="K38" s="1722">
        <f t="shared" si="2"/>
        <v>0</v>
      </c>
      <c r="L38" s="1623">
        <v>0</v>
      </c>
    </row>
    <row r="39" spans="1:14" x14ac:dyDescent="0.2">
      <c r="A39" s="1319" t="s">
        <v>197</v>
      </c>
      <c r="B39" s="503">
        <v>2140</v>
      </c>
      <c r="C39" s="1623"/>
      <c r="D39" s="1623"/>
      <c r="E39" s="1623"/>
      <c r="F39" s="1623"/>
      <c r="G39" s="1623"/>
      <c r="H39" s="1623"/>
      <c r="I39" s="1624"/>
      <c r="J39" s="1624"/>
      <c r="K39" s="1722">
        <f t="shared" si="2"/>
        <v>0</v>
      </c>
      <c r="L39" s="1623">
        <v>0</v>
      </c>
    </row>
    <row r="40" spans="1:14" x14ac:dyDescent="0.2">
      <c r="A40" s="1319" t="s">
        <v>198</v>
      </c>
      <c r="B40" s="503">
        <v>2150</v>
      </c>
      <c r="C40" s="1623"/>
      <c r="D40" s="1623"/>
      <c r="E40" s="1623"/>
      <c r="F40" s="1623"/>
      <c r="G40" s="1623"/>
      <c r="H40" s="1623"/>
      <c r="I40" s="1624"/>
      <c r="J40" s="1624"/>
      <c r="K40" s="1722">
        <f t="shared" si="2"/>
        <v>0</v>
      </c>
      <c r="L40" s="1623">
        <v>0</v>
      </c>
    </row>
    <row r="41" spans="1:14" x14ac:dyDescent="0.2">
      <c r="A41" s="1319" t="s">
        <v>1653</v>
      </c>
      <c r="B41" s="503">
        <v>2190</v>
      </c>
      <c r="C41" s="1623"/>
      <c r="D41" s="1623"/>
      <c r="E41" s="1623"/>
      <c r="F41" s="1623"/>
      <c r="G41" s="1623"/>
      <c r="H41" s="1623"/>
      <c r="I41" s="1624"/>
      <c r="J41" s="1624"/>
      <c r="K41" s="1722">
        <f t="shared" si="2"/>
        <v>0</v>
      </c>
      <c r="L41" s="1623">
        <v>0</v>
      </c>
    </row>
    <row r="42" spans="1:14" ht="12.75" customHeight="1" thickBot="1" x14ac:dyDescent="0.25">
      <c r="A42" s="1429" t="s">
        <v>556</v>
      </c>
      <c r="B42" s="1430" t="s">
        <v>711</v>
      </c>
      <c r="C42" s="1724">
        <f>SUM(C36:C41)</f>
        <v>0</v>
      </c>
      <c r="D42" s="1724">
        <f t="shared" ref="D42:L42" si="3">SUM(D36:D41)</f>
        <v>0</v>
      </c>
      <c r="E42" s="1724">
        <f t="shared" si="3"/>
        <v>8631</v>
      </c>
      <c r="F42" s="1724">
        <f t="shared" si="3"/>
        <v>3068</v>
      </c>
      <c r="G42" s="1724">
        <f t="shared" si="3"/>
        <v>0</v>
      </c>
      <c r="H42" s="1724">
        <f t="shared" si="3"/>
        <v>0</v>
      </c>
      <c r="I42" s="1724">
        <f t="shared" si="3"/>
        <v>0</v>
      </c>
      <c r="J42" s="1724">
        <f t="shared" si="3"/>
        <v>0</v>
      </c>
      <c r="K42" s="1724">
        <f t="shared" si="3"/>
        <v>11699</v>
      </c>
      <c r="L42" s="1724">
        <f t="shared" si="3"/>
        <v>13761</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c r="D44" s="1636"/>
      <c r="E44" s="1636">
        <v>38484</v>
      </c>
      <c r="F44" s="1636">
        <v>2071</v>
      </c>
      <c r="G44" s="1636"/>
      <c r="H44" s="1636"/>
      <c r="I44" s="1624"/>
      <c r="J44" s="1624"/>
      <c r="K44" s="1728">
        <f>SUM(C44:J44)</f>
        <v>40555</v>
      </c>
      <c r="L44" s="1636">
        <v>43985</v>
      </c>
    </row>
    <row r="45" spans="1:14" x14ac:dyDescent="0.2">
      <c r="A45" s="1319" t="s">
        <v>810</v>
      </c>
      <c r="B45" s="503">
        <v>2220</v>
      </c>
      <c r="C45" s="1623"/>
      <c r="D45" s="1623"/>
      <c r="E45" s="1623"/>
      <c r="F45" s="1623"/>
      <c r="G45" s="1623"/>
      <c r="H45" s="1623"/>
      <c r="I45" s="1624"/>
      <c r="J45" s="1624"/>
      <c r="K45" s="1728">
        <f>SUM(C45:J45)</f>
        <v>0</v>
      </c>
      <c r="L45" s="1623">
        <v>0</v>
      </c>
    </row>
    <row r="46" spans="1:14" x14ac:dyDescent="0.2">
      <c r="A46" s="1319" t="s">
        <v>811</v>
      </c>
      <c r="B46" s="503">
        <v>2230</v>
      </c>
      <c r="C46" s="1623"/>
      <c r="D46" s="1623"/>
      <c r="E46" s="1623"/>
      <c r="F46" s="1623"/>
      <c r="G46" s="1623"/>
      <c r="H46" s="1623"/>
      <c r="I46" s="1624"/>
      <c r="J46" s="1624"/>
      <c r="K46" s="1728">
        <f>SUM(C46:J46)</f>
        <v>0</v>
      </c>
      <c r="L46" s="1623">
        <v>0</v>
      </c>
    </row>
    <row r="47" spans="1:14" ht="12.75" customHeight="1" thickBot="1" x14ac:dyDescent="0.25">
      <c r="A47" s="1429" t="s">
        <v>557</v>
      </c>
      <c r="B47" s="1430" t="s">
        <v>32</v>
      </c>
      <c r="C47" s="1724">
        <f>SUM(C44:C46)</f>
        <v>0</v>
      </c>
      <c r="D47" s="1724">
        <f t="shared" ref="D47:K47" si="4">SUM(D44:D46)</f>
        <v>0</v>
      </c>
      <c r="E47" s="1724">
        <f t="shared" si="4"/>
        <v>38484</v>
      </c>
      <c r="F47" s="1724">
        <f t="shared" si="4"/>
        <v>2071</v>
      </c>
      <c r="G47" s="1724">
        <f t="shared" si="4"/>
        <v>0</v>
      </c>
      <c r="H47" s="1724">
        <f t="shared" si="4"/>
        <v>0</v>
      </c>
      <c r="I47" s="1724">
        <f t="shared" si="4"/>
        <v>0</v>
      </c>
      <c r="J47" s="1724">
        <f t="shared" si="4"/>
        <v>0</v>
      </c>
      <c r="K47" s="1724">
        <f t="shared" si="4"/>
        <v>40555</v>
      </c>
      <c r="L47" s="1724">
        <f>SUM(L44:L46)</f>
        <v>43985</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c r="D49" s="1636"/>
      <c r="E49" s="1636"/>
      <c r="F49" s="1636"/>
      <c r="G49" s="1636"/>
      <c r="H49" s="1636"/>
      <c r="I49" s="1624"/>
      <c r="J49" s="1624"/>
      <c r="K49" s="1728">
        <f>SUM(C49:J49)</f>
        <v>0</v>
      </c>
      <c r="L49" s="1636">
        <v>0</v>
      </c>
    </row>
    <row r="50" spans="1:14" x14ac:dyDescent="0.2">
      <c r="A50" s="1319" t="s">
        <v>813</v>
      </c>
      <c r="B50" s="503">
        <v>2320</v>
      </c>
      <c r="C50" s="1623"/>
      <c r="D50" s="1623"/>
      <c r="E50" s="1623">
        <v>51758</v>
      </c>
      <c r="F50" s="1623">
        <v>267</v>
      </c>
      <c r="G50" s="1623"/>
      <c r="H50" s="1623"/>
      <c r="I50" s="1624"/>
      <c r="J50" s="1624"/>
      <c r="K50" s="1728">
        <f>SUM(C50:J50)</f>
        <v>52025</v>
      </c>
      <c r="L50" s="1623">
        <v>54912</v>
      </c>
    </row>
    <row r="51" spans="1:14" x14ac:dyDescent="0.2">
      <c r="A51" s="1319" t="s">
        <v>42</v>
      </c>
      <c r="B51" s="503">
        <v>2330</v>
      </c>
      <c r="C51" s="1623"/>
      <c r="D51" s="1623"/>
      <c r="E51" s="1623"/>
      <c r="F51" s="1623"/>
      <c r="G51" s="1623"/>
      <c r="H51" s="1623"/>
      <c r="I51" s="1624"/>
      <c r="J51" s="1624"/>
      <c r="K51" s="1728">
        <f>SUM(C51:J51)</f>
        <v>0</v>
      </c>
      <c r="L51" s="1623">
        <v>0</v>
      </c>
    </row>
    <row r="52" spans="1:14" ht="22.5" x14ac:dyDescent="0.2">
      <c r="A52" s="1320" t="s">
        <v>295</v>
      </c>
      <c r="B52" s="511" t="s">
        <v>363</v>
      </c>
      <c r="C52" s="1629"/>
      <c r="D52" s="1629"/>
      <c r="E52" s="1629"/>
      <c r="F52" s="1629"/>
      <c r="G52" s="1629"/>
      <c r="H52" s="1629"/>
      <c r="I52" s="1629"/>
      <c r="J52" s="1629"/>
      <c r="K52" s="1728">
        <f>SUM(C52:J52)</f>
        <v>0</v>
      </c>
      <c r="L52" s="1629">
        <v>0</v>
      </c>
    </row>
    <row r="53" spans="1:14" ht="12.75" customHeight="1" thickBot="1" x14ac:dyDescent="0.25">
      <c r="A53" s="1429" t="s">
        <v>712</v>
      </c>
      <c r="B53" s="1430" t="s">
        <v>33</v>
      </c>
      <c r="C53" s="1724">
        <f>SUM(C49:C52)</f>
        <v>0</v>
      </c>
      <c r="D53" s="1724">
        <f t="shared" ref="D53:L53" si="5">SUM(D49:D52)</f>
        <v>0</v>
      </c>
      <c r="E53" s="1724">
        <f t="shared" si="5"/>
        <v>51758</v>
      </c>
      <c r="F53" s="1724">
        <f t="shared" si="5"/>
        <v>267</v>
      </c>
      <c r="G53" s="1724">
        <f t="shared" si="5"/>
        <v>0</v>
      </c>
      <c r="H53" s="1724">
        <f t="shared" si="5"/>
        <v>0</v>
      </c>
      <c r="I53" s="1724">
        <f t="shared" si="5"/>
        <v>0</v>
      </c>
      <c r="J53" s="1724">
        <f t="shared" si="5"/>
        <v>0</v>
      </c>
      <c r="K53" s="1724">
        <f t="shared" si="5"/>
        <v>52025</v>
      </c>
      <c r="L53" s="1724">
        <f t="shared" si="5"/>
        <v>54912</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c r="D55" s="1636"/>
      <c r="E55" s="1636"/>
      <c r="F55" s="1636"/>
      <c r="G55" s="1636"/>
      <c r="H55" s="1636"/>
      <c r="I55" s="1624"/>
      <c r="J55" s="1624"/>
      <c r="K55" s="1728">
        <f>SUM(C55:J55)</f>
        <v>0</v>
      </c>
      <c r="L55" s="1636">
        <v>0</v>
      </c>
    </row>
    <row r="56" spans="1:14" ht="12.75" customHeight="1" x14ac:dyDescent="0.2">
      <c r="A56" s="1323" t="s">
        <v>373</v>
      </c>
      <c r="B56" s="512">
        <v>2490</v>
      </c>
      <c r="C56" s="1623"/>
      <c r="D56" s="1623"/>
      <c r="E56" s="1623"/>
      <c r="F56" s="1623"/>
      <c r="G56" s="1623"/>
      <c r="H56" s="1623"/>
      <c r="I56" s="1624"/>
      <c r="J56" s="1624"/>
      <c r="K56" s="1728">
        <f>SUM(C56:J56)</f>
        <v>0</v>
      </c>
      <c r="L56" s="1623">
        <v>0</v>
      </c>
    </row>
    <row r="57" spans="1:14" s="321" customFormat="1" ht="12.75" customHeight="1" thickBot="1" x14ac:dyDescent="0.25">
      <c r="A57" s="1429" t="s">
        <v>261</v>
      </c>
      <c r="B57" s="1431" t="s">
        <v>34</v>
      </c>
      <c r="C57" s="1729">
        <f>SUM(C55:C56)</f>
        <v>0</v>
      </c>
      <c r="D57" s="1729">
        <f t="shared" ref="D57:K57" si="6">SUM(D55:D56)</f>
        <v>0</v>
      </c>
      <c r="E57" s="1729">
        <f t="shared" si="6"/>
        <v>0</v>
      </c>
      <c r="F57" s="1729">
        <f t="shared" si="6"/>
        <v>0</v>
      </c>
      <c r="G57" s="1729">
        <f t="shared" si="6"/>
        <v>0</v>
      </c>
      <c r="H57" s="1729">
        <f t="shared" si="6"/>
        <v>0</v>
      </c>
      <c r="I57" s="1729">
        <f t="shared" si="6"/>
        <v>0</v>
      </c>
      <c r="J57" s="1729">
        <f t="shared" si="6"/>
        <v>0</v>
      </c>
      <c r="K57" s="1729">
        <f t="shared" si="6"/>
        <v>0</v>
      </c>
      <c r="L57" s="1724">
        <f>SUM(L55:L56)</f>
        <v>0</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v>0</v>
      </c>
      <c r="M59" s="501"/>
      <c r="N59" s="501"/>
    </row>
    <row r="60" spans="1:14" s="321" customFormat="1" x14ac:dyDescent="0.2">
      <c r="A60" s="1319" t="s">
        <v>460</v>
      </c>
      <c r="B60" s="503">
        <v>2520</v>
      </c>
      <c r="C60" s="1623"/>
      <c r="D60" s="1623"/>
      <c r="E60" s="1623">
        <v>24269</v>
      </c>
      <c r="F60" s="1623">
        <v>93</v>
      </c>
      <c r="G60" s="1623"/>
      <c r="H60" s="1623"/>
      <c r="I60" s="1624"/>
      <c r="J60" s="1624"/>
      <c r="K60" s="1728">
        <f t="shared" si="7"/>
        <v>24362</v>
      </c>
      <c r="L60" s="1623">
        <v>27750</v>
      </c>
      <c r="M60" s="501"/>
      <c r="N60" s="501"/>
    </row>
    <row r="61" spans="1:14" s="321" customFormat="1" x14ac:dyDescent="0.2">
      <c r="A61" s="1319" t="s">
        <v>195</v>
      </c>
      <c r="B61" s="503">
        <v>2540</v>
      </c>
      <c r="C61" s="1623"/>
      <c r="D61" s="1623"/>
      <c r="E61" s="1623"/>
      <c r="F61" s="1623"/>
      <c r="G61" s="1623"/>
      <c r="H61" s="1623"/>
      <c r="I61" s="1624"/>
      <c r="J61" s="1624"/>
      <c r="K61" s="1728">
        <f t="shared" si="7"/>
        <v>0</v>
      </c>
      <c r="L61" s="1623">
        <v>0</v>
      </c>
      <c r="M61" s="501"/>
      <c r="N61" s="501"/>
    </row>
    <row r="62" spans="1:14" s="321" customFormat="1" x14ac:dyDescent="0.2">
      <c r="A62" s="1319" t="s">
        <v>947</v>
      </c>
      <c r="B62" s="503">
        <v>2550</v>
      </c>
      <c r="C62" s="1623"/>
      <c r="D62" s="1623"/>
      <c r="E62" s="1623"/>
      <c r="F62" s="1623"/>
      <c r="G62" s="1623"/>
      <c r="H62" s="1623"/>
      <c r="I62" s="1624"/>
      <c r="J62" s="1624"/>
      <c r="K62" s="1728">
        <f t="shared" si="7"/>
        <v>0</v>
      </c>
      <c r="L62" s="1623">
        <v>0</v>
      </c>
      <c r="M62" s="501"/>
      <c r="N62" s="501"/>
    </row>
    <row r="63" spans="1:14" s="501" customFormat="1" x14ac:dyDescent="0.2">
      <c r="A63" s="1319" t="s">
        <v>100</v>
      </c>
      <c r="B63" s="503">
        <v>2560</v>
      </c>
      <c r="C63" s="1623"/>
      <c r="D63" s="1623"/>
      <c r="E63" s="1623"/>
      <c r="F63" s="1623"/>
      <c r="G63" s="1623"/>
      <c r="H63" s="1623"/>
      <c r="I63" s="1624"/>
      <c r="J63" s="1624"/>
      <c r="K63" s="1728">
        <f t="shared" si="7"/>
        <v>0</v>
      </c>
      <c r="L63" s="1623">
        <v>0</v>
      </c>
    </row>
    <row r="64" spans="1:14" s="501" customFormat="1" x14ac:dyDescent="0.2">
      <c r="A64" s="1324" t="s">
        <v>101</v>
      </c>
      <c r="B64" s="513">
        <v>2570</v>
      </c>
      <c r="C64" s="1636"/>
      <c r="D64" s="1636"/>
      <c r="E64" s="1636"/>
      <c r="F64" s="1636"/>
      <c r="G64" s="1636"/>
      <c r="H64" s="1636"/>
      <c r="I64" s="1624"/>
      <c r="J64" s="1624"/>
      <c r="K64" s="1728">
        <f t="shared" si="7"/>
        <v>0</v>
      </c>
      <c r="L64" s="1636">
        <v>0</v>
      </c>
    </row>
    <row r="65" spans="1:14" s="321" customFormat="1" ht="12.75" customHeight="1" thickBot="1" x14ac:dyDescent="0.25">
      <c r="A65" s="1429" t="s">
        <v>714</v>
      </c>
      <c r="B65" s="1430" t="s">
        <v>35</v>
      </c>
      <c r="C65" s="1724">
        <f>SUM(C59:C64)</f>
        <v>0</v>
      </c>
      <c r="D65" s="1724">
        <f t="shared" ref="D65:L65" si="8">SUM(D59:D64)</f>
        <v>0</v>
      </c>
      <c r="E65" s="1724">
        <f t="shared" si="8"/>
        <v>24269</v>
      </c>
      <c r="F65" s="1724">
        <f t="shared" si="8"/>
        <v>93</v>
      </c>
      <c r="G65" s="1724">
        <f t="shared" si="8"/>
        <v>0</v>
      </c>
      <c r="H65" s="1724">
        <f t="shared" si="8"/>
        <v>0</v>
      </c>
      <c r="I65" s="1724">
        <f t="shared" si="8"/>
        <v>0</v>
      </c>
      <c r="J65" s="1724">
        <f t="shared" si="8"/>
        <v>0</v>
      </c>
      <c r="K65" s="1724">
        <f t="shared" si="8"/>
        <v>24362</v>
      </c>
      <c r="L65" s="1724">
        <f t="shared" si="8"/>
        <v>27750</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v>0</v>
      </c>
      <c r="M67" s="501"/>
      <c r="N67" s="501"/>
    </row>
    <row r="68" spans="1:14" s="321" customFormat="1" x14ac:dyDescent="0.2">
      <c r="A68" s="1319" t="s">
        <v>603</v>
      </c>
      <c r="B68" s="503">
        <v>2620</v>
      </c>
      <c r="C68" s="1623"/>
      <c r="D68" s="1623"/>
      <c r="E68" s="1623"/>
      <c r="F68" s="1623"/>
      <c r="G68" s="1623"/>
      <c r="H68" s="1623"/>
      <c r="I68" s="1624"/>
      <c r="J68" s="1624"/>
      <c r="K68" s="1728">
        <f>SUM(C68:J68)</f>
        <v>0</v>
      </c>
      <c r="L68" s="1623">
        <v>0</v>
      </c>
      <c r="M68" s="501"/>
      <c r="N68" s="501"/>
    </row>
    <row r="69" spans="1:14" s="321" customFormat="1" x14ac:dyDescent="0.2">
      <c r="A69" s="1319" t="s">
        <v>1054</v>
      </c>
      <c r="B69" s="503">
        <v>2630</v>
      </c>
      <c r="C69" s="1623"/>
      <c r="D69" s="1623"/>
      <c r="E69" s="1623"/>
      <c r="F69" s="1623"/>
      <c r="G69" s="1623"/>
      <c r="H69" s="1623"/>
      <c r="I69" s="1624"/>
      <c r="J69" s="1624"/>
      <c r="K69" s="1728">
        <f>SUM(C69:J69)</f>
        <v>0</v>
      </c>
      <c r="L69" s="1623">
        <v>0</v>
      </c>
      <c r="M69" s="501"/>
      <c r="N69" s="501"/>
    </row>
    <row r="70" spans="1:14" s="321" customFormat="1" x14ac:dyDescent="0.2">
      <c r="A70" s="1319" t="s">
        <v>400</v>
      </c>
      <c r="B70" s="503">
        <v>2640</v>
      </c>
      <c r="C70" s="1623"/>
      <c r="D70" s="1623"/>
      <c r="E70" s="1623"/>
      <c r="F70" s="1623"/>
      <c r="G70" s="1623"/>
      <c r="H70" s="1623"/>
      <c r="I70" s="1624"/>
      <c r="J70" s="1624"/>
      <c r="K70" s="1728">
        <f>SUM(C70:J70)</f>
        <v>0</v>
      </c>
      <c r="L70" s="1623">
        <v>0</v>
      </c>
      <c r="M70" s="501"/>
      <c r="N70" s="501"/>
    </row>
    <row r="71" spans="1:14" s="321" customFormat="1" x14ac:dyDescent="0.2">
      <c r="A71" s="1319" t="s">
        <v>401</v>
      </c>
      <c r="B71" s="503">
        <v>2660</v>
      </c>
      <c r="C71" s="1623"/>
      <c r="D71" s="1623"/>
      <c r="E71" s="1623"/>
      <c r="F71" s="1623"/>
      <c r="G71" s="1623"/>
      <c r="H71" s="1623"/>
      <c r="I71" s="1624"/>
      <c r="J71" s="1624"/>
      <c r="K71" s="1728">
        <f>SUM(C71:J71)</f>
        <v>0</v>
      </c>
      <c r="L71" s="1623">
        <v>0</v>
      </c>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v>0</v>
      </c>
      <c r="M73" s="501"/>
      <c r="N73" s="501"/>
    </row>
    <row r="74" spans="1:14" ht="12.75" customHeight="1" thickTop="1" thickBot="1" x14ac:dyDescent="0.25">
      <c r="A74" s="1429" t="s">
        <v>806</v>
      </c>
      <c r="B74" s="1433">
        <v>2000</v>
      </c>
      <c r="C74" s="1731">
        <f>SUM(C42,C47,C53,C57,C65,C72,C73)</f>
        <v>0</v>
      </c>
      <c r="D74" s="1731">
        <f t="shared" ref="D74:K74" si="10">SUM(D42,D47,D53,D57,D65,D72,D73)</f>
        <v>0</v>
      </c>
      <c r="E74" s="1731">
        <f t="shared" si="10"/>
        <v>123142</v>
      </c>
      <c r="F74" s="1731">
        <f t="shared" si="10"/>
        <v>5499</v>
      </c>
      <c r="G74" s="1731">
        <f t="shared" si="10"/>
        <v>0</v>
      </c>
      <c r="H74" s="1731">
        <f t="shared" si="10"/>
        <v>0</v>
      </c>
      <c r="I74" s="1731">
        <f t="shared" si="10"/>
        <v>0</v>
      </c>
      <c r="J74" s="1731">
        <f t="shared" si="10"/>
        <v>0</v>
      </c>
      <c r="K74" s="1731">
        <f t="shared" si="10"/>
        <v>128641</v>
      </c>
      <c r="L74" s="1731">
        <f>SUM(L42,L47,L53,L57,L65,L72,L73)</f>
        <v>140408</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v>0</v>
      </c>
    </row>
    <row r="79" spans="1:14" x14ac:dyDescent="0.2">
      <c r="A79" s="1319" t="s">
        <v>301</v>
      </c>
      <c r="B79" s="503">
        <v>4120</v>
      </c>
      <c r="C79" s="1723"/>
      <c r="D79" s="1723"/>
      <c r="E79" s="1623"/>
      <c r="F79" s="1723"/>
      <c r="G79" s="1723"/>
      <c r="H79" s="1623"/>
      <c r="I79" s="1632"/>
      <c r="J79" s="1632"/>
      <c r="K79" s="1722">
        <f t="shared" si="11"/>
        <v>0</v>
      </c>
      <c r="L79" s="1623">
        <v>0</v>
      </c>
    </row>
    <row r="80" spans="1:14" x14ac:dyDescent="0.2">
      <c r="A80" s="1319" t="s">
        <v>302</v>
      </c>
      <c r="B80" s="503">
        <v>4130</v>
      </c>
      <c r="C80" s="1723"/>
      <c r="D80" s="1723"/>
      <c r="E80" s="1623"/>
      <c r="F80" s="1723"/>
      <c r="G80" s="1723"/>
      <c r="H80" s="1623"/>
      <c r="I80" s="1632"/>
      <c r="J80" s="1632"/>
      <c r="K80" s="1722">
        <f t="shared" si="11"/>
        <v>0</v>
      </c>
      <c r="L80" s="1623">
        <v>0</v>
      </c>
    </row>
    <row r="81" spans="1:12" x14ac:dyDescent="0.2">
      <c r="A81" s="1319" t="s">
        <v>692</v>
      </c>
      <c r="B81" s="503">
        <v>4140</v>
      </c>
      <c r="C81" s="1723"/>
      <c r="D81" s="1723"/>
      <c r="E81" s="1623"/>
      <c r="F81" s="1723"/>
      <c r="G81" s="1723"/>
      <c r="H81" s="1623">
        <v>781285</v>
      </c>
      <c r="I81" s="1632"/>
      <c r="J81" s="1632"/>
      <c r="K81" s="1722">
        <f t="shared" si="11"/>
        <v>781285</v>
      </c>
      <c r="L81" s="1623">
        <v>758687</v>
      </c>
    </row>
    <row r="82" spans="1:12" x14ac:dyDescent="0.2">
      <c r="A82" s="1319" t="s">
        <v>86</v>
      </c>
      <c r="B82" s="503">
        <v>4170</v>
      </c>
      <c r="C82" s="1723"/>
      <c r="D82" s="1723"/>
      <c r="E82" s="1623"/>
      <c r="F82" s="1723"/>
      <c r="G82" s="1723"/>
      <c r="H82" s="1623"/>
      <c r="I82" s="1632"/>
      <c r="J82" s="1632"/>
      <c r="K82" s="1722">
        <f t="shared" si="11"/>
        <v>0</v>
      </c>
      <c r="L82" s="1623">
        <v>0</v>
      </c>
    </row>
    <row r="83" spans="1:12" x14ac:dyDescent="0.2">
      <c r="A83" s="1323" t="s">
        <v>693</v>
      </c>
      <c r="B83" s="512">
        <v>4190</v>
      </c>
      <c r="C83" s="1723"/>
      <c r="D83" s="1723"/>
      <c r="E83" s="1623"/>
      <c r="F83" s="1723"/>
      <c r="G83" s="1723"/>
      <c r="H83" s="1623"/>
      <c r="I83" s="1632"/>
      <c r="J83" s="1632"/>
      <c r="K83" s="1722">
        <f t="shared" si="11"/>
        <v>0</v>
      </c>
      <c r="L83" s="1623">
        <v>0</v>
      </c>
    </row>
    <row r="84" spans="1:12" ht="13.5" thickBot="1" x14ac:dyDescent="0.25">
      <c r="A84" s="1429" t="s">
        <v>1471</v>
      </c>
      <c r="B84" s="1434">
        <v>4100</v>
      </c>
      <c r="C84" s="1723"/>
      <c r="D84" s="1723"/>
      <c r="E84" s="1724">
        <f>SUM(E78:E83)</f>
        <v>0</v>
      </c>
      <c r="F84" s="1723"/>
      <c r="G84" s="1723"/>
      <c r="H84" s="1724">
        <f>SUM(H78:H83)</f>
        <v>781285</v>
      </c>
      <c r="I84" s="1632"/>
      <c r="J84" s="1632"/>
      <c r="K84" s="1724">
        <f>SUM(K78:K83)</f>
        <v>781285</v>
      </c>
      <c r="L84" s="1724">
        <f>SUM(L78:L83)</f>
        <v>758687</v>
      </c>
    </row>
    <row r="85" spans="1:12" ht="12.75" customHeight="1" thickTop="1" thickBot="1" x14ac:dyDescent="0.25">
      <c r="A85" s="1326" t="s">
        <v>253</v>
      </c>
      <c r="B85" s="517">
        <v>4210</v>
      </c>
      <c r="C85" s="1723"/>
      <c r="D85" s="1723"/>
      <c r="E85" s="1733"/>
      <c r="F85" s="1723"/>
      <c r="G85" s="1723"/>
      <c r="H85" s="1680"/>
      <c r="I85" s="1632"/>
      <c r="J85" s="1632"/>
      <c r="K85" s="1731">
        <f>H85</f>
        <v>0</v>
      </c>
      <c r="L85" s="1676">
        <v>0</v>
      </c>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v>0</v>
      </c>
    </row>
    <row r="87" spans="1:12" ht="14.25" thickTop="1" thickBot="1" x14ac:dyDescent="0.25">
      <c r="A87" s="1328" t="s">
        <v>695</v>
      </c>
      <c r="B87" s="519">
        <v>4230</v>
      </c>
      <c r="C87" s="1723"/>
      <c r="D87" s="1723"/>
      <c r="E87" s="1734"/>
      <c r="F87" s="1723"/>
      <c r="G87" s="1723"/>
      <c r="H87" s="1624"/>
      <c r="I87" s="1632"/>
      <c r="J87" s="1632"/>
      <c r="K87" s="1731">
        <f t="shared" si="12"/>
        <v>0</v>
      </c>
      <c r="L87" s="1676">
        <v>0</v>
      </c>
    </row>
    <row r="88" spans="1:12" ht="12.75" customHeight="1" thickTop="1" thickBot="1" x14ac:dyDescent="0.25">
      <c r="A88" s="1328" t="s">
        <v>760</v>
      </c>
      <c r="B88" s="519">
        <v>4240</v>
      </c>
      <c r="C88" s="1723"/>
      <c r="D88" s="1723"/>
      <c r="E88" s="1734"/>
      <c r="F88" s="1723"/>
      <c r="G88" s="1723"/>
      <c r="H88" s="1624"/>
      <c r="I88" s="1632"/>
      <c r="J88" s="1632"/>
      <c r="K88" s="1731">
        <f t="shared" si="12"/>
        <v>0</v>
      </c>
      <c r="L88" s="1676">
        <v>0</v>
      </c>
    </row>
    <row r="89" spans="1:12" ht="12.75" customHeight="1" thickTop="1" thickBot="1" x14ac:dyDescent="0.25">
      <c r="A89" s="1328" t="s">
        <v>696</v>
      </c>
      <c r="B89" s="519">
        <v>4270</v>
      </c>
      <c r="C89" s="1723"/>
      <c r="D89" s="1723"/>
      <c r="E89" s="1734"/>
      <c r="F89" s="1723"/>
      <c r="G89" s="1723"/>
      <c r="H89" s="1624"/>
      <c r="I89" s="1632"/>
      <c r="J89" s="1632"/>
      <c r="K89" s="1731">
        <f t="shared" si="12"/>
        <v>0</v>
      </c>
      <c r="L89" s="1676">
        <v>0</v>
      </c>
    </row>
    <row r="90" spans="1:12" ht="12.75" customHeight="1" thickTop="1" thickBot="1" x14ac:dyDescent="0.25">
      <c r="A90" s="1328" t="s">
        <v>681</v>
      </c>
      <c r="B90" s="519">
        <v>4280</v>
      </c>
      <c r="C90" s="1723"/>
      <c r="D90" s="1723"/>
      <c r="E90" s="1734"/>
      <c r="F90" s="1723"/>
      <c r="G90" s="1723"/>
      <c r="H90" s="1624"/>
      <c r="I90" s="1632"/>
      <c r="J90" s="1632"/>
      <c r="K90" s="1731">
        <f t="shared" si="12"/>
        <v>0</v>
      </c>
      <c r="L90" s="1676">
        <v>0</v>
      </c>
    </row>
    <row r="91" spans="1:12" ht="12.75" customHeight="1" thickTop="1" thickBot="1" x14ac:dyDescent="0.25">
      <c r="A91" s="1328" t="s">
        <v>682</v>
      </c>
      <c r="B91" s="519">
        <v>4290</v>
      </c>
      <c r="C91" s="1723"/>
      <c r="D91" s="1723"/>
      <c r="E91" s="1734"/>
      <c r="F91" s="1723"/>
      <c r="G91" s="1723"/>
      <c r="H91" s="1624"/>
      <c r="I91" s="1632"/>
      <c r="J91" s="1632"/>
      <c r="K91" s="1731">
        <f t="shared" si="12"/>
        <v>0</v>
      </c>
      <c r="L91" s="1676">
        <v>0</v>
      </c>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v>0</v>
      </c>
    </row>
    <row r="94" spans="1:12" ht="12.75" customHeight="1" thickTop="1" thickBot="1" x14ac:dyDescent="0.25">
      <c r="A94" s="1328" t="s">
        <v>684</v>
      </c>
      <c r="B94" s="519">
        <v>4320</v>
      </c>
      <c r="C94" s="1723"/>
      <c r="D94" s="1723"/>
      <c r="E94" s="1734"/>
      <c r="F94" s="1723"/>
      <c r="G94" s="1723"/>
      <c r="H94" s="1624"/>
      <c r="I94" s="1632"/>
      <c r="J94" s="1632"/>
      <c r="K94" s="1731">
        <f t="shared" si="12"/>
        <v>0</v>
      </c>
      <c r="L94" s="1676">
        <v>0</v>
      </c>
    </row>
    <row r="95" spans="1:12" ht="15" customHeight="1" thickTop="1" thickBot="1" x14ac:dyDescent="0.25">
      <c r="A95" s="1328" t="s">
        <v>1474</v>
      </c>
      <c r="B95" s="519">
        <v>4330</v>
      </c>
      <c r="C95" s="1723"/>
      <c r="D95" s="1723"/>
      <c r="E95" s="1734"/>
      <c r="F95" s="1723"/>
      <c r="G95" s="1723"/>
      <c r="H95" s="1624"/>
      <c r="I95" s="1632"/>
      <c r="J95" s="1632"/>
      <c r="K95" s="1731">
        <f t="shared" si="12"/>
        <v>0</v>
      </c>
      <c r="L95" s="1676">
        <v>0</v>
      </c>
    </row>
    <row r="96" spans="1:12" ht="14.25" thickTop="1" thickBot="1" x14ac:dyDescent="0.25">
      <c r="A96" s="1328" t="s">
        <v>685</v>
      </c>
      <c r="B96" s="519">
        <v>4340</v>
      </c>
      <c r="C96" s="1723"/>
      <c r="D96" s="1723"/>
      <c r="E96" s="1734"/>
      <c r="F96" s="1723"/>
      <c r="G96" s="1723"/>
      <c r="H96" s="1624"/>
      <c r="I96" s="1632"/>
      <c r="J96" s="1632"/>
      <c r="K96" s="1731">
        <f t="shared" si="12"/>
        <v>0</v>
      </c>
      <c r="L96" s="1676">
        <v>0</v>
      </c>
    </row>
    <row r="97" spans="1:14" ht="12.75" customHeight="1" thickTop="1" thickBot="1" x14ac:dyDescent="0.25">
      <c r="A97" s="1328" t="s">
        <v>758</v>
      </c>
      <c r="B97" s="519">
        <v>4370</v>
      </c>
      <c r="C97" s="1723"/>
      <c r="D97" s="1723"/>
      <c r="E97" s="1734"/>
      <c r="F97" s="1723"/>
      <c r="G97" s="1723"/>
      <c r="H97" s="1624"/>
      <c r="I97" s="1632"/>
      <c r="J97" s="1632"/>
      <c r="K97" s="1731">
        <f t="shared" si="12"/>
        <v>0</v>
      </c>
      <c r="L97" s="1676">
        <v>0</v>
      </c>
    </row>
    <row r="98" spans="1:14" ht="14.25" thickTop="1" thickBot="1" x14ac:dyDescent="0.25">
      <c r="A98" s="1328" t="s">
        <v>759</v>
      </c>
      <c r="B98" s="519">
        <v>4380</v>
      </c>
      <c r="C98" s="1723"/>
      <c r="D98" s="1723"/>
      <c r="E98" s="1736"/>
      <c r="F98" s="1723"/>
      <c r="G98" s="1723"/>
      <c r="H98" s="1624"/>
      <c r="I98" s="1632"/>
      <c r="J98" s="1632"/>
      <c r="K98" s="1731">
        <f t="shared" si="12"/>
        <v>0</v>
      </c>
      <c r="L98" s="1676">
        <v>0</v>
      </c>
    </row>
    <row r="99" spans="1:14" ht="14.25" thickTop="1" thickBot="1" x14ac:dyDescent="0.25">
      <c r="A99" s="1328" t="s">
        <v>364</v>
      </c>
      <c r="B99" s="519">
        <v>4390</v>
      </c>
      <c r="C99" s="1723"/>
      <c r="D99" s="1723"/>
      <c r="E99" s="1678"/>
      <c r="F99" s="1723"/>
      <c r="G99" s="1723"/>
      <c r="H99" s="1624"/>
      <c r="I99" s="1632"/>
      <c r="J99" s="1632"/>
      <c r="K99" s="1731">
        <f>SUM(E99,H99)</f>
        <v>0</v>
      </c>
      <c r="L99" s="1676">
        <v>0</v>
      </c>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v>0</v>
      </c>
    </row>
    <row r="102" spans="1:14" ht="12.75" customHeight="1" thickTop="1" thickBot="1" x14ac:dyDescent="0.25">
      <c r="A102" s="1429" t="s">
        <v>1473</v>
      </c>
      <c r="B102" s="1434">
        <v>4000</v>
      </c>
      <c r="C102" s="1723"/>
      <c r="D102" s="1723"/>
      <c r="E102" s="1731">
        <f>SUM(E84,E92,E100,E101)</f>
        <v>0</v>
      </c>
      <c r="F102" s="1723"/>
      <c r="G102" s="1723"/>
      <c r="H102" s="1731">
        <f>SUM(H84,H92,H100,H101)</f>
        <v>781285</v>
      </c>
      <c r="I102" s="1632"/>
      <c r="J102" s="1632"/>
      <c r="K102" s="1731">
        <f>SUM(K84,K92,K100,K101)</f>
        <v>781285</v>
      </c>
      <c r="L102" s="1731">
        <f>SUM(L84,L92,L100,L101)</f>
        <v>758687</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v>0</v>
      </c>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v>0</v>
      </c>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v>0</v>
      </c>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v>0</v>
      </c>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v>0</v>
      </c>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v>0</v>
      </c>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v>0</v>
      </c>
      <c r="M113" s="502"/>
      <c r="N113" s="502"/>
    </row>
    <row r="114" spans="1:14" ht="12.75" customHeight="1" thickTop="1" thickBot="1" x14ac:dyDescent="0.25">
      <c r="A114" s="1429" t="s">
        <v>48</v>
      </c>
      <c r="B114" s="1437"/>
      <c r="C114" s="1724">
        <f>SUM(C33,C74,C75,C102,C112,C113)</f>
        <v>0</v>
      </c>
      <c r="D114" s="1724">
        <f t="shared" ref="D114:K114" si="13">SUM(D33,D74,D75,D102,D112,D113)</f>
        <v>0</v>
      </c>
      <c r="E114" s="1724">
        <f t="shared" si="13"/>
        <v>123142</v>
      </c>
      <c r="F114" s="1724">
        <f t="shared" si="13"/>
        <v>5531</v>
      </c>
      <c r="G114" s="1724">
        <f t="shared" si="13"/>
        <v>0</v>
      </c>
      <c r="H114" s="1724">
        <f>SUM(H33,H74,H75,H102,H112,H113)</f>
        <v>781285</v>
      </c>
      <c r="I114" s="1724">
        <f t="shared" si="13"/>
        <v>0</v>
      </c>
      <c r="J114" s="1724">
        <f t="shared" si="13"/>
        <v>0</v>
      </c>
      <c r="K114" s="1724">
        <f t="shared" si="13"/>
        <v>909958</v>
      </c>
      <c r="L114" s="1724">
        <f>SUM(L33,L74,L75,L102,L112,L113)</f>
        <v>901343</v>
      </c>
    </row>
    <row r="115" spans="1:14" ht="13.5" thickTop="1" x14ac:dyDescent="0.2">
      <c r="A115" s="2329" t="s">
        <v>989</v>
      </c>
      <c r="B115" s="2330"/>
      <c r="C115" s="1725"/>
      <c r="D115" s="1725"/>
      <c r="E115" s="1725"/>
      <c r="F115" s="1725"/>
      <c r="G115" s="1725"/>
      <c r="H115" s="1725"/>
      <c r="I115" s="1725"/>
      <c r="J115" s="1725"/>
      <c r="K115" s="1739">
        <f>'Revenues 9-14'!C268-'Expenditures 15-22'!K114</f>
        <v>239</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4" t="s">
        <v>293</v>
      </c>
      <c r="B117" s="2335"/>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1965</v>
      </c>
      <c r="B120" s="512" t="s">
        <v>711</v>
      </c>
      <c r="C120" s="1623"/>
      <c r="D120" s="1623"/>
      <c r="E120" s="1623"/>
      <c r="F120" s="1623"/>
      <c r="G120" s="1623"/>
      <c r="H120" s="1623"/>
      <c r="I120" s="1624"/>
      <c r="J120" s="1624"/>
      <c r="K120" s="1722">
        <f>SUM(C120:J120)</f>
        <v>0</v>
      </c>
      <c r="L120" s="1623">
        <v>0</v>
      </c>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v>0</v>
      </c>
    </row>
    <row r="123" spans="1:14" ht="14.25" thickTop="1" thickBot="1" x14ac:dyDescent="0.25">
      <c r="A123" s="1319" t="s">
        <v>4</v>
      </c>
      <c r="B123" s="503">
        <v>2530</v>
      </c>
      <c r="C123" s="1623"/>
      <c r="D123" s="1623"/>
      <c r="E123" s="1623"/>
      <c r="F123" s="1623"/>
      <c r="G123" s="1623"/>
      <c r="H123" s="1623"/>
      <c r="I123" s="1624"/>
      <c r="J123" s="1624"/>
      <c r="K123" s="1724">
        <f>SUM(C123:J123)</f>
        <v>0</v>
      </c>
      <c r="L123" s="1623">
        <v>0</v>
      </c>
    </row>
    <row r="124" spans="1:14" ht="14.25" thickTop="1" thickBot="1" x14ac:dyDescent="0.25">
      <c r="A124" s="1319" t="s">
        <v>195</v>
      </c>
      <c r="B124" s="503">
        <v>2540</v>
      </c>
      <c r="C124" s="1623"/>
      <c r="D124" s="1623"/>
      <c r="E124" s="1623"/>
      <c r="F124" s="1623"/>
      <c r="G124" s="1623"/>
      <c r="H124" s="1623"/>
      <c r="I124" s="1624"/>
      <c r="J124" s="1624"/>
      <c r="K124" s="1724">
        <f>SUM(C124:J124)</f>
        <v>0</v>
      </c>
      <c r="L124" s="1623">
        <v>0</v>
      </c>
    </row>
    <row r="125" spans="1:14" ht="14.25" thickTop="1" thickBot="1" x14ac:dyDescent="0.25">
      <c r="A125" s="1319" t="s">
        <v>947</v>
      </c>
      <c r="B125" s="503">
        <v>2550</v>
      </c>
      <c r="C125" s="1623"/>
      <c r="D125" s="1623"/>
      <c r="E125" s="1623"/>
      <c r="F125" s="1623"/>
      <c r="G125" s="1623"/>
      <c r="H125" s="1623"/>
      <c r="I125" s="1624"/>
      <c r="J125" s="1624"/>
      <c r="K125" s="1724">
        <f>SUM(C125:J125)</f>
        <v>0</v>
      </c>
      <c r="L125" s="1623">
        <v>0</v>
      </c>
    </row>
    <row r="126" spans="1:14" ht="14.25" thickTop="1" thickBot="1" x14ac:dyDescent="0.25">
      <c r="A126" s="1319" t="s">
        <v>100</v>
      </c>
      <c r="B126" s="503">
        <v>2560</v>
      </c>
      <c r="C126" s="1744"/>
      <c r="D126" s="1744"/>
      <c r="E126" s="1744"/>
      <c r="F126" s="1744"/>
      <c r="G126" s="1623"/>
      <c r="H126" s="1744"/>
      <c r="I126" s="1629"/>
      <c r="J126" s="1723"/>
      <c r="K126" s="1724">
        <f>SUM(C126:J126)</f>
        <v>0</v>
      </c>
      <c r="L126" s="1623">
        <v>0</v>
      </c>
    </row>
    <row r="127" spans="1:14" ht="12.75" customHeight="1" thickTop="1" thickBot="1" x14ac:dyDescent="0.25">
      <c r="A127" s="1429" t="s">
        <v>714</v>
      </c>
      <c r="B127" s="1430" t="s">
        <v>35</v>
      </c>
      <c r="C127" s="1724">
        <f>SUM(C122:C126)</f>
        <v>0</v>
      </c>
      <c r="D127" s="1724">
        <f t="shared" ref="D127:L127" si="14">SUM(D122:D126)</f>
        <v>0</v>
      </c>
      <c r="E127" s="1724">
        <f t="shared" si="14"/>
        <v>0</v>
      </c>
      <c r="F127" s="1724">
        <f t="shared" si="14"/>
        <v>0</v>
      </c>
      <c r="G127" s="1724">
        <f t="shared" si="14"/>
        <v>0</v>
      </c>
      <c r="H127" s="1724">
        <f t="shared" si="14"/>
        <v>0</v>
      </c>
      <c r="I127" s="1724">
        <f t="shared" si="14"/>
        <v>0</v>
      </c>
      <c r="J127" s="1724">
        <f t="shared" si="14"/>
        <v>0</v>
      </c>
      <c r="K127" s="1724">
        <f t="shared" si="14"/>
        <v>0</v>
      </c>
      <c r="L127" s="1724">
        <f t="shared" si="14"/>
        <v>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v>0</v>
      </c>
    </row>
    <row r="129" spans="1:14" ht="12.75" customHeight="1" thickBot="1" x14ac:dyDescent="0.25">
      <c r="A129" s="1438" t="s">
        <v>806</v>
      </c>
      <c r="B129" s="1439" t="s">
        <v>565</v>
      </c>
      <c r="C129" s="1731">
        <f>SUM(C120,C127,C128)</f>
        <v>0</v>
      </c>
      <c r="D129" s="1731">
        <f t="shared" ref="D129:L129" si="15">SUM(D120,D127,D128)</f>
        <v>0</v>
      </c>
      <c r="E129" s="1731">
        <f t="shared" si="15"/>
        <v>0</v>
      </c>
      <c r="F129" s="1731">
        <f t="shared" si="15"/>
        <v>0</v>
      </c>
      <c r="G129" s="1731">
        <f t="shared" si="15"/>
        <v>0</v>
      </c>
      <c r="H129" s="1731">
        <f t="shared" si="15"/>
        <v>0</v>
      </c>
      <c r="I129" s="1731">
        <f t="shared" si="15"/>
        <v>0</v>
      </c>
      <c r="J129" s="1731">
        <f t="shared" si="15"/>
        <v>0</v>
      </c>
      <c r="K129" s="1731">
        <f t="shared" si="15"/>
        <v>0</v>
      </c>
      <c r="L129" s="1731">
        <f t="shared" si="15"/>
        <v>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v>0</v>
      </c>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1818</v>
      </c>
      <c r="C133" s="1625"/>
      <c r="D133" s="1625"/>
      <c r="E133" s="1735"/>
      <c r="F133" s="1625"/>
      <c r="G133" s="1625"/>
      <c r="H133" s="1735"/>
      <c r="I133" s="1625"/>
      <c r="J133" s="1625"/>
      <c r="K133" s="1747">
        <f>SUM(E133,H133)</f>
        <v>0</v>
      </c>
      <c r="L133" s="1735">
        <v>0</v>
      </c>
      <c r="M133" s="201"/>
      <c r="N133" s="201"/>
    </row>
    <row r="134" spans="1:14" x14ac:dyDescent="0.2">
      <c r="A134" s="1319" t="s">
        <v>301</v>
      </c>
      <c r="B134" s="503">
        <v>4120</v>
      </c>
      <c r="C134" s="1723"/>
      <c r="D134" s="1723"/>
      <c r="E134" s="1633"/>
      <c r="F134" s="1723"/>
      <c r="G134" s="1723"/>
      <c r="H134" s="1636"/>
      <c r="I134" s="1632"/>
      <c r="J134" s="1723"/>
      <c r="K134" s="1728">
        <f>SUM(E134,H134)</f>
        <v>0</v>
      </c>
      <c r="L134" s="1636">
        <v>0</v>
      </c>
    </row>
    <row r="135" spans="1:14" x14ac:dyDescent="0.2">
      <c r="A135" s="1319" t="s">
        <v>692</v>
      </c>
      <c r="B135" s="503">
        <v>4140</v>
      </c>
      <c r="C135" s="1723"/>
      <c r="D135" s="1723"/>
      <c r="E135" s="1624"/>
      <c r="F135" s="1723"/>
      <c r="G135" s="1723"/>
      <c r="H135" s="1623"/>
      <c r="I135" s="1632"/>
      <c r="J135" s="1723"/>
      <c r="K135" s="1728">
        <f>SUM(E135,H135)</f>
        <v>0</v>
      </c>
      <c r="L135" s="1623">
        <v>0</v>
      </c>
    </row>
    <row r="136" spans="1:14" x14ac:dyDescent="0.2">
      <c r="A136" s="1323" t="s">
        <v>693</v>
      </c>
      <c r="B136" s="512">
        <v>4190</v>
      </c>
      <c r="C136" s="1723"/>
      <c r="D136" s="1723"/>
      <c r="E136" s="1624"/>
      <c r="F136" s="1723"/>
      <c r="G136" s="1723"/>
      <c r="H136" s="1623"/>
      <c r="I136" s="1632"/>
      <c r="J136" s="1723"/>
      <c r="K136" s="1728">
        <f>SUM(E136,H136)</f>
        <v>0</v>
      </c>
      <c r="L136" s="1623">
        <v>0</v>
      </c>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v>0</v>
      </c>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v>0</v>
      </c>
    </row>
    <row r="143" spans="1:14" x14ac:dyDescent="0.2">
      <c r="A143" s="1319" t="s">
        <v>88</v>
      </c>
      <c r="B143" s="503">
        <v>5120</v>
      </c>
      <c r="C143" s="1723"/>
      <c r="D143" s="1723"/>
      <c r="E143" s="1723"/>
      <c r="F143" s="1723"/>
      <c r="G143" s="1723"/>
      <c r="H143" s="1623"/>
      <c r="I143" s="1625"/>
      <c r="J143" s="1723"/>
      <c r="K143" s="1728">
        <f>SUM(H143)</f>
        <v>0</v>
      </c>
      <c r="L143" s="1623">
        <v>0</v>
      </c>
    </row>
    <row r="144" spans="1:14" ht="12.75" customHeight="1" x14ac:dyDescent="0.2">
      <c r="A144" s="1319" t="s">
        <v>1162</v>
      </c>
      <c r="B144" s="512" t="s">
        <v>613</v>
      </c>
      <c r="C144" s="1723"/>
      <c r="D144" s="1723"/>
      <c r="E144" s="1723"/>
      <c r="F144" s="1723"/>
      <c r="G144" s="1723"/>
      <c r="H144" s="1623"/>
      <c r="I144" s="1625"/>
      <c r="J144" s="1723"/>
      <c r="K144" s="1728">
        <f>SUM(H144)</f>
        <v>0</v>
      </c>
      <c r="L144" s="1623">
        <v>0</v>
      </c>
    </row>
    <row r="145" spans="1:14" x14ac:dyDescent="0.2">
      <c r="A145" s="1319" t="s">
        <v>89</v>
      </c>
      <c r="B145" s="503" t="s">
        <v>585</v>
      </c>
      <c r="C145" s="1723"/>
      <c r="D145" s="1723"/>
      <c r="E145" s="1723"/>
      <c r="F145" s="1723"/>
      <c r="G145" s="1723"/>
      <c r="H145" s="1623"/>
      <c r="I145" s="1625"/>
      <c r="J145" s="1723"/>
      <c r="K145" s="1728">
        <f>SUM(H145)</f>
        <v>0</v>
      </c>
      <c r="L145" s="1623">
        <v>0</v>
      </c>
    </row>
    <row r="146" spans="1:14" ht="12.75" customHeight="1" x14ac:dyDescent="0.2">
      <c r="A146" s="1319" t="s">
        <v>615</v>
      </c>
      <c r="B146" s="503" t="s">
        <v>614</v>
      </c>
      <c r="C146" s="1723"/>
      <c r="D146" s="1723"/>
      <c r="E146" s="1723"/>
      <c r="F146" s="1723"/>
      <c r="G146" s="1723"/>
      <c r="H146" s="1623"/>
      <c r="I146" s="1625"/>
      <c r="J146" s="1723"/>
      <c r="K146" s="1728">
        <f>SUM(H146)</f>
        <v>0</v>
      </c>
      <c r="L146" s="1623">
        <v>0</v>
      </c>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v>0</v>
      </c>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v>0</v>
      </c>
    </row>
    <row r="151" spans="1:14" ht="12.75" customHeight="1" thickTop="1" thickBot="1" x14ac:dyDescent="0.25">
      <c r="A151" s="2346" t="s">
        <v>616</v>
      </c>
      <c r="B151" s="2326"/>
      <c r="C151" s="1724">
        <f>SUM(C129,C130,C139,C149,C150)</f>
        <v>0</v>
      </c>
      <c r="D151" s="1724">
        <f t="shared" ref="D151:K151" si="16">SUM(D129,D130,D139,D149,D150)</f>
        <v>0</v>
      </c>
      <c r="E151" s="1724">
        <f t="shared" si="16"/>
        <v>0</v>
      </c>
      <c r="F151" s="1724">
        <f t="shared" si="16"/>
        <v>0</v>
      </c>
      <c r="G151" s="1724">
        <f t="shared" si="16"/>
        <v>0</v>
      </c>
      <c r="H151" s="1724">
        <f t="shared" si="16"/>
        <v>0</v>
      </c>
      <c r="I151" s="1724">
        <f t="shared" si="16"/>
        <v>0</v>
      </c>
      <c r="J151" s="1724">
        <f t="shared" si="16"/>
        <v>0</v>
      </c>
      <c r="K151" s="1724">
        <f t="shared" si="16"/>
        <v>0</v>
      </c>
      <c r="L151" s="1724">
        <f>SUM(L129,L130,L139,L149,L150)</f>
        <v>0</v>
      </c>
    </row>
    <row r="152" spans="1:14" ht="12.75" customHeight="1" thickTop="1" x14ac:dyDescent="0.2">
      <c r="A152" s="2349" t="s">
        <v>1170</v>
      </c>
      <c r="B152" s="2350"/>
      <c r="C152" s="1725"/>
      <c r="D152" s="1725"/>
      <c r="E152" s="1725"/>
      <c r="F152" s="1725"/>
      <c r="G152" s="1725"/>
      <c r="H152" s="1725"/>
      <c r="I152" s="1725"/>
      <c r="J152" s="1723"/>
      <c r="K152" s="1739">
        <f>'Revenues 9-14'!D268-'Expenditures 15-22'!K151</f>
        <v>0</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4" t="s">
        <v>617</v>
      </c>
      <c r="B154" s="2336"/>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1819</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1818</v>
      </c>
      <c r="C157" s="1723"/>
      <c r="D157" s="1723"/>
      <c r="E157" s="1723"/>
      <c r="F157" s="1723"/>
      <c r="G157" s="1723"/>
      <c r="H157" s="1735"/>
      <c r="I157" s="1723"/>
      <c r="J157" s="1723"/>
      <c r="K157" s="1722">
        <f>H157</f>
        <v>0</v>
      </c>
      <c r="L157" s="1624">
        <v>0</v>
      </c>
      <c r="M157" s="505"/>
      <c r="N157" s="505"/>
    </row>
    <row r="158" spans="1:14" s="506" customFormat="1" ht="12" x14ac:dyDescent="0.2">
      <c r="A158" s="1511" t="s">
        <v>301</v>
      </c>
      <c r="B158" s="1512" t="s">
        <v>1820</v>
      </c>
      <c r="C158" s="1723"/>
      <c r="D158" s="1723"/>
      <c r="E158" s="1723"/>
      <c r="F158" s="1723"/>
      <c r="G158" s="1723"/>
      <c r="H158" s="1624"/>
      <c r="I158" s="1723"/>
      <c r="J158" s="1723"/>
      <c r="K158" s="1722">
        <f>H158</f>
        <v>0</v>
      </c>
      <c r="L158" s="1624">
        <v>0</v>
      </c>
      <c r="M158" s="505"/>
      <c r="N158" s="505"/>
    </row>
    <row r="159" spans="1:14" s="506" customFormat="1" ht="12" x14ac:dyDescent="0.2">
      <c r="A159" s="1511" t="s">
        <v>1821</v>
      </c>
      <c r="B159" s="1512" t="s">
        <v>554</v>
      </c>
      <c r="C159" s="1723"/>
      <c r="D159" s="1723"/>
      <c r="E159" s="1723"/>
      <c r="F159" s="1723"/>
      <c r="G159" s="1723"/>
      <c r="H159" s="1624"/>
      <c r="I159" s="1723"/>
      <c r="J159" s="1723"/>
      <c r="K159" s="1722">
        <f>H159</f>
        <v>0</v>
      </c>
      <c r="L159" s="1624">
        <v>0</v>
      </c>
      <c r="M159" s="505"/>
      <c r="N159" s="505"/>
    </row>
    <row r="160" spans="1:14" s="506" customFormat="1" ht="15.75" customHeight="1" thickBot="1" x14ac:dyDescent="0.25">
      <c r="A160" s="1513" t="s">
        <v>1822</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v>0</v>
      </c>
    </row>
    <row r="164" spans="1:14" x14ac:dyDescent="0.2">
      <c r="A164" s="1319" t="s">
        <v>88</v>
      </c>
      <c r="B164" s="503">
        <v>5120</v>
      </c>
      <c r="C164" s="1723"/>
      <c r="D164" s="1723"/>
      <c r="E164" s="1723"/>
      <c r="F164" s="1723"/>
      <c r="G164" s="1723"/>
      <c r="H164" s="1623"/>
      <c r="I164" s="1723"/>
      <c r="J164" s="1723"/>
      <c r="K164" s="1722">
        <f>SUM(C164:J164)</f>
        <v>0</v>
      </c>
      <c r="L164" s="1623">
        <v>0</v>
      </c>
    </row>
    <row r="165" spans="1:14" ht="12.75" customHeight="1" x14ac:dyDescent="0.2">
      <c r="A165" s="1319" t="s">
        <v>1162</v>
      </c>
      <c r="B165" s="503" t="s">
        <v>613</v>
      </c>
      <c r="C165" s="1723"/>
      <c r="D165" s="1723"/>
      <c r="E165" s="1723"/>
      <c r="F165" s="1723"/>
      <c r="G165" s="1723"/>
      <c r="H165" s="1623"/>
      <c r="I165" s="1723"/>
      <c r="J165" s="1723"/>
      <c r="K165" s="1722">
        <f>SUM(C165:J165)</f>
        <v>0</v>
      </c>
      <c r="L165" s="1623">
        <v>0</v>
      </c>
    </row>
    <row r="166" spans="1:14" x14ac:dyDescent="0.2">
      <c r="A166" s="1319" t="s">
        <v>89</v>
      </c>
      <c r="B166" s="512" t="s">
        <v>585</v>
      </c>
      <c r="C166" s="1723"/>
      <c r="D166" s="1723"/>
      <c r="E166" s="1723"/>
      <c r="F166" s="1723"/>
      <c r="G166" s="1723"/>
      <c r="H166" s="1623"/>
      <c r="I166" s="1723"/>
      <c r="J166" s="1723"/>
      <c r="K166" s="1722">
        <f>SUM(C166:J166)</f>
        <v>0</v>
      </c>
      <c r="L166" s="1623">
        <v>0</v>
      </c>
    </row>
    <row r="167" spans="1:14" ht="12.75" customHeight="1" x14ac:dyDescent="0.2">
      <c r="A167" s="1319" t="s">
        <v>615</v>
      </c>
      <c r="B167" s="503" t="s">
        <v>614</v>
      </c>
      <c r="C167" s="1723"/>
      <c r="D167" s="1723"/>
      <c r="E167" s="1723"/>
      <c r="F167" s="1723"/>
      <c r="G167" s="1723"/>
      <c r="H167" s="1623"/>
      <c r="I167" s="1723"/>
      <c r="J167" s="1723"/>
      <c r="K167" s="1722">
        <f>SUM(C167:J167)</f>
        <v>0</v>
      </c>
      <c r="L167" s="1623">
        <v>0</v>
      </c>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c r="I169" s="1723"/>
      <c r="J169" s="1723"/>
      <c r="K169" s="1722">
        <f>SUM(C169:H169)</f>
        <v>0</v>
      </c>
      <c r="L169" s="1745">
        <v>0</v>
      </c>
    </row>
    <row r="170" spans="1:14" ht="33.75" customHeight="1" x14ac:dyDescent="0.2">
      <c r="A170" s="543" t="s">
        <v>1654</v>
      </c>
      <c r="B170" s="545" t="s">
        <v>31</v>
      </c>
      <c r="C170" s="1723"/>
      <c r="D170" s="1723"/>
      <c r="E170" s="1723"/>
      <c r="F170" s="1723"/>
      <c r="G170" s="1723"/>
      <c r="H170" s="1696"/>
      <c r="I170" s="1723"/>
      <c r="J170" s="1723"/>
      <c r="K170" s="1722">
        <f>SUM(C170:J170)</f>
        <v>0</v>
      </c>
      <c r="L170" s="1696">
        <v>0</v>
      </c>
    </row>
    <row r="171" spans="1:14" ht="15.75" customHeight="1" x14ac:dyDescent="0.2">
      <c r="A171" s="507" t="s">
        <v>761</v>
      </c>
      <c r="B171" s="546" t="s">
        <v>84</v>
      </c>
      <c r="C171" s="1723"/>
      <c r="D171" s="1723"/>
      <c r="E171" s="1623"/>
      <c r="F171" s="1723"/>
      <c r="G171" s="1723"/>
      <c r="H171" s="1696"/>
      <c r="I171" s="1632"/>
      <c r="J171" s="1723"/>
      <c r="K171" s="1722">
        <f>SUM(C171:J171)</f>
        <v>0</v>
      </c>
      <c r="L171" s="1696">
        <v>0</v>
      </c>
    </row>
    <row r="172" spans="1:14" ht="12.75" customHeight="1" thickBot="1" x14ac:dyDescent="0.25">
      <c r="A172" s="1429" t="s">
        <v>633</v>
      </c>
      <c r="B172" s="1430" t="s">
        <v>489</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v>0</v>
      </c>
    </row>
    <row r="174" spans="1:14" ht="12.75" customHeight="1" thickTop="1" thickBot="1" x14ac:dyDescent="0.25">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x14ac:dyDescent="0.2">
      <c r="A175" s="2329" t="s">
        <v>989</v>
      </c>
      <c r="B175" s="2330"/>
      <c r="C175" s="1723"/>
      <c r="D175" s="1723"/>
      <c r="E175" s="1723"/>
      <c r="F175" s="1723"/>
      <c r="G175" s="1723"/>
      <c r="H175" s="1725"/>
      <c r="I175" s="1723"/>
      <c r="J175" s="1723"/>
      <c r="K175" s="1739">
        <f>'Revenues 9-14'!E268-'Expenditures 15-22'!K174</f>
        <v>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1965</v>
      </c>
      <c r="B180" s="503" t="s">
        <v>711</v>
      </c>
      <c r="C180" s="1623"/>
      <c r="D180" s="1623"/>
      <c r="E180" s="1623"/>
      <c r="F180" s="1623"/>
      <c r="G180" s="1623"/>
      <c r="H180" s="1623"/>
      <c r="I180" s="1624"/>
      <c r="J180" s="1624"/>
      <c r="K180" s="1722">
        <f>SUM(C180:J180)</f>
        <v>0</v>
      </c>
      <c r="L180" s="1623">
        <v>0</v>
      </c>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c r="D182" s="1623"/>
      <c r="E182" s="1623"/>
      <c r="F182" s="1623"/>
      <c r="G182" s="1623"/>
      <c r="H182" s="1623"/>
      <c r="I182" s="1624"/>
      <c r="J182" s="1624"/>
      <c r="K182" s="1722">
        <f>SUM(C182:J182)</f>
        <v>0</v>
      </c>
      <c r="L182" s="1623">
        <v>0</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v>0</v>
      </c>
    </row>
    <row r="184" spans="1:14" ht="12.75" customHeight="1" thickTop="1" thickBot="1" x14ac:dyDescent="0.25">
      <c r="A184" s="1442" t="s">
        <v>806</v>
      </c>
      <c r="B184" s="1430" t="s">
        <v>565</v>
      </c>
      <c r="C184" s="1731">
        <f>SUM(C180,C182,C183)</f>
        <v>0</v>
      </c>
      <c r="D184" s="1731">
        <f t="shared" ref="D184:J184" si="17">SUM(D180,D182,D183)</f>
        <v>0</v>
      </c>
      <c r="E184" s="1731">
        <f t="shared" si="17"/>
        <v>0</v>
      </c>
      <c r="F184" s="1731">
        <f t="shared" si="17"/>
        <v>0</v>
      </c>
      <c r="G184" s="1731">
        <f t="shared" si="17"/>
        <v>0</v>
      </c>
      <c r="H184" s="1731">
        <f t="shared" si="17"/>
        <v>0</v>
      </c>
      <c r="I184" s="1731">
        <f t="shared" si="17"/>
        <v>0</v>
      </c>
      <c r="J184" s="1731">
        <f t="shared" si="17"/>
        <v>0</v>
      </c>
      <c r="K184" s="1731">
        <f>SUM(K180,K182,K183)</f>
        <v>0</v>
      </c>
      <c r="L184" s="1731">
        <f>SUM(L180, L182:L183)</f>
        <v>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v>0</v>
      </c>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v>0</v>
      </c>
    </row>
    <row r="189" spans="1:14" x14ac:dyDescent="0.2">
      <c r="A189" s="1319" t="s">
        <v>301</v>
      </c>
      <c r="B189" s="503">
        <v>4120</v>
      </c>
      <c r="C189" s="1723"/>
      <c r="D189" s="1723"/>
      <c r="E189" s="1623"/>
      <c r="F189" s="1723"/>
      <c r="G189" s="1723"/>
      <c r="H189" s="1623"/>
      <c r="I189" s="1632"/>
      <c r="J189" s="1723"/>
      <c r="K189" s="1722">
        <f t="shared" si="18"/>
        <v>0</v>
      </c>
      <c r="L189" s="1623">
        <v>0</v>
      </c>
    </row>
    <row r="190" spans="1:14" x14ac:dyDescent="0.2">
      <c r="A190" s="1319" t="s">
        <v>302</v>
      </c>
      <c r="B190" s="512">
        <v>4130</v>
      </c>
      <c r="C190" s="1723"/>
      <c r="D190" s="1723"/>
      <c r="E190" s="1623"/>
      <c r="F190" s="1723"/>
      <c r="G190" s="1723"/>
      <c r="H190" s="1623"/>
      <c r="I190" s="1632"/>
      <c r="J190" s="1723"/>
      <c r="K190" s="1722">
        <f t="shared" si="18"/>
        <v>0</v>
      </c>
      <c r="L190" s="1623">
        <v>0</v>
      </c>
    </row>
    <row r="191" spans="1:14" x14ac:dyDescent="0.2">
      <c r="A191" s="1319" t="s">
        <v>692</v>
      </c>
      <c r="B191" s="503">
        <v>4140</v>
      </c>
      <c r="C191" s="1723"/>
      <c r="D191" s="1723"/>
      <c r="E191" s="1623"/>
      <c r="F191" s="1723"/>
      <c r="G191" s="1723"/>
      <c r="H191" s="1623"/>
      <c r="I191" s="1632"/>
      <c r="J191" s="1723"/>
      <c r="K191" s="1722">
        <f t="shared" si="18"/>
        <v>0</v>
      </c>
      <c r="L191" s="1623">
        <v>0</v>
      </c>
    </row>
    <row r="192" spans="1:14" x14ac:dyDescent="0.2">
      <c r="A192" s="1319" t="s">
        <v>86</v>
      </c>
      <c r="B192" s="503">
        <v>4170</v>
      </c>
      <c r="C192" s="1723"/>
      <c r="D192" s="1723"/>
      <c r="E192" s="1623"/>
      <c r="F192" s="1723"/>
      <c r="G192" s="1723"/>
      <c r="H192" s="1623"/>
      <c r="I192" s="1632"/>
      <c r="J192" s="1723"/>
      <c r="K192" s="1722">
        <f t="shared" si="18"/>
        <v>0</v>
      </c>
      <c r="L192" s="1623">
        <v>0</v>
      </c>
    </row>
    <row r="193" spans="1:14" x14ac:dyDescent="0.2">
      <c r="A193" s="1323" t="s">
        <v>693</v>
      </c>
      <c r="B193" s="512">
        <v>4190</v>
      </c>
      <c r="C193" s="1723"/>
      <c r="D193" s="1723"/>
      <c r="E193" s="1623"/>
      <c r="F193" s="1723"/>
      <c r="G193" s="1723"/>
      <c r="H193" s="1623"/>
      <c r="I193" s="1632"/>
      <c r="J193" s="1723"/>
      <c r="K193" s="1722">
        <f t="shared" si="18"/>
        <v>0</v>
      </c>
      <c r="L193" s="1623">
        <v>0</v>
      </c>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v>0</v>
      </c>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v>0</v>
      </c>
    </row>
    <row r="200" spans="1:14" x14ac:dyDescent="0.2">
      <c r="A200" s="1319" t="s">
        <v>88</v>
      </c>
      <c r="B200" s="503">
        <v>5120</v>
      </c>
      <c r="C200" s="1723"/>
      <c r="D200" s="1723"/>
      <c r="E200" s="1723"/>
      <c r="F200" s="1723"/>
      <c r="G200" s="1723"/>
      <c r="H200" s="1623"/>
      <c r="I200" s="1723"/>
      <c r="J200" s="1723"/>
      <c r="K200" s="1722">
        <f>SUM(H200)</f>
        <v>0</v>
      </c>
      <c r="L200" s="1623">
        <v>0</v>
      </c>
    </row>
    <row r="201" spans="1:14" ht="12.75" customHeight="1" x14ac:dyDescent="0.2">
      <c r="A201" s="1319" t="s">
        <v>1162</v>
      </c>
      <c r="B201" s="512" t="s">
        <v>613</v>
      </c>
      <c r="C201" s="1723"/>
      <c r="D201" s="1723"/>
      <c r="E201" s="1723"/>
      <c r="F201" s="1723"/>
      <c r="G201" s="1723"/>
      <c r="H201" s="1623"/>
      <c r="I201" s="1723"/>
      <c r="J201" s="1723"/>
      <c r="K201" s="1722">
        <f>SUM(H201)</f>
        <v>0</v>
      </c>
      <c r="L201" s="1623">
        <v>0</v>
      </c>
    </row>
    <row r="202" spans="1:14" x14ac:dyDescent="0.2">
      <c r="A202" s="1319" t="s">
        <v>89</v>
      </c>
      <c r="B202" s="503" t="s">
        <v>585</v>
      </c>
      <c r="C202" s="1723"/>
      <c r="D202" s="1723"/>
      <c r="E202" s="1723"/>
      <c r="F202" s="1723"/>
      <c r="G202" s="1723"/>
      <c r="H202" s="1623"/>
      <c r="I202" s="1723"/>
      <c r="J202" s="1723"/>
      <c r="K202" s="1722">
        <f>SUM(H202)</f>
        <v>0</v>
      </c>
      <c r="L202" s="1623">
        <v>0</v>
      </c>
    </row>
    <row r="203" spans="1:14" x14ac:dyDescent="0.2">
      <c r="A203" s="1331" t="s">
        <v>615</v>
      </c>
      <c r="B203" s="503" t="s">
        <v>614</v>
      </c>
      <c r="C203" s="1723"/>
      <c r="D203" s="1723"/>
      <c r="E203" s="1723"/>
      <c r="F203" s="1723"/>
      <c r="G203" s="1723"/>
      <c r="H203" s="1627"/>
      <c r="I203" s="1723"/>
      <c r="J203" s="1723"/>
      <c r="K203" s="1722">
        <f>SUM(H203)</f>
        <v>0</v>
      </c>
      <c r="L203" s="1627">
        <v>0</v>
      </c>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v>0</v>
      </c>
    </row>
    <row r="206" spans="1:14" ht="30" customHeight="1" x14ac:dyDescent="0.2">
      <c r="A206" s="555" t="s">
        <v>1655</v>
      </c>
      <c r="B206" s="546" t="s">
        <v>31</v>
      </c>
      <c r="C206" s="1723"/>
      <c r="D206" s="1723"/>
      <c r="E206" s="1723"/>
      <c r="F206" s="1723"/>
      <c r="G206" s="1723"/>
      <c r="H206" s="1623"/>
      <c r="I206" s="1723"/>
      <c r="J206" s="1723"/>
      <c r="K206" s="1722">
        <f>SUM(H206)</f>
        <v>0</v>
      </c>
      <c r="L206" s="1623">
        <v>0</v>
      </c>
    </row>
    <row r="207" spans="1:14" ht="15.75" customHeight="1" x14ac:dyDescent="0.2">
      <c r="A207" s="507" t="s">
        <v>761</v>
      </c>
      <c r="B207" s="546" t="s">
        <v>84</v>
      </c>
      <c r="C207" s="1723"/>
      <c r="D207" s="1723"/>
      <c r="E207" s="1723"/>
      <c r="F207" s="1723"/>
      <c r="G207" s="1723"/>
      <c r="H207" s="1624"/>
      <c r="I207" s="1723"/>
      <c r="J207" s="1723"/>
      <c r="K207" s="1722">
        <f>H207</f>
        <v>0</v>
      </c>
      <c r="L207" s="1623">
        <v>0</v>
      </c>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v>0</v>
      </c>
    </row>
    <row r="210" spans="1:14" ht="12.75" customHeight="1" thickTop="1" thickBot="1" x14ac:dyDescent="0.25">
      <c r="A210" s="1443" t="s">
        <v>275</v>
      </c>
      <c r="B210" s="1444"/>
      <c r="C210" s="1724">
        <f>SUM(C184,C185)</f>
        <v>0</v>
      </c>
      <c r="D210" s="1724">
        <f>SUM(D184,D185)</f>
        <v>0</v>
      </c>
      <c r="E210" s="1724">
        <f>SUM(E184,E185,E196)</f>
        <v>0</v>
      </c>
      <c r="F210" s="1724">
        <f>SUM(F184,F185)</f>
        <v>0</v>
      </c>
      <c r="G210" s="1724">
        <f>SUM(G184,G185)</f>
        <v>0</v>
      </c>
      <c r="H210" s="1724">
        <f>SUM(H184,H185,H196,H208,H209)</f>
        <v>0</v>
      </c>
      <c r="I210" s="1724">
        <f>SUM(I184,I185)</f>
        <v>0</v>
      </c>
      <c r="J210" s="1724">
        <f>SUM(J184,J185)</f>
        <v>0</v>
      </c>
      <c r="K210" s="1722">
        <f>SUM(K184,K185,K196,K208,K209)</f>
        <v>0</v>
      </c>
      <c r="L210" s="1724">
        <f>SUM(L184,L185,L196,L208,L209)</f>
        <v>0</v>
      </c>
    </row>
    <row r="211" spans="1:14" ht="13.5" thickTop="1" x14ac:dyDescent="0.2">
      <c r="A211" s="2329" t="s">
        <v>989</v>
      </c>
      <c r="B211" s="2330"/>
      <c r="C211" s="1725"/>
      <c r="D211" s="1725"/>
      <c r="E211" s="1725"/>
      <c r="F211" s="1725"/>
      <c r="G211" s="1725"/>
      <c r="H211" s="1725"/>
      <c r="I211" s="1723"/>
      <c r="J211" s="1723"/>
      <c r="K211" s="1739">
        <f>'Revenues 9-14'!F268-'Expenditures 15-22'!K210</f>
        <v>0</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1" t="s">
        <v>959</v>
      </c>
      <c r="B213" s="2352"/>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c r="E215" s="1723"/>
      <c r="F215" s="1723"/>
      <c r="G215" s="1723"/>
      <c r="H215" s="1723"/>
      <c r="I215" s="1723"/>
      <c r="J215" s="1723"/>
      <c r="K215" s="1722">
        <f>D215</f>
        <v>0</v>
      </c>
      <c r="L215" s="1623">
        <v>0</v>
      </c>
    </row>
    <row r="216" spans="1:14" x14ac:dyDescent="0.2">
      <c r="A216" s="1319" t="s">
        <v>162</v>
      </c>
      <c r="B216" s="503" t="s">
        <v>961</v>
      </c>
      <c r="C216" s="1723"/>
      <c r="D216" s="1624"/>
      <c r="E216" s="1723"/>
      <c r="F216" s="1723"/>
      <c r="G216" s="1723"/>
      <c r="H216" s="1723"/>
      <c r="I216" s="1723"/>
      <c r="J216" s="1723"/>
      <c r="K216" s="1722">
        <f t="shared" ref="K216:K228" si="19">D216</f>
        <v>0</v>
      </c>
      <c r="L216" s="1623">
        <v>0</v>
      </c>
    </row>
    <row r="217" spans="1:14" x14ac:dyDescent="0.2">
      <c r="A217" s="1319" t="s">
        <v>163</v>
      </c>
      <c r="B217" s="503">
        <v>1200</v>
      </c>
      <c r="C217" s="1723"/>
      <c r="D217" s="1623"/>
      <c r="E217" s="1723"/>
      <c r="F217" s="1723"/>
      <c r="G217" s="1723"/>
      <c r="H217" s="1723"/>
      <c r="I217" s="1723"/>
      <c r="J217" s="1723"/>
      <c r="K217" s="1722">
        <f t="shared" si="19"/>
        <v>0</v>
      </c>
      <c r="L217" s="1623">
        <v>0</v>
      </c>
    </row>
    <row r="218" spans="1:14" x14ac:dyDescent="0.2">
      <c r="A218" s="1319" t="s">
        <v>276</v>
      </c>
      <c r="B218" s="503" t="s">
        <v>962</v>
      </c>
      <c r="C218" s="1723"/>
      <c r="D218" s="1624"/>
      <c r="E218" s="1723"/>
      <c r="F218" s="1723"/>
      <c r="G218" s="1723"/>
      <c r="H218" s="1723"/>
      <c r="I218" s="1723"/>
      <c r="J218" s="1723"/>
      <c r="K218" s="1722">
        <f t="shared" si="19"/>
        <v>0</v>
      </c>
      <c r="L218" s="1623">
        <v>0</v>
      </c>
    </row>
    <row r="219" spans="1:14" x14ac:dyDescent="0.2">
      <c r="A219" s="1319" t="s">
        <v>277</v>
      </c>
      <c r="B219" s="503">
        <v>1250</v>
      </c>
      <c r="C219" s="1723"/>
      <c r="D219" s="1623"/>
      <c r="E219" s="1723"/>
      <c r="F219" s="1723"/>
      <c r="G219" s="1723"/>
      <c r="H219" s="1723"/>
      <c r="I219" s="1723"/>
      <c r="J219" s="1723"/>
      <c r="K219" s="1722">
        <f t="shared" si="19"/>
        <v>0</v>
      </c>
      <c r="L219" s="1623">
        <v>0</v>
      </c>
    </row>
    <row r="220" spans="1:14" x14ac:dyDescent="0.2">
      <c r="A220" s="1319" t="s">
        <v>278</v>
      </c>
      <c r="B220" s="503" t="s">
        <v>160</v>
      </c>
      <c r="C220" s="1723"/>
      <c r="D220" s="1624"/>
      <c r="E220" s="1723"/>
      <c r="F220" s="1723"/>
      <c r="G220" s="1723"/>
      <c r="H220" s="1723"/>
      <c r="I220" s="1723"/>
      <c r="J220" s="1723"/>
      <c r="K220" s="1722">
        <f t="shared" si="19"/>
        <v>0</v>
      </c>
      <c r="L220" s="1623">
        <v>0</v>
      </c>
    </row>
    <row r="221" spans="1:14" x14ac:dyDescent="0.2">
      <c r="A221" s="1319" t="s">
        <v>956</v>
      </c>
      <c r="B221" s="503">
        <v>1300</v>
      </c>
      <c r="C221" s="1723"/>
      <c r="D221" s="1623"/>
      <c r="E221" s="1723"/>
      <c r="F221" s="1723"/>
      <c r="G221" s="1723"/>
      <c r="H221" s="1723"/>
      <c r="I221" s="1723"/>
      <c r="J221" s="1723"/>
      <c r="K221" s="1722">
        <f t="shared" si="19"/>
        <v>0</v>
      </c>
      <c r="L221" s="1623">
        <v>0</v>
      </c>
    </row>
    <row r="222" spans="1:14" x14ac:dyDescent="0.2">
      <c r="A222" s="1319" t="s">
        <v>718</v>
      </c>
      <c r="B222" s="503">
        <v>1400</v>
      </c>
      <c r="C222" s="1723"/>
      <c r="D222" s="1623"/>
      <c r="E222" s="1723"/>
      <c r="F222" s="1723"/>
      <c r="G222" s="1723"/>
      <c r="H222" s="1723"/>
      <c r="I222" s="1723"/>
      <c r="J222" s="1723"/>
      <c r="K222" s="1722">
        <f t="shared" si="19"/>
        <v>0</v>
      </c>
      <c r="L222" s="1623">
        <v>0</v>
      </c>
    </row>
    <row r="223" spans="1:14" x14ac:dyDescent="0.2">
      <c r="A223" s="1319" t="s">
        <v>957</v>
      </c>
      <c r="B223" s="503">
        <v>1500</v>
      </c>
      <c r="C223" s="1723"/>
      <c r="D223" s="1623"/>
      <c r="E223" s="1723"/>
      <c r="F223" s="1723"/>
      <c r="G223" s="1723"/>
      <c r="H223" s="1723"/>
      <c r="I223" s="1723"/>
      <c r="J223" s="1723"/>
      <c r="K223" s="1722">
        <f t="shared" si="19"/>
        <v>0</v>
      </c>
      <c r="L223" s="1623">
        <v>0</v>
      </c>
    </row>
    <row r="224" spans="1:14" x14ac:dyDescent="0.2">
      <c r="A224" s="1319" t="s">
        <v>958</v>
      </c>
      <c r="B224" s="503">
        <v>1600</v>
      </c>
      <c r="C224" s="1723"/>
      <c r="D224" s="1623"/>
      <c r="E224" s="1723"/>
      <c r="F224" s="1723"/>
      <c r="G224" s="1723"/>
      <c r="H224" s="1723"/>
      <c r="I224" s="1723"/>
      <c r="J224" s="1723"/>
      <c r="K224" s="1722">
        <f t="shared" si="19"/>
        <v>0</v>
      </c>
      <c r="L224" s="1623">
        <v>0</v>
      </c>
    </row>
    <row r="225" spans="1:12" x14ac:dyDescent="0.2">
      <c r="A225" s="1319" t="s">
        <v>980</v>
      </c>
      <c r="B225" s="503">
        <v>1650</v>
      </c>
      <c r="C225" s="1723"/>
      <c r="D225" s="1623"/>
      <c r="E225" s="1723"/>
      <c r="F225" s="1723"/>
      <c r="G225" s="1723"/>
      <c r="H225" s="1723"/>
      <c r="I225" s="1723"/>
      <c r="J225" s="1723"/>
      <c r="K225" s="1722">
        <f t="shared" si="19"/>
        <v>0</v>
      </c>
      <c r="L225" s="1623">
        <v>0</v>
      </c>
    </row>
    <row r="226" spans="1:12" x14ac:dyDescent="0.2">
      <c r="A226" s="1319" t="s">
        <v>719</v>
      </c>
      <c r="B226" s="503" t="s">
        <v>161</v>
      </c>
      <c r="C226" s="1723"/>
      <c r="D226" s="1624"/>
      <c r="E226" s="1723"/>
      <c r="F226" s="1723"/>
      <c r="G226" s="1723"/>
      <c r="H226" s="1723"/>
      <c r="I226" s="1723"/>
      <c r="J226" s="1723"/>
      <c r="K226" s="1722">
        <f t="shared" si="19"/>
        <v>0</v>
      </c>
      <c r="L226" s="1623">
        <v>0</v>
      </c>
    </row>
    <row r="227" spans="1:12" x14ac:dyDescent="0.2">
      <c r="A227" s="1319" t="s">
        <v>1080</v>
      </c>
      <c r="B227" s="503">
        <v>1800</v>
      </c>
      <c r="C227" s="1723"/>
      <c r="D227" s="1623"/>
      <c r="E227" s="1723"/>
      <c r="F227" s="1723"/>
      <c r="G227" s="1723"/>
      <c r="H227" s="1723"/>
      <c r="I227" s="1723"/>
      <c r="J227" s="1723"/>
      <c r="K227" s="1722">
        <f t="shared" si="19"/>
        <v>0</v>
      </c>
      <c r="L227" s="1623">
        <v>0</v>
      </c>
    </row>
    <row r="228" spans="1:12" x14ac:dyDescent="0.2">
      <c r="A228" s="1319" t="s">
        <v>1081</v>
      </c>
      <c r="B228" s="503">
        <v>1900</v>
      </c>
      <c r="C228" s="1723"/>
      <c r="D228" s="1623"/>
      <c r="E228" s="1723"/>
      <c r="F228" s="1723"/>
      <c r="G228" s="1723"/>
      <c r="H228" s="1723"/>
      <c r="I228" s="1723"/>
      <c r="J228" s="1723"/>
      <c r="K228" s="1722">
        <f t="shared" si="19"/>
        <v>0</v>
      </c>
      <c r="L228" s="1623">
        <v>0</v>
      </c>
    </row>
    <row r="229" spans="1:12" ht="12.75" customHeight="1" thickBot="1" x14ac:dyDescent="0.25">
      <c r="A229" s="1429" t="s">
        <v>710</v>
      </c>
      <c r="B229" s="1432" t="s">
        <v>566</v>
      </c>
      <c r="C229" s="1723"/>
      <c r="D229" s="1724">
        <f>SUM(D215:D228)</f>
        <v>0</v>
      </c>
      <c r="E229" s="1723"/>
      <c r="F229" s="1723"/>
      <c r="G229" s="1723"/>
      <c r="H229" s="1723"/>
      <c r="I229" s="1723"/>
      <c r="J229" s="1723"/>
      <c r="K229" s="1724">
        <f>SUM(K215:K228)</f>
        <v>0</v>
      </c>
      <c r="L229" s="1724">
        <f>SUM(L215:L228)</f>
        <v>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v>0</v>
      </c>
    </row>
    <row r="233" spans="1:12" x14ac:dyDescent="0.2">
      <c r="A233" s="1319" t="s">
        <v>1083</v>
      </c>
      <c r="B233" s="503">
        <v>2120</v>
      </c>
      <c r="C233" s="1723"/>
      <c r="D233" s="1623"/>
      <c r="E233" s="1723"/>
      <c r="F233" s="1723"/>
      <c r="G233" s="1723"/>
      <c r="H233" s="1723"/>
      <c r="I233" s="1723"/>
      <c r="J233" s="1723"/>
      <c r="K233" s="1722">
        <f t="shared" si="20"/>
        <v>0</v>
      </c>
      <c r="L233" s="1623">
        <v>0</v>
      </c>
    </row>
    <row r="234" spans="1:12" x14ac:dyDescent="0.2">
      <c r="A234" s="1319" t="s">
        <v>196</v>
      </c>
      <c r="B234" s="503">
        <v>2130</v>
      </c>
      <c r="C234" s="1723"/>
      <c r="D234" s="1623"/>
      <c r="E234" s="1723"/>
      <c r="F234" s="1723"/>
      <c r="G234" s="1723"/>
      <c r="H234" s="1723"/>
      <c r="I234" s="1723"/>
      <c r="J234" s="1723"/>
      <c r="K234" s="1722">
        <f t="shared" si="20"/>
        <v>0</v>
      </c>
      <c r="L234" s="1623">
        <v>0</v>
      </c>
    </row>
    <row r="235" spans="1:12" x14ac:dyDescent="0.2">
      <c r="A235" s="1319" t="s">
        <v>197</v>
      </c>
      <c r="B235" s="503">
        <v>2140</v>
      </c>
      <c r="C235" s="1723"/>
      <c r="D235" s="1623"/>
      <c r="E235" s="1723"/>
      <c r="F235" s="1723"/>
      <c r="G235" s="1723"/>
      <c r="H235" s="1723"/>
      <c r="I235" s="1723"/>
      <c r="J235" s="1723"/>
      <c r="K235" s="1722">
        <f t="shared" si="20"/>
        <v>0</v>
      </c>
      <c r="L235" s="1623">
        <v>0</v>
      </c>
    </row>
    <row r="236" spans="1:12" x14ac:dyDescent="0.2">
      <c r="A236" s="1319" t="s">
        <v>198</v>
      </c>
      <c r="B236" s="503">
        <v>2150</v>
      </c>
      <c r="C236" s="1723"/>
      <c r="D236" s="1623"/>
      <c r="E236" s="1723"/>
      <c r="F236" s="1723"/>
      <c r="G236" s="1723"/>
      <c r="H236" s="1723"/>
      <c r="I236" s="1723"/>
      <c r="J236" s="1723"/>
      <c r="K236" s="1722">
        <f t="shared" si="20"/>
        <v>0</v>
      </c>
      <c r="L236" s="1623">
        <v>0</v>
      </c>
    </row>
    <row r="237" spans="1:12" x14ac:dyDescent="0.2">
      <c r="A237" s="1319" t="s">
        <v>164</v>
      </c>
      <c r="B237" s="503">
        <v>2190</v>
      </c>
      <c r="C237" s="1723"/>
      <c r="D237" s="1623"/>
      <c r="E237" s="1723"/>
      <c r="F237" s="1723"/>
      <c r="G237" s="1723"/>
      <c r="H237" s="1723"/>
      <c r="I237" s="1723"/>
      <c r="J237" s="1723"/>
      <c r="K237" s="1722">
        <f t="shared" si="20"/>
        <v>0</v>
      </c>
      <c r="L237" s="1623">
        <v>0</v>
      </c>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v>0</v>
      </c>
    </row>
    <row r="241" spans="1:12" x14ac:dyDescent="0.2">
      <c r="A241" s="1319" t="s">
        <v>810</v>
      </c>
      <c r="B241" s="503">
        <v>2220</v>
      </c>
      <c r="C241" s="1723"/>
      <c r="D241" s="1623"/>
      <c r="E241" s="1723"/>
      <c r="F241" s="1723"/>
      <c r="G241" s="1723"/>
      <c r="H241" s="1723"/>
      <c r="I241" s="1723"/>
      <c r="J241" s="1723"/>
      <c r="K241" s="1728">
        <f>D241</f>
        <v>0</v>
      </c>
      <c r="L241" s="1623">
        <v>0</v>
      </c>
    </row>
    <row r="242" spans="1:12" x14ac:dyDescent="0.2">
      <c r="A242" s="1319" t="s">
        <v>811</v>
      </c>
      <c r="B242" s="503">
        <v>2230</v>
      </c>
      <c r="C242" s="1723"/>
      <c r="D242" s="1623"/>
      <c r="E242" s="1723"/>
      <c r="F242" s="1723"/>
      <c r="G242" s="1723"/>
      <c r="H242" s="1723"/>
      <c r="I242" s="1723"/>
      <c r="J242" s="1723"/>
      <c r="K242" s="1728">
        <f>D242</f>
        <v>0</v>
      </c>
      <c r="L242" s="1623">
        <v>0</v>
      </c>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v>0</v>
      </c>
    </row>
    <row r="246" spans="1:12" x14ac:dyDescent="0.2">
      <c r="A246" s="1319" t="s">
        <v>813</v>
      </c>
      <c r="B246" s="503">
        <v>2320</v>
      </c>
      <c r="C246" s="1723"/>
      <c r="D246" s="1623"/>
      <c r="E246" s="1723"/>
      <c r="F246" s="1723"/>
      <c r="G246" s="1723"/>
      <c r="H246" s="1723"/>
      <c r="I246" s="1723"/>
      <c r="J246" s="1723"/>
      <c r="K246" s="1728">
        <f t="shared" ref="K246:K256" si="21">D246</f>
        <v>0</v>
      </c>
      <c r="L246" s="1623">
        <v>0</v>
      </c>
    </row>
    <row r="247" spans="1:12" x14ac:dyDescent="0.2">
      <c r="A247" s="1319" t="s">
        <v>814</v>
      </c>
      <c r="B247" s="503">
        <v>2330</v>
      </c>
      <c r="C247" s="1723"/>
      <c r="D247" s="1623"/>
      <c r="E247" s="1723"/>
      <c r="F247" s="1723"/>
      <c r="G247" s="1723"/>
      <c r="H247" s="1723"/>
      <c r="I247" s="1723"/>
      <c r="J247" s="1723"/>
      <c r="K247" s="1728">
        <f t="shared" si="21"/>
        <v>0</v>
      </c>
      <c r="L247" s="1623">
        <v>0</v>
      </c>
    </row>
    <row r="248" spans="1:12" x14ac:dyDescent="0.2">
      <c r="A248" s="1320" t="s">
        <v>296</v>
      </c>
      <c r="B248" s="494" t="s">
        <v>279</v>
      </c>
      <c r="C248" s="1723"/>
      <c r="D248" s="1629"/>
      <c r="E248" s="1723"/>
      <c r="F248" s="1723"/>
      <c r="G248" s="1723"/>
      <c r="H248" s="1723"/>
      <c r="I248" s="1723"/>
      <c r="J248" s="1723"/>
      <c r="K248" s="1728">
        <f t="shared" si="21"/>
        <v>0</v>
      </c>
      <c r="L248" s="1623">
        <v>0</v>
      </c>
    </row>
    <row r="249" spans="1:12" x14ac:dyDescent="0.2">
      <c r="A249" s="1321" t="s">
        <v>1784</v>
      </c>
      <c r="B249" s="557" t="s">
        <v>280</v>
      </c>
      <c r="C249" s="1723"/>
      <c r="D249" s="1629"/>
      <c r="E249" s="1723"/>
      <c r="F249" s="1723"/>
      <c r="G249" s="1723"/>
      <c r="H249" s="1723"/>
      <c r="I249" s="1723"/>
      <c r="J249" s="1723"/>
      <c r="K249" s="1728">
        <f t="shared" si="21"/>
        <v>0</v>
      </c>
      <c r="L249" s="1623">
        <v>0</v>
      </c>
    </row>
    <row r="250" spans="1:12" x14ac:dyDescent="0.2">
      <c r="A250" s="1320" t="s">
        <v>1785</v>
      </c>
      <c r="B250" s="494" t="s">
        <v>281</v>
      </c>
      <c r="C250" s="1723"/>
      <c r="D250" s="1629"/>
      <c r="E250" s="1723"/>
      <c r="F250" s="1723"/>
      <c r="G250" s="1723"/>
      <c r="H250" s="1723"/>
      <c r="I250" s="1723"/>
      <c r="J250" s="1723"/>
      <c r="K250" s="1728">
        <f t="shared" si="21"/>
        <v>0</v>
      </c>
      <c r="L250" s="1623">
        <v>0</v>
      </c>
    </row>
    <row r="251" spans="1:12" x14ac:dyDescent="0.2">
      <c r="A251" s="1320" t="s">
        <v>236</v>
      </c>
      <c r="B251" s="494" t="s">
        <v>282</v>
      </c>
      <c r="C251" s="1723"/>
      <c r="D251" s="1629"/>
      <c r="E251" s="1723"/>
      <c r="F251" s="1723"/>
      <c r="G251" s="1723"/>
      <c r="H251" s="1723"/>
      <c r="I251" s="1723"/>
      <c r="J251" s="1723"/>
      <c r="K251" s="1728">
        <f t="shared" si="21"/>
        <v>0</v>
      </c>
      <c r="L251" s="1623">
        <v>0</v>
      </c>
    </row>
    <row r="252" spans="1:12" x14ac:dyDescent="0.2">
      <c r="A252" s="1320" t="s">
        <v>697</v>
      </c>
      <c r="B252" s="494" t="s">
        <v>283</v>
      </c>
      <c r="C252" s="1723"/>
      <c r="D252" s="1629"/>
      <c r="E252" s="1723"/>
      <c r="F252" s="1723"/>
      <c r="G252" s="1723"/>
      <c r="H252" s="1723"/>
      <c r="I252" s="1723"/>
      <c r="J252" s="1723"/>
      <c r="K252" s="1728">
        <f t="shared" si="21"/>
        <v>0</v>
      </c>
      <c r="L252" s="1623">
        <v>0</v>
      </c>
    </row>
    <row r="253" spans="1:12" x14ac:dyDescent="0.2">
      <c r="A253" s="1320" t="s">
        <v>237</v>
      </c>
      <c r="B253" s="494" t="s">
        <v>284</v>
      </c>
      <c r="C253" s="1723"/>
      <c r="D253" s="1629"/>
      <c r="E253" s="1723"/>
      <c r="F253" s="1723"/>
      <c r="G253" s="1723"/>
      <c r="H253" s="1723"/>
      <c r="I253" s="1723"/>
      <c r="J253" s="1723"/>
      <c r="K253" s="1728">
        <f t="shared" si="21"/>
        <v>0</v>
      </c>
      <c r="L253" s="1623">
        <v>0</v>
      </c>
    </row>
    <row r="254" spans="1:12" ht="22.5" x14ac:dyDescent="0.2">
      <c r="A254" s="1320" t="s">
        <v>1022</v>
      </c>
      <c r="B254" s="557" t="s">
        <v>285</v>
      </c>
      <c r="C254" s="1723"/>
      <c r="D254" s="1629"/>
      <c r="E254" s="1723"/>
      <c r="F254" s="1723"/>
      <c r="G254" s="1723"/>
      <c r="H254" s="1723"/>
      <c r="I254" s="1723"/>
      <c r="J254" s="1723"/>
      <c r="K254" s="1728">
        <f t="shared" si="21"/>
        <v>0</v>
      </c>
      <c r="L254" s="1623">
        <v>0</v>
      </c>
    </row>
    <row r="255" spans="1:12" x14ac:dyDescent="0.2">
      <c r="A255" s="1320" t="s">
        <v>1023</v>
      </c>
      <c r="B255" s="494" t="s">
        <v>286</v>
      </c>
      <c r="C255" s="1723"/>
      <c r="D255" s="1629"/>
      <c r="E255" s="1723"/>
      <c r="F255" s="1723"/>
      <c r="G255" s="1723"/>
      <c r="H255" s="1723"/>
      <c r="I255" s="1723"/>
      <c r="J255" s="1723"/>
      <c r="K255" s="1728">
        <f t="shared" si="21"/>
        <v>0</v>
      </c>
      <c r="L255" s="1623">
        <v>0</v>
      </c>
    </row>
    <row r="256" spans="1:12" x14ac:dyDescent="0.2">
      <c r="A256" s="1320" t="s">
        <v>965</v>
      </c>
      <c r="B256" s="503" t="s">
        <v>287</v>
      </c>
      <c r="C256" s="1723"/>
      <c r="D256" s="1629"/>
      <c r="E256" s="1723"/>
      <c r="F256" s="1723"/>
      <c r="G256" s="1723"/>
      <c r="H256" s="1723"/>
      <c r="I256" s="1723"/>
      <c r="J256" s="1723"/>
      <c r="K256" s="1728">
        <f t="shared" si="21"/>
        <v>0</v>
      </c>
      <c r="L256" s="1623">
        <v>0</v>
      </c>
    </row>
    <row r="257" spans="1:14" ht="12.75" customHeight="1" thickBot="1" x14ac:dyDescent="0.25">
      <c r="A257" s="1429" t="s">
        <v>712</v>
      </c>
      <c r="B257" s="1447">
        <v>2300</v>
      </c>
      <c r="C257" s="1723"/>
      <c r="D257" s="1724">
        <f>SUM(D245:D256)</f>
        <v>0</v>
      </c>
      <c r="E257" s="1723"/>
      <c r="F257" s="1723"/>
      <c r="G257" s="1723"/>
      <c r="H257" s="1723"/>
      <c r="I257" s="1723"/>
      <c r="J257" s="1723"/>
      <c r="K257" s="1724">
        <f>SUM(K245:K256)</f>
        <v>0</v>
      </c>
      <c r="L257" s="1724">
        <f>SUM(L245:L256)</f>
        <v>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c r="E259" s="1723"/>
      <c r="F259" s="1723"/>
      <c r="G259" s="1723"/>
      <c r="H259" s="1723"/>
      <c r="I259" s="1723"/>
      <c r="J259" s="1723"/>
      <c r="K259" s="1728">
        <f>D259</f>
        <v>0</v>
      </c>
      <c r="L259" s="1636">
        <v>0</v>
      </c>
    </row>
    <row r="260" spans="1:14" s="493" customFormat="1" x14ac:dyDescent="0.2">
      <c r="A260" s="1337" t="s">
        <v>1783</v>
      </c>
      <c r="B260" s="512">
        <v>2490</v>
      </c>
      <c r="C260" s="1723"/>
      <c r="D260" s="1623"/>
      <c r="E260" s="1723"/>
      <c r="F260" s="1723"/>
      <c r="G260" s="1723"/>
      <c r="H260" s="1723"/>
      <c r="I260" s="1723"/>
      <c r="J260" s="1723"/>
      <c r="K260" s="1728">
        <f>D260</f>
        <v>0</v>
      </c>
      <c r="L260" s="1623">
        <v>0</v>
      </c>
      <c r="M260" s="205"/>
      <c r="N260" s="205"/>
    </row>
    <row r="261" spans="1:14" ht="12.75" customHeight="1" thickBot="1" x14ac:dyDescent="0.25">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v>0</v>
      </c>
    </row>
    <row r="264" spans="1:14" x14ac:dyDescent="0.2">
      <c r="A264" s="1319" t="s">
        <v>460</v>
      </c>
      <c r="B264" s="559">
        <v>2520</v>
      </c>
      <c r="C264" s="1723"/>
      <c r="D264" s="1623"/>
      <c r="E264" s="1723"/>
      <c r="F264" s="1723"/>
      <c r="G264" s="1723"/>
      <c r="H264" s="1723"/>
      <c r="I264" s="1723"/>
      <c r="J264" s="1723"/>
      <c r="K264" s="1728">
        <f t="shared" ref="K264:K269" si="22">D264</f>
        <v>0</v>
      </c>
      <c r="L264" s="1623">
        <v>0</v>
      </c>
    </row>
    <row r="265" spans="1:14" x14ac:dyDescent="0.2">
      <c r="A265" s="1319" t="s">
        <v>4</v>
      </c>
      <c r="B265" s="503">
        <v>2530</v>
      </c>
      <c r="C265" s="1723"/>
      <c r="D265" s="1623"/>
      <c r="E265" s="1723"/>
      <c r="F265" s="1723"/>
      <c r="G265" s="1723"/>
      <c r="H265" s="1723"/>
      <c r="I265" s="1723"/>
      <c r="J265" s="1723"/>
      <c r="K265" s="1728">
        <f t="shared" si="22"/>
        <v>0</v>
      </c>
      <c r="L265" s="1623">
        <v>0</v>
      </c>
    </row>
    <row r="266" spans="1:14" x14ac:dyDescent="0.2">
      <c r="A266" s="1319" t="s">
        <v>195</v>
      </c>
      <c r="B266" s="503">
        <v>2540</v>
      </c>
      <c r="C266" s="1723"/>
      <c r="D266" s="1623"/>
      <c r="E266" s="1723"/>
      <c r="F266" s="1723"/>
      <c r="G266" s="1723"/>
      <c r="H266" s="1723"/>
      <c r="I266" s="1723"/>
      <c r="J266" s="1723"/>
      <c r="K266" s="1728">
        <f t="shared" si="22"/>
        <v>0</v>
      </c>
      <c r="L266" s="1623">
        <v>0</v>
      </c>
    </row>
    <row r="267" spans="1:14" x14ac:dyDescent="0.2">
      <c r="A267" s="1319" t="s">
        <v>947</v>
      </c>
      <c r="B267" s="503">
        <v>2550</v>
      </c>
      <c r="C267" s="1723"/>
      <c r="D267" s="1623"/>
      <c r="E267" s="1723"/>
      <c r="F267" s="1723"/>
      <c r="G267" s="1723"/>
      <c r="H267" s="1723"/>
      <c r="I267" s="1723"/>
      <c r="J267" s="1723"/>
      <c r="K267" s="1728">
        <f t="shared" si="22"/>
        <v>0</v>
      </c>
      <c r="L267" s="1623">
        <v>0</v>
      </c>
    </row>
    <row r="268" spans="1:14" x14ac:dyDescent="0.2">
      <c r="A268" s="1319" t="s">
        <v>100</v>
      </c>
      <c r="B268" s="503">
        <v>2560</v>
      </c>
      <c r="C268" s="1723"/>
      <c r="D268" s="1623"/>
      <c r="E268" s="1723"/>
      <c r="F268" s="1723"/>
      <c r="G268" s="1723"/>
      <c r="H268" s="1723"/>
      <c r="I268" s="1723"/>
      <c r="J268" s="1723"/>
      <c r="K268" s="1728">
        <f t="shared" si="22"/>
        <v>0</v>
      </c>
      <c r="L268" s="1623">
        <v>0</v>
      </c>
    </row>
    <row r="269" spans="1:14" x14ac:dyDescent="0.2">
      <c r="A269" s="1319" t="s">
        <v>101</v>
      </c>
      <c r="B269" s="503">
        <v>2570</v>
      </c>
      <c r="C269" s="1723"/>
      <c r="D269" s="1623"/>
      <c r="E269" s="1723"/>
      <c r="F269" s="1723"/>
      <c r="G269" s="1723"/>
      <c r="H269" s="1723"/>
      <c r="I269" s="1723"/>
      <c r="J269" s="1723"/>
      <c r="K269" s="1728">
        <f t="shared" si="22"/>
        <v>0</v>
      </c>
      <c r="L269" s="1623">
        <v>0</v>
      </c>
    </row>
    <row r="270" spans="1:14" ht="12.75" customHeight="1" thickBot="1" x14ac:dyDescent="0.25">
      <c r="A270" s="1429" t="s">
        <v>714</v>
      </c>
      <c r="B270" s="1432" t="s">
        <v>35</v>
      </c>
      <c r="C270" s="1723"/>
      <c r="D270" s="1724">
        <f>SUM(D263:D269)</f>
        <v>0</v>
      </c>
      <c r="E270" s="1723"/>
      <c r="F270" s="1723"/>
      <c r="G270" s="1723"/>
      <c r="H270" s="1723"/>
      <c r="I270" s="1723"/>
      <c r="J270" s="1723"/>
      <c r="K270" s="1724">
        <f>SUM(K263:K269)</f>
        <v>0</v>
      </c>
      <c r="L270" s="1724">
        <f>SUM(L263:L269)</f>
        <v>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v>0</v>
      </c>
    </row>
    <row r="273" spans="1:12" x14ac:dyDescent="0.2">
      <c r="A273" s="1319" t="s">
        <v>603</v>
      </c>
      <c r="B273" s="512">
        <v>2620</v>
      </c>
      <c r="C273" s="1723"/>
      <c r="D273" s="1623"/>
      <c r="E273" s="1723"/>
      <c r="F273" s="1723"/>
      <c r="G273" s="1723"/>
      <c r="H273" s="1723"/>
      <c r="I273" s="1723"/>
      <c r="J273" s="1723"/>
      <c r="K273" s="1728">
        <f>D273</f>
        <v>0</v>
      </c>
      <c r="L273" s="1623">
        <v>0</v>
      </c>
    </row>
    <row r="274" spans="1:12" ht="12" customHeight="1" x14ac:dyDescent="0.2">
      <c r="A274" s="1319" t="s">
        <v>1054</v>
      </c>
      <c r="B274" s="503">
        <v>2630</v>
      </c>
      <c r="C274" s="1723"/>
      <c r="D274" s="1623"/>
      <c r="E274" s="1723"/>
      <c r="F274" s="1723"/>
      <c r="G274" s="1723"/>
      <c r="H274" s="1723"/>
      <c r="I274" s="1723"/>
      <c r="J274" s="1723"/>
      <c r="K274" s="1728">
        <f>D274</f>
        <v>0</v>
      </c>
      <c r="L274" s="1623">
        <v>0</v>
      </c>
    </row>
    <row r="275" spans="1:12" x14ac:dyDescent="0.2">
      <c r="A275" s="1319" t="s">
        <v>400</v>
      </c>
      <c r="B275" s="503">
        <v>2640</v>
      </c>
      <c r="C275" s="1723"/>
      <c r="D275" s="1623"/>
      <c r="E275" s="1723"/>
      <c r="F275" s="1723"/>
      <c r="G275" s="1723"/>
      <c r="H275" s="1723"/>
      <c r="I275" s="1723"/>
      <c r="J275" s="1723"/>
      <c r="K275" s="1728">
        <f>D275</f>
        <v>0</v>
      </c>
      <c r="L275" s="1623">
        <v>0</v>
      </c>
    </row>
    <row r="276" spans="1:12" x14ac:dyDescent="0.2">
      <c r="A276" s="1319" t="s">
        <v>401</v>
      </c>
      <c r="B276" s="503">
        <v>2660</v>
      </c>
      <c r="C276" s="1723"/>
      <c r="D276" s="1623"/>
      <c r="E276" s="1723"/>
      <c r="F276" s="1723"/>
      <c r="G276" s="1723"/>
      <c r="H276" s="1723"/>
      <c r="I276" s="1723"/>
      <c r="J276" s="1723"/>
      <c r="K276" s="1728">
        <f>D276</f>
        <v>0</v>
      </c>
      <c r="L276" s="1623">
        <v>0</v>
      </c>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v>0</v>
      </c>
    </row>
    <row r="279" spans="1:12" ht="12.75" customHeight="1" thickBot="1" x14ac:dyDescent="0.25">
      <c r="A279" s="1449" t="s">
        <v>806</v>
      </c>
      <c r="B279" s="1436">
        <v>2000</v>
      </c>
      <c r="C279" s="1723"/>
      <c r="D279" s="1731">
        <f>SUM(D238,D243,D257,D261,D270,D277,D278)</f>
        <v>0</v>
      </c>
      <c r="E279" s="1723"/>
      <c r="F279" s="1723"/>
      <c r="G279" s="1723"/>
      <c r="H279" s="1723"/>
      <c r="I279" s="1723"/>
      <c r="J279" s="1723"/>
      <c r="K279" s="1731">
        <f>SUM(K238,K243,K257,K261,K270,K277,K278)</f>
        <v>0</v>
      </c>
      <c r="L279" s="1731">
        <f>SUM(L238,L243,L257,L261,L270,L277,L278)</f>
        <v>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v>0</v>
      </c>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1818</v>
      </c>
      <c r="C282" s="1723"/>
      <c r="D282" s="1624"/>
      <c r="E282" s="1723"/>
      <c r="F282" s="1723"/>
      <c r="G282" s="1723"/>
      <c r="H282" s="1723"/>
      <c r="I282" s="1723"/>
      <c r="J282" s="1723"/>
      <c r="K282" s="1722">
        <f>D282</f>
        <v>0</v>
      </c>
      <c r="L282" s="1624">
        <v>0</v>
      </c>
    </row>
    <row r="283" spans="1:12" x14ac:dyDescent="0.2">
      <c r="A283" s="1319" t="s">
        <v>301</v>
      </c>
      <c r="B283" s="503">
        <v>4120</v>
      </c>
      <c r="C283" s="1723"/>
      <c r="D283" s="1623"/>
      <c r="E283" s="1723"/>
      <c r="F283" s="1723"/>
      <c r="G283" s="1723"/>
      <c r="H283" s="1723"/>
      <c r="I283" s="1723"/>
      <c r="J283" s="1723"/>
      <c r="K283" s="1722">
        <f>D283</f>
        <v>0</v>
      </c>
      <c r="L283" s="1623">
        <v>0</v>
      </c>
    </row>
    <row r="284" spans="1:12" x14ac:dyDescent="0.2">
      <c r="A284" s="1319" t="s">
        <v>692</v>
      </c>
      <c r="B284" s="503">
        <v>4140</v>
      </c>
      <c r="C284" s="1723"/>
      <c r="D284" s="1624"/>
      <c r="E284" s="1723"/>
      <c r="F284" s="1723"/>
      <c r="G284" s="1723"/>
      <c r="H284" s="1723"/>
      <c r="I284" s="1723"/>
      <c r="J284" s="1723"/>
      <c r="K284" s="1722">
        <f>D284</f>
        <v>0</v>
      </c>
      <c r="L284" s="1623">
        <v>0</v>
      </c>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v>0</v>
      </c>
    </row>
    <row r="289" spans="1:14" x14ac:dyDescent="0.2">
      <c r="A289" s="1319" t="s">
        <v>88</v>
      </c>
      <c r="B289" s="503">
        <v>5120</v>
      </c>
      <c r="C289" s="1723"/>
      <c r="D289" s="1723"/>
      <c r="E289" s="1723"/>
      <c r="F289" s="1723"/>
      <c r="G289" s="1723"/>
      <c r="H289" s="1623"/>
      <c r="I289" s="1723"/>
      <c r="J289" s="1723"/>
      <c r="K289" s="1722">
        <f>H289</f>
        <v>0</v>
      </c>
      <c r="L289" s="1623">
        <v>0</v>
      </c>
    </row>
    <row r="290" spans="1:14" ht="12.75" customHeight="1" x14ac:dyDescent="0.2">
      <c r="A290" s="1319" t="s">
        <v>1162</v>
      </c>
      <c r="B290" s="512" t="s">
        <v>613</v>
      </c>
      <c r="C290" s="1723"/>
      <c r="D290" s="1723"/>
      <c r="E290" s="1723"/>
      <c r="F290" s="1723"/>
      <c r="G290" s="1723"/>
      <c r="H290" s="1623"/>
      <c r="I290" s="1723"/>
      <c r="J290" s="1723"/>
      <c r="K290" s="1722">
        <f>H290</f>
        <v>0</v>
      </c>
      <c r="L290" s="1623">
        <v>0</v>
      </c>
    </row>
    <row r="291" spans="1:14" x14ac:dyDescent="0.2">
      <c r="A291" s="1319" t="s">
        <v>89</v>
      </c>
      <c r="B291" s="503" t="s">
        <v>585</v>
      </c>
      <c r="C291" s="1723"/>
      <c r="D291" s="1723"/>
      <c r="E291" s="1723"/>
      <c r="F291" s="1723"/>
      <c r="G291" s="1723"/>
      <c r="H291" s="1623"/>
      <c r="I291" s="1723"/>
      <c r="J291" s="1723"/>
      <c r="K291" s="1722">
        <f>H291</f>
        <v>0</v>
      </c>
      <c r="L291" s="1623">
        <v>0</v>
      </c>
    </row>
    <row r="292" spans="1:14" x14ac:dyDescent="0.2">
      <c r="A292" s="1319" t="s">
        <v>757</v>
      </c>
      <c r="B292" s="503" t="s">
        <v>614</v>
      </c>
      <c r="C292" s="1723"/>
      <c r="D292" s="1723"/>
      <c r="E292" s="1723"/>
      <c r="F292" s="1723"/>
      <c r="G292" s="1723"/>
      <c r="H292" s="1623"/>
      <c r="I292" s="1723"/>
      <c r="J292" s="1723"/>
      <c r="K292" s="1722">
        <f>H292</f>
        <v>0</v>
      </c>
      <c r="L292" s="1623">
        <v>0</v>
      </c>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v>0</v>
      </c>
    </row>
    <row r="295" spans="1:14" ht="12.75" customHeight="1" thickTop="1" thickBot="1" x14ac:dyDescent="0.25">
      <c r="A295" s="2347" t="s">
        <v>502</v>
      </c>
      <c r="B295" s="2348"/>
      <c r="C295" s="1723"/>
      <c r="D295" s="1724">
        <f>SUM(D229,D279,D280,D285)</f>
        <v>0</v>
      </c>
      <c r="E295" s="1723"/>
      <c r="F295" s="1723"/>
      <c r="G295" s="1723"/>
      <c r="H295" s="1724">
        <f>H293</f>
        <v>0</v>
      </c>
      <c r="I295" s="1723"/>
      <c r="J295" s="1723"/>
      <c r="K295" s="1724">
        <f>SUM(K229,K279,K280,K285,K293,K294)</f>
        <v>0</v>
      </c>
      <c r="L295" s="1724">
        <f>SUM(L229,L279,L280,L285,L293,L294)</f>
        <v>0</v>
      </c>
    </row>
    <row r="296" spans="1:14" ht="13.5" thickTop="1" x14ac:dyDescent="0.2">
      <c r="A296" s="2329" t="s">
        <v>989</v>
      </c>
      <c r="B296" s="2330"/>
      <c r="C296" s="1723"/>
      <c r="D296" s="1725"/>
      <c r="E296" s="1723"/>
      <c r="F296" s="1723"/>
      <c r="G296" s="1723"/>
      <c r="H296" s="1757"/>
      <c r="I296" s="1723"/>
      <c r="J296" s="1723"/>
      <c r="K296" s="1739">
        <f>'Revenues 9-14'!G268-'Expenditures 15-22'!K295</f>
        <v>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39" t="s">
        <v>142</v>
      </c>
      <c r="B298" s="2333"/>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v>0</v>
      </c>
    </row>
    <row r="302" spans="1:14" ht="13.5" customHeight="1" x14ac:dyDescent="0.2">
      <c r="A302" s="1332" t="s">
        <v>973</v>
      </c>
      <c r="B302" s="503" t="s">
        <v>570</v>
      </c>
      <c r="C302" s="1623"/>
      <c r="D302" s="1623"/>
      <c r="E302" s="1623"/>
      <c r="F302" s="1623"/>
      <c r="G302" s="1623"/>
      <c r="H302" s="1623"/>
      <c r="I302" s="1624"/>
      <c r="J302" s="1624"/>
      <c r="K302" s="1722">
        <f>SUM(C302:J302)</f>
        <v>0</v>
      </c>
      <c r="L302" s="1623">
        <v>0</v>
      </c>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1823</v>
      </c>
      <c r="B306" s="562" t="s">
        <v>1818</v>
      </c>
      <c r="C306" s="1723"/>
      <c r="D306" s="1723"/>
      <c r="E306" s="1624"/>
      <c r="F306" s="1723"/>
      <c r="G306" s="1723"/>
      <c r="H306" s="1624"/>
      <c r="I306" s="1723"/>
      <c r="J306" s="1723"/>
      <c r="K306" s="1722">
        <f>SUM(E306,H306)</f>
        <v>0</v>
      </c>
      <c r="L306" s="1624">
        <v>0</v>
      </c>
    </row>
    <row r="307" spans="1:14" x14ac:dyDescent="0.2">
      <c r="A307" s="1319" t="s">
        <v>301</v>
      </c>
      <c r="B307" s="503">
        <v>4120</v>
      </c>
      <c r="C307" s="1723"/>
      <c r="D307" s="1723"/>
      <c r="E307" s="1624"/>
      <c r="F307" s="1723"/>
      <c r="G307" s="1723"/>
      <c r="H307" s="1624"/>
      <c r="I307" s="1632"/>
      <c r="J307" s="1723"/>
      <c r="K307" s="1722">
        <f>SUM(E307,H307)</f>
        <v>0</v>
      </c>
      <c r="L307" s="1623">
        <v>0</v>
      </c>
    </row>
    <row r="308" spans="1:14" x14ac:dyDescent="0.2">
      <c r="A308" s="1319" t="s">
        <v>692</v>
      </c>
      <c r="B308" s="503">
        <v>4140</v>
      </c>
      <c r="C308" s="1723"/>
      <c r="D308" s="1723"/>
      <c r="E308" s="1624"/>
      <c r="F308" s="1723"/>
      <c r="G308" s="1723"/>
      <c r="H308" s="1624"/>
      <c r="I308" s="1632"/>
      <c r="J308" s="1723"/>
      <c r="K308" s="1722">
        <f>SUM(E308,H308)</f>
        <v>0</v>
      </c>
      <c r="L308" s="1623">
        <v>0</v>
      </c>
    </row>
    <row r="309" spans="1:14" ht="12.75" customHeight="1" x14ac:dyDescent="0.2">
      <c r="A309" s="1323" t="s">
        <v>693</v>
      </c>
      <c r="B309" s="512">
        <v>4190</v>
      </c>
      <c r="C309" s="1723"/>
      <c r="D309" s="1723"/>
      <c r="E309" s="1624"/>
      <c r="F309" s="1723"/>
      <c r="G309" s="1723"/>
      <c r="H309" s="1624"/>
      <c r="I309" s="1632"/>
      <c r="J309" s="1723"/>
      <c r="K309" s="1722">
        <f>SUM(E309,H309)</f>
        <v>0</v>
      </c>
      <c r="L309" s="1623">
        <v>0</v>
      </c>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v>0</v>
      </c>
    </row>
    <row r="312" spans="1:14" s="548" customFormat="1" ht="12.75" customHeight="1" thickTop="1" thickBot="1" x14ac:dyDescent="0.25">
      <c r="A312" s="2344" t="s">
        <v>275</v>
      </c>
      <c r="B312" s="2345"/>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0" t="s">
        <v>989</v>
      </c>
      <c r="B313" s="2341"/>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3" t="s">
        <v>148</v>
      </c>
      <c r="B315" s="2354"/>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5" t="s">
        <v>892</v>
      </c>
      <c r="B317" s="2354"/>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v>0</v>
      </c>
      <c r="M319" s="539"/>
      <c r="N319" s="539"/>
    </row>
    <row r="320" spans="1:14" s="548" customFormat="1" x14ac:dyDescent="0.2">
      <c r="A320" s="1338" t="s">
        <v>1784</v>
      </c>
      <c r="B320" s="568" t="s">
        <v>280</v>
      </c>
      <c r="C320" s="1624"/>
      <c r="D320" s="1624"/>
      <c r="E320" s="1624"/>
      <c r="F320" s="1624"/>
      <c r="G320" s="1624"/>
      <c r="H320" s="1624"/>
      <c r="I320" s="1624"/>
      <c r="J320" s="1624"/>
      <c r="K320" s="1722">
        <f t="shared" ref="K320:K327" si="24">SUM(C320:J320)</f>
        <v>0</v>
      </c>
      <c r="L320" s="1624">
        <v>0</v>
      </c>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v>0</v>
      </c>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v>0</v>
      </c>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v>0</v>
      </c>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v>0</v>
      </c>
      <c r="M324" s="539"/>
      <c r="N324" s="539"/>
    </row>
    <row r="325" spans="1:14" s="548" customFormat="1" ht="22.5" x14ac:dyDescent="0.2">
      <c r="A325" s="1334" t="s">
        <v>1022</v>
      </c>
      <c r="B325" s="568" t="s">
        <v>285</v>
      </c>
      <c r="C325" s="1624"/>
      <c r="D325" s="1624"/>
      <c r="E325" s="1624"/>
      <c r="F325" s="1624"/>
      <c r="G325" s="1624"/>
      <c r="H325" s="1624"/>
      <c r="I325" s="1624"/>
      <c r="J325" s="1624"/>
      <c r="K325" s="1722">
        <f t="shared" si="24"/>
        <v>0</v>
      </c>
      <c r="L325" s="1624">
        <v>0</v>
      </c>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v>0</v>
      </c>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v>0</v>
      </c>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v>0</v>
      </c>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v>0</v>
      </c>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1824</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1818</v>
      </c>
      <c r="C332" s="1764"/>
      <c r="D332" s="1764"/>
      <c r="E332" s="1764"/>
      <c r="F332" s="1764"/>
      <c r="G332" s="1764"/>
      <c r="H332" s="1624"/>
      <c r="I332" s="1764"/>
      <c r="J332" s="1764"/>
      <c r="K332" s="1722">
        <f>H332</f>
        <v>0</v>
      </c>
      <c r="L332" s="1624">
        <v>0</v>
      </c>
      <c r="M332" s="539"/>
      <c r="N332" s="539"/>
    </row>
    <row r="333" spans="1:14" s="548" customFormat="1" ht="12.75" customHeight="1" x14ac:dyDescent="0.2">
      <c r="A333" s="1517" t="s">
        <v>301</v>
      </c>
      <c r="B333" s="1512" t="s">
        <v>1820</v>
      </c>
      <c r="C333" s="1764"/>
      <c r="D333" s="1764"/>
      <c r="E333" s="1764"/>
      <c r="F333" s="1764"/>
      <c r="G333" s="1764"/>
      <c r="H333" s="1624"/>
      <c r="I333" s="1764"/>
      <c r="J333" s="1764"/>
      <c r="K333" s="1722">
        <f>H333</f>
        <v>0</v>
      </c>
      <c r="L333" s="1624">
        <v>0</v>
      </c>
      <c r="M333" s="539"/>
      <c r="N333" s="539"/>
    </row>
    <row r="334" spans="1:14" s="548" customFormat="1" ht="12.75" customHeight="1" thickBot="1" x14ac:dyDescent="0.25">
      <c r="A334" s="1517" t="s">
        <v>1825</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v>0</v>
      </c>
    </row>
    <row r="338" spans="1:14" ht="12.75" customHeight="1" x14ac:dyDescent="0.2">
      <c r="A338" s="1333" t="s">
        <v>1162</v>
      </c>
      <c r="B338" s="562" t="s">
        <v>613</v>
      </c>
      <c r="C338" s="1734"/>
      <c r="D338" s="1734"/>
      <c r="E338" s="1734"/>
      <c r="F338" s="1734"/>
      <c r="G338" s="1734"/>
      <c r="H338" s="1633"/>
      <c r="I338" s="1734"/>
      <c r="J338" s="1734"/>
      <c r="K338" s="1722">
        <f>H338</f>
        <v>0</v>
      </c>
      <c r="L338" s="1633">
        <v>0</v>
      </c>
    </row>
    <row r="339" spans="1:14" x14ac:dyDescent="0.2">
      <c r="A339" s="1319" t="s">
        <v>895</v>
      </c>
      <c r="B339" s="512">
        <v>5150</v>
      </c>
      <c r="C339" s="1734"/>
      <c r="D339" s="1734"/>
      <c r="E339" s="1734"/>
      <c r="F339" s="1734"/>
      <c r="G339" s="1734"/>
      <c r="H339" s="1624"/>
      <c r="I339" s="1734"/>
      <c r="J339" s="1734"/>
      <c r="K339" s="1722">
        <f>H339</f>
        <v>0</v>
      </c>
      <c r="L339" s="1624">
        <v>0</v>
      </c>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v>0</v>
      </c>
    </row>
    <row r="342" spans="1:14" ht="12.75" customHeight="1" thickTop="1" thickBot="1" x14ac:dyDescent="0.25">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342" t="s">
        <v>989</v>
      </c>
      <c r="B343" s="2343"/>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2" t="s">
        <v>960</v>
      </c>
      <c r="B345" s="2333"/>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v>0</v>
      </c>
    </row>
    <row r="349" spans="1:14" x14ac:dyDescent="0.2">
      <c r="A349" s="1319" t="s">
        <v>195</v>
      </c>
      <c r="B349" s="503">
        <v>2540</v>
      </c>
      <c r="C349" s="1623"/>
      <c r="D349" s="1623"/>
      <c r="E349" s="1623"/>
      <c r="F349" s="1623"/>
      <c r="G349" s="1623"/>
      <c r="H349" s="1623"/>
      <c r="I349" s="1624"/>
      <c r="J349" s="1624"/>
      <c r="K349" s="1722">
        <f>SUM(C349:J349)</f>
        <v>0</v>
      </c>
      <c r="L349" s="1623">
        <v>0</v>
      </c>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1826</v>
      </c>
      <c r="B354" s="557" t="s">
        <v>1818</v>
      </c>
      <c r="C354" s="1723"/>
      <c r="D354" s="1723"/>
      <c r="E354" s="1723"/>
      <c r="F354" s="1723"/>
      <c r="G354" s="1723"/>
      <c r="H354" s="1629"/>
      <c r="I354" s="1766"/>
      <c r="J354" s="1723"/>
      <c r="K354" s="1763">
        <f>H354</f>
        <v>0</v>
      </c>
      <c r="L354" s="1627">
        <v>0</v>
      </c>
    </row>
    <row r="355" spans="1:14" ht="12.75" customHeight="1" x14ac:dyDescent="0.2">
      <c r="A355" s="1328" t="s">
        <v>1827</v>
      </c>
      <c r="B355" s="562" t="s">
        <v>1820</v>
      </c>
      <c r="C355" s="1723"/>
      <c r="D355" s="1723"/>
      <c r="E355" s="1723"/>
      <c r="F355" s="1723"/>
      <c r="G355" s="1723"/>
      <c r="H355" s="1624"/>
      <c r="I355" s="1766"/>
      <c r="J355" s="1723"/>
      <c r="K355" s="1657">
        <f>H355</f>
        <v>0</v>
      </c>
      <c r="L355" s="1624">
        <v>0</v>
      </c>
    </row>
    <row r="356" spans="1:14" ht="12.75" customHeight="1" x14ac:dyDescent="0.2">
      <c r="A356" s="1518" t="s">
        <v>693</v>
      </c>
      <c r="B356" s="557" t="s">
        <v>554</v>
      </c>
      <c r="C356" s="1723"/>
      <c r="D356" s="1723"/>
      <c r="E356" s="1723"/>
      <c r="F356" s="1723"/>
      <c r="G356" s="1723"/>
      <c r="H356" s="1634"/>
      <c r="I356" s="1766"/>
      <c r="J356" s="1723"/>
      <c r="K356" s="1650">
        <f>H356</f>
        <v>0</v>
      </c>
      <c r="L356" s="1634">
        <v>0</v>
      </c>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v>0</v>
      </c>
    </row>
    <row r="361" spans="1:14" ht="12.75" customHeight="1" x14ac:dyDescent="0.2">
      <c r="A361" s="1320" t="s">
        <v>615</v>
      </c>
      <c r="B361" s="494" t="s">
        <v>614</v>
      </c>
      <c r="C361" s="1723"/>
      <c r="D361" s="1723"/>
      <c r="E361" s="1723"/>
      <c r="F361" s="1723"/>
      <c r="G361" s="1723"/>
      <c r="H361" s="1624"/>
      <c r="I361" s="1723"/>
      <c r="J361" s="1723"/>
      <c r="K361" s="1722">
        <f>SUM(C361:J361)</f>
        <v>0</v>
      </c>
      <c r="L361" s="1623">
        <v>0</v>
      </c>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v>0</v>
      </c>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v>0</v>
      </c>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329" t="s">
        <v>989</v>
      </c>
      <c r="B368" s="2330"/>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customSheetViews>
    <customSheetView guid="{9175B003-A487-43D5-AD0E-58FC8E957899}" scale="110" colorId="8" showGridLines="0">
      <pane ySplit="2" topLeftCell="A105" activePane="bottomLeft" state="frozen"/>
      <selection pane="bottomLeft" activeCell="F45" sqref="F45"/>
      <rowBreaks count="6" manualBreakCount="6">
        <brk id="57" max="16383" man="1"/>
        <brk id="112" max="16383" man="1"/>
        <brk id="160" max="16383" man="1"/>
        <brk id="206" max="16383" man="1"/>
        <brk id="261" max="16383" man="1"/>
        <brk id="316" max="16383" man="1"/>
      </rowBreaks>
      <pageMargins left="0.75" right="0.75" top="1.1000000000000001" bottom="0.5" header="0.5" footer="0.5"/>
      <printOptions horizontalCentered="1"/>
      <pageSetup scale="60" firstPageNumber="15" fitToHeight="0" orientation="landscape" r:id="rId1"/>
      <headerFooter>
        <oddHeader xml:space="preserve">&amp;C&amp;"Times New Roman,Regular"SOUTHWESTERN ILLINOIS CAREER AND TECHNICAL EDUCATION SYSTEM
STATEMENT OF EXPENDITURES - MODIFIED ACCRUAL - REGULATORY BASIS
(ACTUAL AND BUDGET) 
ALL FUNDS
FOR THE YEAR ENDED JUNE 30, 2020
</oddHeader>
        <oddFooter>&amp;C&amp;"Times New Roman,Regular"See Notes to Financial Statements and Independent Auditor’s Reports
&amp;P</oddFooter>
      </headerFooter>
    </customSheetView>
    <customSheetView guid="{0E809810-22E6-4287-9EB3-CA8E7FB18126}" scale="110" colorId="8" showPageBreaks="1" showGridLines="0" topLeftCell="B1">
      <pane ySplit="2" topLeftCell="A334" activePane="bottomLeft" state="frozen"/>
      <selection pane="bottomLeft" activeCell="S353" sqref="S353"/>
      <rowBreaks count="6" manualBreakCount="6">
        <brk id="57" max="16383" man="1"/>
        <brk id="112" max="16383" man="1"/>
        <brk id="160" max="16383" man="1"/>
        <brk id="206" max="16383" man="1"/>
        <brk id="261" max="16383" man="1"/>
        <brk id="316" max="16383" man="1"/>
      </rowBreaks>
      <pageMargins left="0.75" right="0.75" top="1.1000000000000001" bottom="0.5" header="0.5" footer="0.5"/>
      <printOptions horizontalCentered="1"/>
      <pageSetup scale="60" firstPageNumber="15" fitToHeight="0" orientation="landscape" r:id="rId2"/>
      <headerFooter>
        <oddHeader xml:space="preserve">&amp;C&amp;"Times New Roman,Regular"SOUTHWESTERN ILLINOIS CAREER &amp; TECHNICAL EDUCATION SYSTEM
STATEMENT OF EXPENDITURES - MODIFIED ACCRUAL - REGULATORY BASIS
(ACTUAL AND BUDGET) 
ALL FUNDS
FOR THE YEAR ENDED JUNE 30, 2020
</oddHeader>
        <oddFooter>&amp;C&amp;"Times New Roman,Regular"See Notes to Financial Statements and Independent Auditor’s Reports
&amp;P</oddFooter>
      </headerFooter>
    </customSheetView>
    <customSheetView guid="{36E7C4A2-07DE-462A-B5B1-A84EB99DCC57}" scale="110" colorId="8" showGridLines="0">
      <pane ySplit="2" topLeftCell="A105" activePane="bottomLeft" state="frozen"/>
      <selection pane="bottomLeft" activeCell="F45" sqref="F45"/>
      <rowBreaks count="6" manualBreakCount="6">
        <brk id="57" max="16383" man="1"/>
        <brk id="112" max="16383" man="1"/>
        <brk id="160" max="16383" man="1"/>
        <brk id="206" max="16383" man="1"/>
        <brk id="261" max="16383" man="1"/>
        <brk id="316" max="16383" man="1"/>
      </rowBreaks>
      <pageMargins left="0.75" right="0.75" top="1.1000000000000001" bottom="0.5" header="0.5" footer="0.5"/>
      <printOptions horizontalCentered="1"/>
      <pageSetup scale="60" firstPageNumber="15" fitToHeight="0" orientation="landscape" r:id="rId3"/>
      <headerFooter>
        <oddHeader xml:space="preserve">&amp;C&amp;"Times New Roman,Regular"SOUTHWESTERN ILLINOIS CAREER AND TECHNICAL EDUCATION SYSTEM
STATEMENT OF EXPENDITURES - MODIFIED ACCRUAL - REGULATORY BASIS
(ACTUAL AND BUDGET) 
ALL FUNDS
FOR THE YEAR ENDED JUNE 30, 2020
</oddHeader>
        <oddFooter>&amp;C&amp;"Times New Roman,Regular"See Notes to Financial Statements and Independent Auditor’s Reports
&amp;P</oddFooter>
      </headerFooter>
    </customSheetView>
  </customSheetViews>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orizontalCentered="1" gridLinesSet="0"/>
  <pageMargins left="0.75" right="0.75" top="1.1000000000000001" bottom="0.5" header="0.5" footer="0.5"/>
  <pageSetup scale="60" firstPageNumber="15" fitToHeight="0" orientation="landscape" r:id="rId4"/>
  <headerFooter>
    <oddHeader xml:space="preserve">&amp;C&amp;"Times New Roman,Regular"SOUTHWESTERN ILLINOIS CAREER AND TECHNICAL EDUCATION SYSTEM
STATEMENT OF EXPENDITURES - MODIFIED ACCRUAL - REGULATORY BASIS
(ACTUAL AND BUDGET) 
ALL FUNDS
FOR THE YEAR ENDED JUNE 30, 2020
</oddHeader>
    <oddFooter>&amp;C&amp;"Times New Roman,Regular"See Notes to Financial Statements and Independent Auditor’s Reports
&amp;P</oddFooter>
  </headerFooter>
  <rowBreaks count="6" manualBreakCount="6">
    <brk id="57" max="16383" man="1"/>
    <brk id="112" max="16383" man="1"/>
    <brk id="160" max="16383" man="1"/>
    <brk id="206" max="16383" man="1"/>
    <brk id="261" max="16383" man="1"/>
    <brk id="316" max="16383" man="1"/>
  </rowBreaks>
  <legacy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www.w3.org/XML/1998/namespace"/>
    <ds:schemaRef ds:uri="http://schemas.openxmlformats.org/package/2006/metadata/core-properties"/>
    <ds:schemaRef ds:uri="6ce3111e-7420-4802-b50a-75d4e9a0b980"/>
    <ds:schemaRef ds:uri="http://purl.org/dc/elements/1.1/"/>
    <ds:schemaRef ds:uri="http://schemas.microsoft.com/sharepoint/v3"/>
    <ds:schemaRef ds:uri="http://schemas.microsoft.com/office/2006/metadata/properties"/>
    <ds:schemaRef ds:uri="d21dc803-237d-4c68-8692-8d731fd29118"/>
    <ds:schemaRef ds:uri="http://schemas.microsoft.com/office/2006/documentManagement/types"/>
    <ds:schemaRef ds:uri="4d435f69-8686-490b-bd6d-b153bf22ab50"/>
    <ds:schemaRef ds:uri="http://schemas.microsoft.com/office/infopath/2007/PartnerControls"/>
    <ds:schemaRef ds:uri="http://purl.org/dc/dcmitype/"/>
    <ds:schemaRef ds:uri="http://purl.org/dc/term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22</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'AC Tort (v1) 32-33'!Print_Area</vt:lpstr>
      <vt:lpstr>'Acct Summary 7-8'!Print_Area</vt:lpstr>
      <vt:lpstr>'Aud Quest 2'!Print_Area</vt:lpstr>
      <vt:lpstr>'Fin Profile 4'!Print_Area</vt:lpstr>
      <vt:lpstr>'Itemization 33'!Print_Area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2020-10-07T16:26:32Z</cp:lastPrinted>
  <dcterms:created xsi:type="dcterms:W3CDTF">2003-10-29T19:06:34Z</dcterms:created>
  <dcterms:modified xsi:type="dcterms:W3CDTF">2020-10-21T22:12:05Z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