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D0A4D49-7C49-421C-A480-FEB7C23CB25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B7812" i="106" l="1"/>
  <c r="B7811" i="106"/>
  <c r="B7810" i="106"/>
  <c r="B7816" i="106" l="1"/>
  <c r="D7816" i="106" s="1"/>
  <c r="B7815" i="106"/>
  <c r="D7815" i="106" s="1"/>
  <c r="B7814" i="106"/>
  <c r="D7814" i="106" s="1"/>
  <c r="D7811" i="106"/>
  <c r="D7812" i="106"/>
  <c r="D7810" i="106"/>
  <c r="B7808" i="106"/>
  <c r="D7808" i="106" s="1"/>
  <c r="B7807" i="106"/>
  <c r="D7807" i="106" s="1"/>
  <c r="B7806" i="106"/>
  <c r="D7806" i="106" s="1"/>
  <c r="B7805" i="106"/>
  <c r="D7805" i="106" s="1"/>
  <c r="B7804" i="106"/>
  <c r="D7804" i="106" s="1"/>
  <c r="B7803" i="106"/>
  <c r="D7803" i="106" s="1"/>
  <c r="B7802" i="106"/>
  <c r="D7802" i="106" s="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9" i="106" l="1"/>
  <c r="D7769" i="106" s="1"/>
  <c r="B7768" i="106"/>
  <c r="B7766" i="106"/>
  <c r="D7766" i="106" s="1"/>
  <c r="B7764" i="106"/>
  <c r="D7764" i="106" s="1"/>
  <c r="B7758" i="106"/>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L127" i="29"/>
  <c r="L129" i="29" s="1"/>
  <c r="L139" i="29"/>
  <c r="L149" i="29"/>
  <c r="K130" i="29"/>
  <c r="D14" i="4" s="1"/>
  <c r="B2570" i="106" s="1"/>
  <c r="D2570" i="106" s="1"/>
  <c r="K185" i="29"/>
  <c r="F62" i="34" s="1"/>
  <c r="B7833" i="106" s="1"/>
  <c r="D7833" i="106" s="1"/>
  <c r="K122" i="29"/>
  <c r="F15" i="184" s="1"/>
  <c r="F19"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10" i="106"/>
  <c r="D4310" i="106" s="1"/>
  <c r="B4311" i="106"/>
  <c r="D4311" i="106" s="1"/>
  <c r="B4313" i="106"/>
  <c r="D4313" i="106" s="1"/>
  <c r="B4315" i="106"/>
  <c r="D4315" i="106" s="1"/>
  <c r="B4316" i="106"/>
  <c r="D4316" i="106" s="1"/>
  <c r="B4318" i="106"/>
  <c r="D4318" i="106" s="1"/>
  <c r="D4319" i="106"/>
  <c r="D4320" i="106"/>
  <c r="B4322" i="106"/>
  <c r="D4322" i="106" s="1"/>
  <c r="D4323" i="106"/>
  <c r="D4324" i="106"/>
  <c r="D4325" i="106"/>
  <c r="D4326" i="106"/>
  <c r="B4327" i="106"/>
  <c r="D4327" i="106" s="1"/>
  <c r="B4328" i="106"/>
  <c r="D4328" i="106" s="1"/>
  <c r="B4329" i="106"/>
  <c r="D4329" i="106" s="1"/>
  <c r="B4330" i="106"/>
  <c r="D4330" i="106" s="1"/>
  <c r="B4333" i="106"/>
  <c r="D4333" i="106" s="1"/>
  <c r="B4334" i="106"/>
  <c r="D4334" i="106" s="1"/>
  <c r="B4335" i="106"/>
  <c r="D4335" i="106" s="1"/>
  <c r="B4337" i="106"/>
  <c r="D4337" i="106" s="1"/>
  <c r="B4338" i="106"/>
  <c r="D4338" i="106" s="1"/>
  <c r="B4339" i="106"/>
  <c r="D4339" i="106" s="1"/>
  <c r="B4341" i="106"/>
  <c r="D4341" i="106" s="1"/>
  <c r="B4342" i="106"/>
  <c r="D4342" i="106" s="1"/>
  <c r="B4343" i="106"/>
  <c r="D4343" i="106" s="1"/>
  <c r="B4345" i="106"/>
  <c r="D4345" i="106" s="1"/>
  <c r="B4346" i="106"/>
  <c r="D4346" i="106" s="1"/>
  <c r="D4347" i="106"/>
  <c r="D4348" i="106"/>
  <c r="D4349" i="106"/>
  <c r="D4350" i="106"/>
  <c r="B4352" i="106"/>
  <c r="D4352" i="106" s="1"/>
  <c r="B4353" i="106"/>
  <c r="D4353" i="106" s="1"/>
  <c r="B4354" i="106"/>
  <c r="D4354" i="106" s="1"/>
  <c r="B4355" i="106"/>
  <c r="D4355" i="106" s="1"/>
  <c r="B4356" i="106"/>
  <c r="D4356" i="106" s="1"/>
  <c r="B4359" i="106"/>
  <c r="D4359" i="106" s="1"/>
  <c r="B4360" i="106"/>
  <c r="D4360" i="106" s="1"/>
  <c r="B4361" i="106"/>
  <c r="D4361" i="106" s="1"/>
  <c r="B4364" i="106"/>
  <c r="D4364" i="106" s="1"/>
  <c r="B4365" i="106"/>
  <c r="D4365" i="106" s="1"/>
  <c r="B4366" i="106"/>
  <c r="D4366" i="106" s="1"/>
  <c r="D4367" i="106"/>
  <c r="B4368" i="106"/>
  <c r="D4368" i="106" s="1"/>
  <c r="B4369" i="106"/>
  <c r="D4369" i="106" s="1"/>
  <c r="B4370" i="106"/>
  <c r="D4370" i="106" s="1"/>
  <c r="D4371" i="106"/>
  <c r="D4374" i="106"/>
  <c r="B4376" i="106"/>
  <c r="D4376" i="106" s="1"/>
  <c r="B4377" i="106"/>
  <c r="D4377" i="106" s="1"/>
  <c r="B4378" i="106"/>
  <c r="D4378" i="106" s="1"/>
  <c r="B4380" i="106"/>
  <c r="D4380" i="106" s="1"/>
  <c r="B4381" i="106"/>
  <c r="D4381" i="106" s="1"/>
  <c r="B4382" i="106"/>
  <c r="D4382" i="106" s="1"/>
  <c r="D4383" i="106"/>
  <c r="D4384" i="106"/>
  <c r="D4385" i="106"/>
  <c r="D4386" i="106"/>
  <c r="D4387" i="106"/>
  <c r="D4388" i="106"/>
  <c r="D4389" i="106"/>
  <c r="D4390" i="106"/>
  <c r="B4392" i="106"/>
  <c r="D4392" i="106" s="1"/>
  <c r="B4393" i="106"/>
  <c r="D4393" i="106" s="1"/>
  <c r="B4394" i="106"/>
  <c r="D4394" i="106" s="1"/>
  <c r="D4399" i="106"/>
  <c r="D4400" i="106"/>
  <c r="D4401" i="106"/>
  <c r="D4402" i="106"/>
  <c r="D4403" i="106"/>
  <c r="D4404" i="106"/>
  <c r="D4405" i="106"/>
  <c r="D4406" i="106"/>
  <c r="B4408" i="106"/>
  <c r="D4408" i="106" s="1"/>
  <c r="B4409" i="106"/>
  <c r="D4409" i="106" s="1"/>
  <c r="B4410" i="106"/>
  <c r="D4410" i="106" s="1"/>
  <c r="B4416" i="106"/>
  <c r="D4416" i="106" s="1"/>
  <c r="B4417" i="106"/>
  <c r="D4417"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3" i="106"/>
  <c r="D4793" i="106" s="1"/>
  <c r="B4794" i="106"/>
  <c r="D4794" i="106" s="1"/>
  <c r="B4795" i="106"/>
  <c r="D4795" i="106" s="1"/>
  <c r="B4796" i="106"/>
  <c r="D4796" i="106" s="1"/>
  <c r="B4797" i="106"/>
  <c r="D4797" i="106" s="1"/>
  <c r="D4798" i="106"/>
  <c r="B4799" i="106"/>
  <c r="D4799" i="106" s="1"/>
  <c r="D4800" i="106"/>
  <c r="B4802" i="106"/>
  <c r="D4802" i="106" s="1"/>
  <c r="D4803" i="106"/>
  <c r="B4804" i="106"/>
  <c r="D4804"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B5014" i="106"/>
  <c r="D5014" i="106" s="1"/>
  <c r="D5015" i="106"/>
  <c r="D5016" i="106"/>
  <c r="D5017" i="106"/>
  <c r="D5018" i="106"/>
  <c r="D5019" i="106"/>
  <c r="D5020" i="106"/>
  <c r="D5021" i="106"/>
  <c r="B5023" i="106"/>
  <c r="D5023" i="106" s="1"/>
  <c r="B5024" i="106"/>
  <c r="D5024" i="106" s="1"/>
  <c r="D5025" i="106"/>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2" i="106"/>
  <c r="D6082" i="106" s="1"/>
  <c r="B6083" i="106"/>
  <c r="D6083" i="106" s="1"/>
  <c r="B6084" i="106"/>
  <c r="D6084" i="106" s="1"/>
  <c r="B6085" i="106"/>
  <c r="D6085" i="106" s="1"/>
  <c r="B6086" i="106"/>
  <c r="D6086" i="106" s="1"/>
  <c r="B6087" i="106"/>
  <c r="D6087" i="106" s="1"/>
  <c r="B6088" i="106"/>
  <c r="D6088" i="106" s="1"/>
  <c r="B6089" i="106"/>
  <c r="D6089" i="106" s="1"/>
  <c r="B6091" i="106"/>
  <c r="D6091" i="106" s="1"/>
  <c r="B6092" i="106"/>
  <c r="D6092" i="106" s="1"/>
  <c r="B6093" i="106"/>
  <c r="D6093" i="106" s="1"/>
  <c r="B6094" i="106"/>
  <c r="D6094" i="106" s="1"/>
  <c r="B6095" i="106"/>
  <c r="D6095" i="106" s="1"/>
  <c r="B6096" i="106"/>
  <c r="D6096" i="106" s="1"/>
  <c r="B6097" i="106"/>
  <c r="D6097" i="106" s="1"/>
  <c r="B6098" i="106"/>
  <c r="D6098"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6" i="106"/>
  <c r="D6126" i="106" s="1"/>
  <c r="B6127" i="106"/>
  <c r="D6127" i="106" s="1"/>
  <c r="B6128" i="106"/>
  <c r="D6128" i="106" s="1"/>
  <c r="B6129" i="106"/>
  <c r="D6129" i="106" s="1"/>
  <c r="B6130" i="106"/>
  <c r="D6130" i="106" s="1"/>
  <c r="B6131" i="106"/>
  <c r="D6131" i="106" s="1"/>
  <c r="B6132" i="106"/>
  <c r="D6132" i="106" s="1"/>
  <c r="B6134" i="106"/>
  <c r="D6134" i="106" s="1"/>
  <c r="B6135" i="106"/>
  <c r="D6135" i="106" s="1"/>
  <c r="B6136" i="106"/>
  <c r="D6136" i="106" s="1"/>
  <c r="B6137" i="106"/>
  <c r="D6137" i="106" s="1"/>
  <c r="B6138" i="106"/>
  <c r="D6138" i="106" s="1"/>
  <c r="B6139" i="106"/>
  <c r="D6139" i="106" s="1"/>
  <c r="B6140" i="106"/>
  <c r="D6140" i="106" s="1"/>
  <c r="B6141" i="106"/>
  <c r="D6141" i="106" s="1"/>
  <c r="B6143" i="106"/>
  <c r="D6143" i="106" s="1"/>
  <c r="B6144" i="106"/>
  <c r="D6144" i="106" s="1"/>
  <c r="B6145" i="106"/>
  <c r="D6145" i="106" s="1"/>
  <c r="B6146" i="106"/>
  <c r="D6146" i="106" s="1"/>
  <c r="B6147" i="106"/>
  <c r="D6147" i="106" s="1"/>
  <c r="B6148" i="106"/>
  <c r="D6148" i="106" s="1"/>
  <c r="B6149" i="106"/>
  <c r="D6149" i="106" s="1"/>
  <c r="B6150" i="106"/>
  <c r="D6150" i="106" s="1"/>
  <c r="B6152" i="106"/>
  <c r="D6152" i="106" s="1"/>
  <c r="B6153" i="106"/>
  <c r="D6153" i="106" s="1"/>
  <c r="B6154" i="106"/>
  <c r="D6154" i="106" s="1"/>
  <c r="B6155" i="106"/>
  <c r="D6155" i="106" s="1"/>
  <c r="B6156" i="106"/>
  <c r="D6156" i="106" s="1"/>
  <c r="B6157" i="106"/>
  <c r="D6157" i="106" s="1"/>
  <c r="B6158" i="106"/>
  <c r="D6158" i="106" s="1"/>
  <c r="B6159" i="106"/>
  <c r="D6159" i="106" s="1"/>
  <c r="B6161" i="106"/>
  <c r="D6161" i="106" s="1"/>
  <c r="B6162" i="106"/>
  <c r="D6162" i="106" s="1"/>
  <c r="B6163" i="106"/>
  <c r="D6163" i="106" s="1"/>
  <c r="B6164" i="106"/>
  <c r="D6164" i="106" s="1"/>
  <c r="B6165" i="106"/>
  <c r="D6165" i="106" s="1"/>
  <c r="B6166" i="106"/>
  <c r="D6166" i="106" s="1"/>
  <c r="B6167" i="106"/>
  <c r="D6167" i="106" s="1"/>
  <c r="B6168" i="106"/>
  <c r="D6168"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1" i="106"/>
  <c r="D6241" i="106" s="1"/>
  <c r="B6244" i="106"/>
  <c r="D6244" i="106" s="1"/>
  <c r="B6247" i="106"/>
  <c r="D6247" i="106" s="1"/>
  <c r="B6249" i="106"/>
  <c r="D6249" i="106" s="1"/>
  <c r="B6251" i="106"/>
  <c r="D6251" i="106" s="1"/>
  <c r="B6253" i="106"/>
  <c r="D6253" i="106" s="1"/>
  <c r="B6254" i="106"/>
  <c r="D6254" i="106" s="1"/>
  <c r="B6255" i="106"/>
  <c r="D6255" i="106" s="1"/>
  <c r="B6258" i="106"/>
  <c r="D6258" i="106" s="1"/>
  <c r="B6260" i="106"/>
  <c r="D6260" i="106" s="1"/>
  <c r="J76" i="4"/>
  <c r="B6261" i="106" s="1"/>
  <c r="D6261" i="106" s="1"/>
  <c r="B6265" i="106"/>
  <c r="D6265"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12" i="106"/>
  <c r="D6312" i="106" s="1"/>
  <c r="B6313" i="106"/>
  <c r="D6313" i="106" s="1"/>
  <c r="B6314" i="106"/>
  <c r="D6314" i="106" s="1"/>
  <c r="B6315" i="106"/>
  <c r="D6315" i="106" s="1"/>
  <c r="B6316" i="106"/>
  <c r="D6316" i="106" s="1"/>
  <c r="B6317" i="106"/>
  <c r="D6317" i="106" s="1"/>
  <c r="B6319" i="106"/>
  <c r="D6319"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1" i="106"/>
  <c r="D6331" i="106" s="1"/>
  <c r="B6332" i="106"/>
  <c r="D6332" i="106" s="1"/>
  <c r="B6333" i="106"/>
  <c r="D6333" i="106" s="1"/>
  <c r="B6334" i="106"/>
  <c r="D6334" i="106" s="1"/>
  <c r="B6335" i="106"/>
  <c r="D6335" i="106" s="1"/>
  <c r="B6336" i="106"/>
  <c r="D6336" i="106" s="1"/>
  <c r="B6337" i="106"/>
  <c r="D6337" i="106" s="1"/>
  <c r="B6338" i="106"/>
  <c r="D6338"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60" i="106"/>
  <c r="D6360" i="106" s="1"/>
  <c r="B6361" i="106"/>
  <c r="D6361" i="106" s="1"/>
  <c r="B6363" i="106"/>
  <c r="D6363" i="106" s="1"/>
  <c r="B6364" i="106"/>
  <c r="D6364"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16" i="106"/>
  <c r="D6616" i="106" s="1"/>
  <c r="B6617" i="106"/>
  <c r="D6617" i="106" s="1"/>
  <c r="B6618" i="106"/>
  <c r="D6618" i="106" s="1"/>
  <c r="B6619" i="106"/>
  <c r="D6619" i="106" s="1"/>
  <c r="B6620" i="106"/>
  <c r="D6620" i="106" s="1"/>
  <c r="B6621" i="106"/>
  <c r="D6621" i="106" s="1"/>
  <c r="B6623" i="106"/>
  <c r="D6623" i="106" s="1"/>
  <c r="B6624" i="106"/>
  <c r="D6624" i="106" s="1"/>
  <c r="B6625" i="106"/>
  <c r="D6625" i="106" s="1"/>
  <c r="B6627" i="106"/>
  <c r="D6627" i="106" s="1"/>
  <c r="B6628" i="106"/>
  <c r="D6628" i="106" s="1"/>
  <c r="B6629" i="106"/>
  <c r="D6629" i="106" s="1"/>
  <c r="B6630" i="106"/>
  <c r="D6630" i="106" s="1"/>
  <c r="B6631" i="106"/>
  <c r="D6631" i="106" s="1"/>
  <c r="B6632" i="106"/>
  <c r="D6632" i="106" s="1"/>
  <c r="B6633" i="106"/>
  <c r="D6633" i="106" s="1"/>
  <c r="B6635" i="106"/>
  <c r="D6635" i="106" s="1"/>
  <c r="B6636" i="106"/>
  <c r="D6636" i="106" s="1"/>
  <c r="B6637" i="106"/>
  <c r="D6637" i="106" s="1"/>
  <c r="B6638" i="106"/>
  <c r="D6638" i="106" s="1"/>
  <c r="B6639" i="106"/>
  <c r="D6639" i="106" s="1"/>
  <c r="B6640" i="106"/>
  <c r="D6640" i="106" s="1"/>
  <c r="B6641" i="106"/>
  <c r="D6641" i="106" s="1"/>
  <c r="B6643" i="106"/>
  <c r="D6643" i="106" s="1"/>
  <c r="B6644" i="106"/>
  <c r="D6644" i="106" s="1"/>
  <c r="B6645" i="106"/>
  <c r="D6645" i="106" s="1"/>
  <c r="B6646" i="106"/>
  <c r="D6646" i="106" s="1"/>
  <c r="B6647" i="106"/>
  <c r="D6647" i="106" s="1"/>
  <c r="B6648" i="106"/>
  <c r="D6648" i="106" s="1"/>
  <c r="B6649" i="106"/>
  <c r="D6649" i="106" s="1"/>
  <c r="B6651" i="106"/>
  <c r="D6651" i="106" s="1"/>
  <c r="B6652" i="106"/>
  <c r="D6652" i="106" s="1"/>
  <c r="B6653" i="106"/>
  <c r="D6653" i="106" s="1"/>
  <c r="B6654" i="106"/>
  <c r="D6654" i="106" s="1"/>
  <c r="B6655" i="106"/>
  <c r="D6655" i="106" s="1"/>
  <c r="B6656" i="106"/>
  <c r="D6656" i="106" s="1"/>
  <c r="B6657" i="106"/>
  <c r="D6657" i="106" s="1"/>
  <c r="B6659" i="106"/>
  <c r="D6659" i="106" s="1"/>
  <c r="B6660" i="106"/>
  <c r="D6660" i="106" s="1"/>
  <c r="B6661" i="106"/>
  <c r="D6661" i="106" s="1"/>
  <c r="B6662" i="106"/>
  <c r="D6662" i="106" s="1"/>
  <c r="B6663" i="106"/>
  <c r="D6663" i="106" s="1"/>
  <c r="B6664" i="106"/>
  <c r="D6664" i="106" s="1"/>
  <c r="B6665" i="106"/>
  <c r="D6665" i="106" s="1"/>
  <c r="B6667" i="106"/>
  <c r="D6667" i="106" s="1"/>
  <c r="B6668" i="106"/>
  <c r="D6668" i="106" s="1"/>
  <c r="B6669" i="106"/>
  <c r="D6669" i="106" s="1"/>
  <c r="B6670" i="106"/>
  <c r="D6670" i="106" s="1"/>
  <c r="B6671" i="106"/>
  <c r="D6671" i="106" s="1"/>
  <c r="B6672" i="106"/>
  <c r="D6672" i="106" s="1"/>
  <c r="B6673" i="106"/>
  <c r="D6673" i="106" s="1"/>
  <c r="B6675" i="106"/>
  <c r="D6675" i="106" s="1"/>
  <c r="B6676" i="106"/>
  <c r="D6676" i="106" s="1"/>
  <c r="B6677" i="106"/>
  <c r="D6677" i="106" s="1"/>
  <c r="B6678" i="106"/>
  <c r="D6678" i="106" s="1"/>
  <c r="B6679" i="106"/>
  <c r="D6679" i="106" s="1"/>
  <c r="B6680" i="106"/>
  <c r="D6680" i="106" s="1"/>
  <c r="B6681" i="106"/>
  <c r="D6681" i="106" s="1"/>
  <c r="B6683" i="106"/>
  <c r="D6683" i="106" s="1"/>
  <c r="B6684" i="106"/>
  <c r="D6684" i="106" s="1"/>
  <c r="B6685" i="106"/>
  <c r="D6685" i="106" s="1"/>
  <c r="B6686" i="106"/>
  <c r="D6686" i="106" s="1"/>
  <c r="B6687" i="106"/>
  <c r="D6687" i="106" s="1"/>
  <c r="B6688" i="106"/>
  <c r="D6688" i="106" s="1"/>
  <c r="B6689" i="106"/>
  <c r="D6689" i="106" s="1"/>
  <c r="B6691" i="106"/>
  <c r="D6691" i="106" s="1"/>
  <c r="B6692" i="106"/>
  <c r="D6692" i="106" s="1"/>
  <c r="B6693" i="106"/>
  <c r="D6693" i="106" s="1"/>
  <c r="B6695" i="106"/>
  <c r="D6695" i="106" s="1"/>
  <c r="B6697" i="106"/>
  <c r="D6697" i="106" s="1"/>
  <c r="B6698" i="106"/>
  <c r="D6698" i="106" s="1"/>
  <c r="B6699" i="106"/>
  <c r="D6699" i="106" s="1"/>
  <c r="B6700" i="106"/>
  <c r="D6700" i="106" s="1"/>
  <c r="B6701" i="106"/>
  <c r="D6701" i="106" s="1"/>
  <c r="B6702" i="106"/>
  <c r="D6702" i="106" s="1"/>
  <c r="B6703" i="106"/>
  <c r="D6703" i="106" s="1"/>
  <c r="B6705" i="106"/>
  <c r="D6705" i="106" s="1"/>
  <c r="B6706" i="106"/>
  <c r="D6706" i="106" s="1"/>
  <c r="B6707" i="106"/>
  <c r="D6707" i="106" s="1"/>
  <c r="B6708" i="106"/>
  <c r="D6708" i="106" s="1"/>
  <c r="B6709" i="106"/>
  <c r="D6709" i="106" s="1"/>
  <c r="B6710" i="106"/>
  <c r="D6710" i="106" s="1"/>
  <c r="B6711" i="106"/>
  <c r="D6711" i="106" s="1"/>
  <c r="B6713" i="106"/>
  <c r="D6713" i="106" s="1"/>
  <c r="B6714" i="106"/>
  <c r="D6714" i="106" s="1"/>
  <c r="B6715" i="106"/>
  <c r="D6715" i="106" s="1"/>
  <c r="B6716" i="106"/>
  <c r="D6716" i="106" s="1"/>
  <c r="B6717" i="106"/>
  <c r="D6717" i="106" s="1"/>
  <c r="B6718" i="106"/>
  <c r="D6718" i="106" s="1"/>
  <c r="B6719" i="106"/>
  <c r="D6719" i="106" s="1"/>
  <c r="B6721" i="106"/>
  <c r="D6721" i="106" s="1"/>
  <c r="B6722" i="106"/>
  <c r="D6722" i="106" s="1"/>
  <c r="B6723" i="106"/>
  <c r="D6723" i="106" s="1"/>
  <c r="B6724" i="106"/>
  <c r="D6724" i="106" s="1"/>
  <c r="B6725" i="106"/>
  <c r="D6725" i="106" s="1"/>
  <c r="B6726" i="106"/>
  <c r="D6726" i="106" s="1"/>
  <c r="B6728" i="106"/>
  <c r="D6728" i="106" s="1"/>
  <c r="B6730" i="106"/>
  <c r="D6730" i="106" s="1"/>
  <c r="B6731" i="106"/>
  <c r="D6731" i="106" s="1"/>
  <c r="B6732" i="106"/>
  <c r="D6732" i="106" s="1"/>
  <c r="B6733" i="106"/>
  <c r="D6733" i="106" s="1"/>
  <c r="B6734" i="106"/>
  <c r="D6734" i="106" s="1"/>
  <c r="B6735" i="106"/>
  <c r="D6735" i="106" s="1"/>
  <c r="B6736" i="106"/>
  <c r="D6736" i="106" s="1"/>
  <c r="B6738" i="106"/>
  <c r="D6738" i="106" s="1"/>
  <c r="B6739" i="106"/>
  <c r="D6739" i="106" s="1"/>
  <c r="B6740" i="106"/>
  <c r="D6740" i="106" s="1"/>
  <c r="B6741" i="106"/>
  <c r="D6741" i="106" s="1"/>
  <c r="B6742" i="106"/>
  <c r="D6742" i="106" s="1"/>
  <c r="B6743" i="106"/>
  <c r="D6743" i="106" s="1"/>
  <c r="B6744" i="106"/>
  <c r="D6744" i="106" s="1"/>
  <c r="B6746" i="106"/>
  <c r="D6746" i="106" s="1"/>
  <c r="B6747" i="106"/>
  <c r="D6747" i="106" s="1"/>
  <c r="B6748" i="106"/>
  <c r="D6748" i="106" s="1"/>
  <c r="B6749" i="106"/>
  <c r="D6749" i="106" s="1"/>
  <c r="B6750" i="106"/>
  <c r="D6750" i="106" s="1"/>
  <c r="B6751" i="106"/>
  <c r="D6751" i="106" s="1"/>
  <c r="B6752" i="106"/>
  <c r="D6752" i="106" s="1"/>
  <c r="B6754" i="106"/>
  <c r="D6754" i="106" s="1"/>
  <c r="B6755" i="106"/>
  <c r="D6755" i="106" s="1"/>
  <c r="B6756" i="106"/>
  <c r="D6756" i="106" s="1"/>
  <c r="B6757" i="106"/>
  <c r="D6757" i="106" s="1"/>
  <c r="B6758" i="106"/>
  <c r="D6758" i="106" s="1"/>
  <c r="B6759" i="106"/>
  <c r="D6759" i="106" s="1"/>
  <c r="B6760" i="106"/>
  <c r="D6760" i="106" s="1"/>
  <c r="B6762" i="106"/>
  <c r="D6762" i="106" s="1"/>
  <c r="B6763" i="106"/>
  <c r="D6763" i="106" s="1"/>
  <c r="B6764" i="106"/>
  <c r="D6764" i="106" s="1"/>
  <c r="B6765" i="106"/>
  <c r="D6765" i="106" s="1"/>
  <c r="B6766" i="106"/>
  <c r="D6766" i="106" s="1"/>
  <c r="B6767" i="106"/>
  <c r="D6767" i="106" s="1"/>
  <c r="B6768" i="106"/>
  <c r="D6768" i="106" s="1"/>
  <c r="B6770" i="106"/>
  <c r="D6770" i="106" s="1"/>
  <c r="B6771" i="106"/>
  <c r="D6771" i="106" s="1"/>
  <c r="B6772" i="106"/>
  <c r="D6772" i="106" s="1"/>
  <c r="B6773" i="106"/>
  <c r="D6773" i="106" s="1"/>
  <c r="B6774" i="106"/>
  <c r="D6774" i="106" s="1"/>
  <c r="B6775" i="106"/>
  <c r="D6775" i="106" s="1"/>
  <c r="B6776" i="106"/>
  <c r="D6776" i="106" s="1"/>
  <c r="B6778" i="106"/>
  <c r="D6778" i="106" s="1"/>
  <c r="B6779" i="106"/>
  <c r="D6779" i="106" s="1"/>
  <c r="B6780" i="106"/>
  <c r="D6780" i="106" s="1"/>
  <c r="B6781" i="106"/>
  <c r="D6781" i="106" s="1"/>
  <c r="B6782" i="106"/>
  <c r="D6782" i="106" s="1"/>
  <c r="B6783" i="106"/>
  <c r="D6783" i="106" s="1"/>
  <c r="B6784" i="106"/>
  <c r="D6784" i="106" s="1"/>
  <c r="B6786" i="106"/>
  <c r="D6786" i="106" s="1"/>
  <c r="B6787" i="106"/>
  <c r="D6787" i="106" s="1"/>
  <c r="B6788" i="106"/>
  <c r="D6788" i="106" s="1"/>
  <c r="B6789" i="106"/>
  <c r="D6789" i="106" s="1"/>
  <c r="B6790" i="106"/>
  <c r="D6790" i="106" s="1"/>
  <c r="B6791" i="106"/>
  <c r="D6791" i="106" s="1"/>
  <c r="B6792" i="106"/>
  <c r="D6792" i="106" s="1"/>
  <c r="B6794" i="106"/>
  <c r="D6794" i="106" s="1"/>
  <c r="B6795" i="106"/>
  <c r="D6795" i="106" s="1"/>
  <c r="B6796" i="106"/>
  <c r="D6796" i="106" s="1"/>
  <c r="B6797" i="106"/>
  <c r="D6797" i="106" s="1"/>
  <c r="B6798" i="106"/>
  <c r="D6798" i="106" s="1"/>
  <c r="B6799" i="106"/>
  <c r="D6799" i="106" s="1"/>
  <c r="B6800" i="106"/>
  <c r="D6800" i="106" s="1"/>
  <c r="B6802" i="106"/>
  <c r="D6802" i="106" s="1"/>
  <c r="B6803" i="106"/>
  <c r="D6803" i="106" s="1"/>
  <c r="B6804" i="106"/>
  <c r="D6804" i="106" s="1"/>
  <c r="B6805" i="106"/>
  <c r="D6805" i="106" s="1"/>
  <c r="B6806" i="106"/>
  <c r="D6806" i="106" s="1"/>
  <c r="B6807" i="106"/>
  <c r="D6807" i="106" s="1"/>
  <c r="B6808" i="106"/>
  <c r="D6808" i="106" s="1"/>
  <c r="B6810" i="106"/>
  <c r="D6810" i="106" s="1"/>
  <c r="B6811" i="106"/>
  <c r="D6811" i="106" s="1"/>
  <c r="B6812" i="106"/>
  <c r="D6812" i="106" s="1"/>
  <c r="B6813" i="106"/>
  <c r="D6813" i="106" s="1"/>
  <c r="B6814" i="106"/>
  <c r="D6814" i="106" s="1"/>
  <c r="B6815" i="106"/>
  <c r="D6815" i="106" s="1"/>
  <c r="B6816" i="106"/>
  <c r="D6816" i="106" s="1"/>
  <c r="B6818" i="106"/>
  <c r="D6818" i="106" s="1"/>
  <c r="B6819" i="106"/>
  <c r="D6819" i="106" s="1"/>
  <c r="B6820" i="106"/>
  <c r="D6820" i="106" s="1"/>
  <c r="B6821" i="106"/>
  <c r="D6821" i="106" s="1"/>
  <c r="B6822" i="106"/>
  <c r="D6822" i="106" s="1"/>
  <c r="B6823" i="106"/>
  <c r="D6823" i="106" s="1"/>
  <c r="B6824" i="106"/>
  <c r="D6824" i="106" s="1"/>
  <c r="B6826" i="106"/>
  <c r="D6826" i="106" s="1"/>
  <c r="B6827" i="106"/>
  <c r="D6827" i="106" s="1"/>
  <c r="B6828" i="106"/>
  <c r="D6828" i="106" s="1"/>
  <c r="B6829" i="106"/>
  <c r="D6829" i="106" s="1"/>
  <c r="B6830" i="106"/>
  <c r="D6830" i="106" s="1"/>
  <c r="B6831" i="106"/>
  <c r="D6831" i="106" s="1"/>
  <c r="B6832" i="106"/>
  <c r="D6832" i="106" s="1"/>
  <c r="D6841" i="106"/>
  <c r="D6842" i="106"/>
  <c r="D6843" i="106"/>
  <c r="D6941" i="106"/>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2" i="106"/>
  <c r="D7652" i="106" s="1"/>
  <c r="B7655" i="106"/>
  <c r="D7655" i="106" s="1"/>
  <c r="B7658" i="106"/>
  <c r="D7658"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F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756" i="106"/>
  <c r="D1756" i="106" s="1"/>
  <c r="B16" i="7"/>
  <c r="B3446" i="106" s="1"/>
  <c r="D3446" i="106"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F63" i="5"/>
  <c r="B5579" i="106" s="1"/>
  <c r="D5579"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D82" i="5"/>
  <c r="B5348" i="106" s="1"/>
  <c r="D5348"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D114" i="5"/>
  <c r="B5360" i="106" s="1"/>
  <c r="D5360" i="106" s="1"/>
  <c r="F114" i="5"/>
  <c r="B5592" i="106" s="1"/>
  <c r="D5592" i="106" s="1"/>
  <c r="G114" i="5"/>
  <c r="B5741" i="106" s="1"/>
  <c r="D5741"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D132" i="5"/>
  <c r="B5369" i="106" s="1"/>
  <c r="D5369" i="106" s="1"/>
  <c r="D141" i="5"/>
  <c r="B5383" i="106" s="1"/>
  <c r="D5383" i="106" s="1"/>
  <c r="G141" i="5"/>
  <c r="B5752" i="106" s="1"/>
  <c r="D5752" i="106" s="1"/>
  <c r="G145" i="5"/>
  <c r="B5756" i="106" s="1"/>
  <c r="D5756" i="106" s="1"/>
  <c r="G155" i="5"/>
  <c r="B4357" i="106" s="1"/>
  <c r="D4357" i="106" s="1"/>
  <c r="D155" i="5"/>
  <c r="B5394" i="106" s="1"/>
  <c r="D5394" i="106" s="1"/>
  <c r="E169" i="5"/>
  <c r="H169" i="5"/>
  <c r="B5899" i="106" s="1"/>
  <c r="D5899" i="106" s="1"/>
  <c r="I169" i="5"/>
  <c r="B4363" i="106" s="1"/>
  <c r="D4363" i="106" s="1"/>
  <c r="J169" i="5"/>
  <c r="B6396" i="106" s="1"/>
  <c r="D6396" i="106" s="1"/>
  <c r="K169" i="5"/>
  <c r="B5000" i="106" s="1"/>
  <c r="D5000"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33" i="118"/>
  <c r="D22" i="37"/>
  <c r="L22" i="37"/>
  <c r="D69" i="36" l="1"/>
  <c r="D24" i="37"/>
  <c r="B4270" i="106" s="1"/>
  <c r="D4270" i="106" s="1"/>
  <c r="F69" i="34"/>
  <c r="B2805" i="106"/>
  <c r="D2805" i="106" s="1"/>
  <c r="F56" i="34"/>
  <c r="B7832" i="106" s="1"/>
  <c r="D7832" i="106" s="1"/>
  <c r="H365" i="29"/>
  <c r="B7242" i="106" s="1"/>
  <c r="D7242" i="106" s="1"/>
  <c r="C129" i="29"/>
  <c r="C151" i="29" s="1"/>
  <c r="B1226" i="106" s="1"/>
  <c r="D1226" i="106" s="1"/>
  <c r="C352" i="29"/>
  <c r="B3621" i="106" s="1"/>
  <c r="D3621" i="106" s="1"/>
  <c r="H342" i="29"/>
  <c r="B7221" i="106" s="1"/>
  <c r="D7221" i="106" s="1"/>
  <c r="B7074" i="106"/>
  <c r="D7074" i="106" s="1"/>
  <c r="F64" i="34"/>
  <c r="I210" i="29"/>
  <c r="B7071" i="106" s="1"/>
  <c r="D7071" i="106" s="1"/>
  <c r="J129" i="29"/>
  <c r="B7038" i="106" s="1"/>
  <c r="D7038" i="106" s="1"/>
  <c r="I129" i="29"/>
  <c r="B7037" i="106" s="1"/>
  <c r="D7037" i="106" s="1"/>
  <c r="G26" i="108"/>
  <c r="F70" i="34"/>
  <c r="B7189" i="106"/>
  <c r="D7189" i="106" s="1"/>
  <c r="E64" i="184"/>
  <c r="N64" i="184" s="1"/>
  <c r="B7153" i="106"/>
  <c r="D7153" i="106" s="1"/>
  <c r="E60" i="184"/>
  <c r="N60" i="184" s="1"/>
  <c r="B1274" i="106"/>
  <c r="D1274" i="106" s="1"/>
  <c r="J210" i="29"/>
  <c r="B7072" i="106" s="1"/>
  <c r="D7072" i="106" s="1"/>
  <c r="B7162" i="106"/>
  <c r="D7162" i="106" s="1"/>
  <c r="E61" i="184"/>
  <c r="N61" i="184" s="1"/>
  <c r="B7705" i="106"/>
  <c r="D7705" i="106" s="1"/>
  <c r="E67" i="184"/>
  <c r="N67" i="184" s="1"/>
  <c r="F77" i="4"/>
  <c r="B3255" i="106" s="1"/>
  <c r="D3255" i="106" s="1"/>
  <c r="F68" i="34"/>
  <c r="B7696" i="106"/>
  <c r="D7696" i="106" s="1"/>
  <c r="E66" i="184"/>
  <c r="N66" i="184" s="1"/>
  <c r="B7171" i="106"/>
  <c r="D7171" i="106" s="1"/>
  <c r="E62" i="184"/>
  <c r="N62" i="184" s="1"/>
  <c r="B7135" i="106"/>
  <c r="D7135" i="106" s="1"/>
  <c r="E58" i="184"/>
  <c r="N58" i="184" s="1"/>
  <c r="B7198" i="106"/>
  <c r="D7198" i="106" s="1"/>
  <c r="E65" i="184"/>
  <c r="N65" i="184" s="1"/>
  <c r="B7126" i="106"/>
  <c r="D7126" i="106" s="1"/>
  <c r="E57" i="184"/>
  <c r="C342" i="29"/>
  <c r="B7216" i="106" s="1"/>
  <c r="D7216" i="106" s="1"/>
  <c r="B7180" i="106"/>
  <c r="D7180" i="106" s="1"/>
  <c r="E63" i="184"/>
  <c r="N63" i="184" s="1"/>
  <c r="B2836" i="106"/>
  <c r="D2836" i="106" s="1"/>
  <c r="J22" i="37"/>
  <c r="L367" i="29"/>
  <c r="L342" i="29"/>
  <c r="F19" i="7"/>
  <c r="B1807" i="106" s="1"/>
  <c r="D1807" i="106" s="1"/>
  <c r="E26" i="108"/>
  <c r="D54" i="36"/>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B1308" i="106"/>
  <c r="D1308" i="106" s="1"/>
  <c r="E174" i="29"/>
  <c r="B1309" i="106" s="1"/>
  <c r="D1309" i="106" s="1"/>
  <c r="D9" i="7"/>
  <c r="B1767" i="106" s="1"/>
  <c r="D1767" i="106" s="1"/>
  <c r="D11" i="37"/>
  <c r="H29" i="118"/>
  <c r="K28" i="118" s="1"/>
  <c r="O27" i="118" s="1"/>
  <c r="O29" i="118" s="1"/>
  <c r="N22" i="3"/>
  <c r="B283" i="106" s="1"/>
  <c r="D283" i="106" s="1"/>
  <c r="F14" i="4"/>
  <c r="B2597" i="106" s="1"/>
  <c r="D2597" i="106" s="1"/>
  <c r="B7727" i="106"/>
  <c r="D7727" i="106" s="1"/>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D3583" i="106"/>
  <c r="K285" i="29"/>
  <c r="B3724" i="106" s="1"/>
  <c r="D3724" i="106" s="1"/>
  <c r="B1410" i="106"/>
  <c r="D1410" i="106" s="1"/>
  <c r="B1329" i="106"/>
  <c r="D1329" i="106" s="1"/>
  <c r="F61" i="34"/>
  <c r="D12" i="7"/>
  <c r="B1769" i="106" s="1"/>
  <c r="D1769" i="106" s="1"/>
  <c r="B1746" i="106"/>
  <c r="D1746" i="106" s="1"/>
  <c r="I170" i="5"/>
  <c r="B4216" i="106" s="1"/>
  <c r="D4216" i="106" s="1"/>
  <c r="G5" i="4"/>
  <c r="B3409" i="106" s="1"/>
  <c r="D3409" i="106" s="1"/>
  <c r="G169" i="5"/>
  <c r="G170" i="5" s="1"/>
  <c r="B5778" i="106" s="1"/>
  <c r="D5778" i="106" s="1"/>
  <c r="D109" i="5"/>
  <c r="I267" i="5"/>
  <c r="B4435" i="106" s="1"/>
  <c r="D4435" i="106" s="1"/>
  <c r="B4396" i="106"/>
  <c r="D4396" i="106" s="1"/>
  <c r="G109" i="5"/>
  <c r="D5" i="7"/>
  <c r="B1761" i="106" s="1"/>
  <c r="D1761" i="106" s="1"/>
  <c r="K170" i="5"/>
  <c r="K6" i="4" s="1"/>
  <c r="B3570" i="106" s="1"/>
  <c r="D3570" i="106" s="1"/>
  <c r="J267" i="5"/>
  <c r="B7054" i="106" s="1"/>
  <c r="D7054" i="106" s="1"/>
  <c r="D15" i="7"/>
  <c r="B1772" i="106" s="1"/>
  <c r="D1772" i="106" s="1"/>
  <c r="K267" i="5"/>
  <c r="B6022" i="106" s="1"/>
  <c r="D6022" i="106" s="1"/>
  <c r="H170" i="5"/>
  <c r="D11" i="7"/>
  <c r="B1768" i="106" s="1"/>
  <c r="D1768" i="106" s="1"/>
  <c r="H109" i="5"/>
  <c r="E109" i="5"/>
  <c r="E4" i="4" s="1"/>
  <c r="B2630" i="106" s="1"/>
  <c r="D2630" i="106" s="1"/>
  <c r="D7" i="7"/>
  <c r="B1763" i="106" s="1"/>
  <c r="D1763"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J342" i="29"/>
  <c r="B7223" i="106" s="1"/>
  <c r="D7223" i="106" s="1"/>
  <c r="G342" i="29"/>
  <c r="K137" i="29"/>
  <c r="B79" i="36"/>
  <c r="B77" i="36"/>
  <c r="F109" i="5"/>
  <c r="J109" i="5"/>
  <c r="J170" i="5"/>
  <c r="F5" i="4"/>
  <c r="B3408" i="106" s="1"/>
  <c r="D3408" i="106" s="1"/>
  <c r="B6840" i="106"/>
  <c r="D6840" i="106" s="1"/>
  <c r="B6839" i="106"/>
  <c r="D6839" i="106" s="1"/>
  <c r="B6838" i="106"/>
  <c r="D6838" i="106" s="1"/>
  <c r="D169" i="5"/>
  <c r="B5412" i="106" s="1"/>
  <c r="D5412" i="106" s="1"/>
  <c r="B5618" i="106"/>
  <c r="D5618" i="106" s="1"/>
  <c r="K109" i="5"/>
  <c r="F16" i="11"/>
  <c r="B2031" i="106" s="1"/>
  <c r="D2031" i="106" s="1"/>
  <c r="B7200" i="106"/>
  <c r="D7200" i="106" s="1"/>
  <c r="D342" i="29"/>
  <c r="B7217" i="106" s="1"/>
  <c r="D7217" i="106" s="1"/>
  <c r="B7144" i="106"/>
  <c r="D7144" i="106" s="1"/>
  <c r="K330" i="29"/>
  <c r="B7211" i="106"/>
  <c r="D7211" i="106" s="1"/>
  <c r="K340" i="29"/>
  <c r="J16" i="4" s="1"/>
  <c r="B6226" i="106" s="1"/>
  <c r="D6226" i="106" s="1"/>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22" i="106"/>
  <c r="D122" i="106" s="1"/>
  <c r="D41" i="3"/>
  <c r="B7759" i="106"/>
  <c r="D7759" i="106" s="1"/>
  <c r="B1339" i="106"/>
  <c r="D1339" i="106" s="1"/>
  <c r="C210" i="29"/>
  <c r="B1340" i="106" s="1"/>
  <c r="D1340" i="106" s="1"/>
  <c r="B169" i="106"/>
  <c r="D169" i="106" s="1"/>
  <c r="F41" i="3"/>
  <c r="L3" i="11"/>
  <c r="B7596" i="106" s="1"/>
  <c r="L9" i="11"/>
  <c r="B7614" i="106" s="1"/>
  <c r="L10" i="11"/>
  <c r="B2058" i="106" s="1"/>
  <c r="D2058" i="106" s="1"/>
  <c r="D10" i="7"/>
  <c r="B1765" i="106" s="1"/>
  <c r="D1765" i="106" s="1"/>
  <c r="D16" i="7"/>
  <c r="B3447" i="106" s="1"/>
  <c r="D3447" i="106" s="1"/>
  <c r="D8" i="7"/>
  <c r="B1764" i="106" s="1"/>
  <c r="D1764" i="106" s="1"/>
  <c r="F266" i="5"/>
  <c r="B5713" i="106" s="1"/>
  <c r="D5713" i="106" s="1"/>
  <c r="B4397" i="106"/>
  <c r="D4397" i="106" s="1"/>
  <c r="B4950" i="106"/>
  <c r="D4950" i="106" s="1"/>
  <c r="H267" i="5"/>
  <c r="H7" i="4" s="1"/>
  <c r="B2657" i="106" s="1"/>
  <c r="D2657" i="106" s="1"/>
  <c r="L210" i="29"/>
  <c r="B7600" i="106"/>
  <c r="L6" i="11"/>
  <c r="B7605" i="106" s="1"/>
  <c r="A7250" i="106"/>
  <c r="A7251" i="106" s="1"/>
  <c r="A7252" i="106" s="1"/>
  <c r="A7253" i="106" s="1"/>
  <c r="A7254" i="106" s="1"/>
  <c r="A7255" i="106" s="1"/>
  <c r="A7256" i="106" s="1"/>
  <c r="A7257" i="106" s="1"/>
  <c r="E266" i="5"/>
  <c r="B6835" i="106"/>
  <c r="D6835" i="106" s="1"/>
  <c r="G266" i="5"/>
  <c r="B4398" i="106"/>
  <c r="D4398" i="106" s="1"/>
  <c r="B5537" i="106"/>
  <c r="D5537" i="106" s="1"/>
  <c r="E170" i="5"/>
  <c r="I109" i="5"/>
  <c r="L279" i="29"/>
  <c r="L295" i="29"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D266" i="5"/>
  <c r="B5501" i="106" s="1"/>
  <c r="D5501" i="106" s="1"/>
  <c r="J312" i="29"/>
  <c r="B7117" i="106" s="1"/>
  <c r="D7117" i="106" s="1"/>
  <c r="I312" i="29"/>
  <c r="B7116" i="106" s="1"/>
  <c r="D7116" i="106" s="1"/>
  <c r="I49" i="8"/>
  <c r="B3633" i="106"/>
  <c r="D3633" i="106" s="1"/>
  <c r="E352" i="29"/>
  <c r="B3235" i="106"/>
  <c r="D3235" i="106" s="1"/>
  <c r="D77" i="4"/>
  <c r="B3238" i="106" s="1"/>
  <c r="D3238"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211" i="106"/>
  <c r="D211" i="106" s="1"/>
  <c r="B188" i="106"/>
  <c r="D188" i="106" s="1"/>
  <c r="B139" i="106"/>
  <c r="D139" i="106" s="1"/>
  <c r="L151" i="29"/>
  <c r="J24" i="12"/>
  <c r="B7730" i="106"/>
  <c r="D7730" i="106" s="1"/>
  <c r="C367" i="29" l="1"/>
  <c r="B3622" i="106" s="1"/>
  <c r="D3622" i="106" s="1"/>
  <c r="L16" i="11"/>
  <c r="B2061" i="106" s="1"/>
  <c r="D2061" i="106" s="1"/>
  <c r="B7215" i="106"/>
  <c r="D7215" i="106" s="1"/>
  <c r="B1225" i="106"/>
  <c r="D1225" i="106" s="1"/>
  <c r="I7" i="4"/>
  <c r="B4444" i="106" s="1"/>
  <c r="D4444" i="106" s="1"/>
  <c r="I151" i="29"/>
  <c r="F59" i="34" s="1"/>
  <c r="J151" i="29"/>
  <c r="B7052" i="106" s="1"/>
  <c r="D7052" i="106" s="1"/>
  <c r="K365" i="29"/>
  <c r="B7243" i="106" s="1"/>
  <c r="D7243" i="106" s="1"/>
  <c r="B7235" i="106"/>
  <c r="D7235" i="106" s="1"/>
  <c r="B6216" i="106"/>
  <c r="D6216" i="106" s="1"/>
  <c r="B1381" i="106"/>
  <c r="D1381" i="106" s="1"/>
  <c r="F66" i="34"/>
  <c r="B1266" i="106"/>
  <c r="D1266" i="106" s="1"/>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G6" i="4"/>
  <c r="B2604" i="106" s="1"/>
  <c r="D2604" i="106" s="1"/>
  <c r="B1365" i="106"/>
  <c r="D1365" i="106" s="1"/>
  <c r="F65" i="34"/>
  <c r="I26" i="12"/>
  <c r="B7741" i="106" s="1"/>
  <c r="D7741" i="106" s="1"/>
  <c r="B1996" i="106"/>
  <c r="D1996" i="106" s="1"/>
  <c r="B1317" i="106"/>
  <c r="D131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F170" i="5"/>
  <c r="F267" i="5"/>
  <c r="F7" i="4" s="1"/>
  <c r="B2594" i="106" s="1"/>
  <c r="D2594" i="106" s="1"/>
  <c r="D267" i="5"/>
  <c r="D7" i="4"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7760" i="106"/>
  <c r="D7760" i="106" s="1"/>
  <c r="D24" i="36"/>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K129" i="29"/>
  <c r="K208" i="29"/>
  <c r="B4157" i="106"/>
  <c r="D4157" i="106" s="1"/>
  <c r="K312" i="29"/>
  <c r="B1560" i="106" s="1"/>
  <c r="D1560" i="106" s="1"/>
  <c r="B1559" i="106"/>
  <c r="D1559" i="106" s="1"/>
  <c r="H13" i="4"/>
  <c r="B1875" i="106"/>
  <c r="D1875" i="106" s="1"/>
  <c r="F22" i="37"/>
  <c r="B1983" i="106"/>
  <c r="D1983" i="106" s="1"/>
  <c r="H26" i="12"/>
  <c r="B7740" i="106" s="1"/>
  <c r="D7740" i="106" s="1"/>
  <c r="B6026" i="106"/>
  <c r="D6026" i="106" s="1"/>
  <c r="I4" i="4"/>
  <c r="I268" i="5"/>
  <c r="B5946" i="106" s="1"/>
  <c r="D5946" i="106" s="1"/>
  <c r="G267" i="5"/>
  <c r="B5863" i="106"/>
  <c r="D5863" i="106" s="1"/>
  <c r="B7747" i="106"/>
  <c r="D7747" i="106" s="1"/>
  <c r="E267" i="5"/>
  <c r="A7258" i="106"/>
  <c r="B7732" i="106"/>
  <c r="D7732" i="106" s="1"/>
  <c r="J26" i="12"/>
  <c r="B7742" i="106" s="1"/>
  <c r="D7742"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B7224" i="106"/>
  <c r="D7224" i="106" s="1"/>
  <c r="B7244" i="106"/>
  <c r="D7244" i="106" s="1"/>
  <c r="B7234" i="106"/>
  <c r="D7234" i="106" s="1"/>
  <c r="B5544" i="106"/>
  <c r="D5544" i="106" s="1"/>
  <c r="E6" i="4"/>
  <c r="B7051" i="106" l="1"/>
  <c r="D7051" i="106" s="1"/>
  <c r="K367" i="29"/>
  <c r="K16" i="4"/>
  <c r="F24" i="37"/>
  <c r="D268" i="5"/>
  <c r="B5508" i="106" s="1"/>
  <c r="D5508" i="106" s="1"/>
  <c r="J17" i="4"/>
  <c r="B6227" i="106" s="1"/>
  <c r="D6227"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J8" i="4"/>
  <c r="J10" i="4" s="1"/>
  <c r="B6225" i="106" s="1"/>
  <c r="D6225" i="106" s="1"/>
  <c r="K313" i="29"/>
  <c r="B1561" i="106" s="1"/>
  <c r="D1561" i="106" s="1"/>
  <c r="B7055" i="106"/>
  <c r="D7055" i="106" s="1"/>
  <c r="K343" i="29"/>
  <c r="B7225" i="106" s="1"/>
  <c r="D7225" i="106" s="1"/>
  <c r="B5421" i="106"/>
  <c r="D5421" i="106" s="1"/>
  <c r="D6" i="4"/>
  <c r="B2566" i="106" s="1"/>
  <c r="D2566" i="106" s="1"/>
  <c r="B3569" i="106"/>
  <c r="D3569" i="106" s="1"/>
  <c r="K8" i="4"/>
  <c r="B2631" i="106"/>
  <c r="D2631" i="106" s="1"/>
  <c r="A7259" i="106"/>
  <c r="B4434" i="106"/>
  <c r="D4434" i="106" s="1"/>
  <c r="E7" i="4"/>
  <c r="B4443" i="106" s="1"/>
  <c r="D4443" i="106" s="1"/>
  <c r="E268" i="5"/>
  <c r="K151" i="29"/>
  <c r="B1281" i="106"/>
  <c r="D1281" i="106" s="1"/>
  <c r="D13" i="4"/>
  <c r="B2634" i="106"/>
  <c r="D2634" i="106" s="1"/>
  <c r="E17" i="4"/>
  <c r="B1332" i="106"/>
  <c r="D1332" i="106" s="1"/>
  <c r="B1259" i="106"/>
  <c r="D1259"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2659" i="106"/>
  <c r="D2659" i="106" s="1"/>
  <c r="H17" i="4"/>
  <c r="B1387" i="106"/>
  <c r="D1387" i="106" s="1"/>
  <c r="F16" i="4"/>
  <c r="B2599" i="106" s="1"/>
  <c r="D2599" i="106" s="1"/>
  <c r="B1382" i="106"/>
  <c r="D1382" i="106" s="1"/>
  <c r="F63" i="34"/>
  <c r="F15" i="4"/>
  <c r="K210" i="29"/>
  <c r="F11" i="34" s="1"/>
  <c r="B1287" i="106"/>
  <c r="D1287" i="106" s="1"/>
  <c r="D16" i="4"/>
  <c r="B2572" i="106" s="1"/>
  <c r="D2572" i="106" s="1"/>
  <c r="B2567" i="106"/>
  <c r="D2567" i="106" s="1"/>
  <c r="B6223" i="106" l="1"/>
  <c r="D6223" i="106" s="1"/>
  <c r="J19" i="4"/>
  <c r="B6229" i="106" s="1"/>
  <c r="D6229" i="106" s="1"/>
  <c r="K17" i="4"/>
  <c r="B3575" i="106" s="1"/>
  <c r="D3575" i="106" s="1"/>
  <c r="J20" i="4"/>
  <c r="J78" i="4" s="1"/>
  <c r="F8" i="4"/>
  <c r="D8" i="4"/>
  <c r="C8" i="146"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5552" i="106"/>
  <c r="D5552" i="106" s="1"/>
  <c r="K175" i="29"/>
  <c r="B1333" i="106" s="1"/>
  <c r="D1333" i="106" s="1"/>
  <c r="A7260" i="106"/>
  <c r="E8" i="4"/>
  <c r="K19" i="4" l="1"/>
  <c r="B4144" i="106" s="1"/>
  <c r="D4144" i="106" s="1"/>
  <c r="K20" i="4"/>
  <c r="B6230" i="106"/>
  <c r="D6230" i="106" s="1"/>
  <c r="F10" i="4"/>
  <c r="B4125" i="106" s="1"/>
  <c r="D4125" i="106" s="1"/>
  <c r="D8" i="146"/>
  <c r="B2595" i="106"/>
  <c r="D2595" i="106" s="1"/>
  <c r="D10" i="4"/>
  <c r="B4123" i="106" s="1"/>
  <c r="D4123" i="106" s="1"/>
  <c r="B2568" i="106"/>
  <c r="D2568" i="106" s="1"/>
  <c r="D20" i="4"/>
  <c r="B2574" i="106" s="1"/>
  <c r="D2574" i="106" s="1"/>
  <c r="G10" i="4"/>
  <c r="B4126" i="106" s="1"/>
  <c r="D4126" i="106" s="1"/>
  <c r="G20" i="4"/>
  <c r="B2606" i="106"/>
  <c r="D2606" i="106" s="1"/>
  <c r="E20" i="4"/>
  <c r="B2632" i="106"/>
  <c r="D2632" i="106" s="1"/>
  <c r="E10" i="4"/>
  <c r="B4124" i="106" s="1"/>
  <c r="D4124" i="106" s="1"/>
  <c r="A7261" i="106"/>
  <c r="G19" i="4"/>
  <c r="B4140" i="106" s="1"/>
  <c r="D4140" i="106" s="1"/>
  <c r="B2612" i="106"/>
  <c r="D2612" i="106" s="1"/>
  <c r="B288" i="106"/>
  <c r="D288" i="106" s="1"/>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78" i="4"/>
  <c r="B2601" i="106"/>
  <c r="D2601" i="106" s="1"/>
  <c r="A7262" i="106"/>
  <c r="G78" i="4"/>
  <c r="B2613" i="106"/>
  <c r="D2613" i="106" s="1"/>
  <c r="B2636" i="106"/>
  <c r="D2636" i="106" s="1"/>
  <c r="D81" i="4" l="1"/>
  <c r="D82" i="4" s="1"/>
  <c r="A7263" i="106"/>
  <c r="F81" i="4"/>
  <c r="B3256" i="106"/>
  <c r="D3256" i="106" s="1"/>
  <c r="G81" i="4"/>
  <c r="B3262" i="106"/>
  <c r="D3262" i="106" s="1"/>
  <c r="B1644" i="106" l="1"/>
  <c r="D1644" i="106" s="1"/>
  <c r="C11" i="146"/>
  <c r="D58" i="36"/>
  <c r="G82" i="4"/>
  <c r="B1686" i="106"/>
  <c r="D1686" i="106" s="1"/>
  <c r="B1672" i="106"/>
  <c r="D1672" i="106" s="1"/>
  <c r="F82" i="4"/>
  <c r="D11" i="146"/>
  <c r="D60" i="36"/>
  <c r="A7264" i="106"/>
  <c r="B6268" i="106"/>
  <c r="D6268" i="106" s="1"/>
  <c r="D83" i="4"/>
  <c r="B6277" i="106" s="1"/>
  <c r="D6277" i="106" s="1"/>
  <c r="A7265" i="106" l="1"/>
  <c r="B6270" i="106"/>
  <c r="D6270" i="106" s="1"/>
  <c r="F83" i="4"/>
  <c r="B6279" i="106" s="1"/>
  <c r="D6279" i="106" s="1"/>
  <c r="B6271" i="106"/>
  <c r="D6271" i="106" s="1"/>
  <c r="G83" i="4"/>
  <c r="B6280" i="106" s="1"/>
  <c r="D6280" i="106" s="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B6245" i="106"/>
  <c r="D6245" i="106" s="1"/>
  <c r="B6242" i="106"/>
  <c r="D6242" i="106" s="1"/>
  <c r="B2848" i="106"/>
  <c r="D2848" i="106" s="1"/>
  <c r="H76" i="4"/>
  <c r="B6257" i="106"/>
  <c r="D6257" i="106" s="1"/>
  <c r="K76" i="4"/>
  <c r="B6259" i="106"/>
  <c r="D6259" i="106" s="1"/>
  <c r="B3417" i="106"/>
  <c r="D3417" i="106" s="1"/>
  <c r="D13" i="3"/>
  <c r="B1645" i="106"/>
  <c r="D1645" i="106" s="1"/>
  <c r="B3321" i="106"/>
  <c r="D3321" i="106" s="1"/>
  <c r="B1687" i="106"/>
  <c r="D1687" i="106" s="1"/>
  <c r="D36" i="36" l="1"/>
  <c r="B3414" i="106"/>
  <c r="D3414" i="106" s="1"/>
  <c r="D35" i="36"/>
  <c r="E13" i="3"/>
  <c r="B131" i="106" s="1"/>
  <c r="D131" i="106" s="1"/>
  <c r="B3298" i="106"/>
  <c r="D3298" i="106" s="1"/>
  <c r="B3586" i="106"/>
  <c r="D3586" i="106" s="1"/>
  <c r="K77" i="4"/>
  <c r="B3589" i="106"/>
  <c r="D3589" i="106" s="1"/>
  <c r="B6264" i="106"/>
  <c r="D6264" i="106" s="1"/>
  <c r="J81" i="4"/>
  <c r="B109" i="106"/>
  <c r="D109" i="106" s="1"/>
  <c r="D45" i="36"/>
  <c r="B3587" i="106" l="1"/>
  <c r="D3587" i="106" s="1"/>
  <c r="K78" i="4"/>
  <c r="D64" i="36"/>
  <c r="J82" i="4"/>
  <c r="B6266" i="106"/>
  <c r="D6266" i="106" s="1"/>
  <c r="B3588" i="106" l="1"/>
  <c r="D3588" i="106" s="1"/>
  <c r="K81" i="4"/>
  <c r="J83" i="4"/>
  <c r="B6283" i="106" s="1"/>
  <c r="D6283" i="106" s="1"/>
  <c r="B6274" i="106"/>
  <c r="D6274" i="106" s="1"/>
  <c r="B140" i="106" l="1"/>
  <c r="D140" i="106" s="1"/>
  <c r="E41" i="3"/>
  <c r="K82" i="4"/>
  <c r="B3591" i="106"/>
  <c r="D3591" i="106" s="1"/>
  <c r="B2912" i="106"/>
  <c r="D2912" i="106" s="1"/>
  <c r="I41" i="3"/>
  <c r="B141" i="106" l="1"/>
  <c r="D141" i="106" s="1"/>
  <c r="D46" i="36"/>
  <c r="B6275" i="106"/>
  <c r="D6275" i="106" s="1"/>
  <c r="K83" i="4"/>
  <c r="B6284" i="106" s="1"/>
  <c r="D6284" i="106" s="1"/>
  <c r="D50" i="36"/>
  <c r="B2913" i="106"/>
  <c r="D2913" i="106" s="1"/>
  <c r="B189" i="106"/>
  <c r="D189" i="106" s="1"/>
  <c r="G41" i="3"/>
  <c r="D61" i="36"/>
  <c r="B282" i="106" l="1"/>
  <c r="D282" i="106" s="1"/>
  <c r="N23" i="3"/>
  <c r="B212" i="106"/>
  <c r="D212" i="106" s="1"/>
  <c r="H41" i="3"/>
  <c r="B3567" i="106"/>
  <c r="D3567" i="106" s="1"/>
  <c r="K41" i="3"/>
  <c r="D65" i="36"/>
  <c r="D48" i="36"/>
  <c r="B190" i="106"/>
  <c r="D190" i="106" s="1"/>
  <c r="B284" i="106" l="1"/>
  <c r="D284" i="106" s="1"/>
  <c r="D55" i="36"/>
  <c r="B213" i="106"/>
  <c r="D213" i="106" s="1"/>
  <c r="D49" i="36"/>
  <c r="B3568" i="106"/>
  <c r="D3568" i="106" s="1"/>
  <c r="D52" i="36"/>
  <c r="F168" i="34" l="1"/>
  <c r="B7813" i="106"/>
  <c r="D7813" i="106" s="1"/>
  <c r="F167" i="34"/>
  <c r="B7809" i="106"/>
  <c r="D7809" i="106" s="1"/>
  <c r="B5275" i="106" l="1"/>
  <c r="D5275" i="106" s="1"/>
  <c r="B5239" i="106"/>
  <c r="D5239" i="106" s="1"/>
  <c r="B5240" i="106"/>
  <c r="D5240" i="106" s="1"/>
  <c r="B5241" i="106"/>
  <c r="D5241" i="106" s="1"/>
  <c r="B5243" i="106"/>
  <c r="D5243" i="106" s="1"/>
  <c r="B4331" i="106"/>
  <c r="D4331" i="106" s="1"/>
  <c r="B2563" i="106"/>
  <c r="D2563" i="106" s="1"/>
  <c r="B5114" i="106"/>
  <c r="D5114" i="106" s="1"/>
  <c r="B6320" i="106"/>
  <c r="D6320" i="106" s="1"/>
  <c r="B6330" i="106"/>
  <c r="D6330" i="106" s="1"/>
  <c r="B6339" i="106"/>
  <c r="D6339" i="106" s="1"/>
  <c r="B6340" i="106"/>
  <c r="D6340" i="106" s="1"/>
  <c r="B5117" i="106"/>
  <c r="D5117" i="106" s="1"/>
  <c r="B5104" i="106"/>
  <c r="D5104" i="106" s="1"/>
  <c r="B5108" i="106"/>
  <c r="D5108" i="106" s="1"/>
  <c r="B5109" i="106"/>
  <c r="D5109"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86" i="106"/>
  <c r="D86"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73" i="106"/>
  <c r="D73" i="106" s="1"/>
  <c r="L100" i="29" l="1"/>
  <c r="L92" i="29"/>
  <c r="K111" i="29"/>
  <c r="B7017" i="106" s="1"/>
  <c r="D7017" i="106" s="1"/>
  <c r="B7016" i="106"/>
  <c r="D7016" i="106" s="1"/>
  <c r="B6993" i="106"/>
  <c r="D6993" i="106" s="1"/>
  <c r="K91" i="29"/>
  <c r="B6994" i="106" s="1"/>
  <c r="D6994"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E57" i="29"/>
  <c r="B853" i="106" s="1"/>
  <c r="D853" i="106" s="1"/>
  <c r="B851" i="106"/>
  <c r="D851" i="106" s="1"/>
  <c r="B848" i="106"/>
  <c r="D848" i="106" s="1"/>
  <c r="E53" i="29"/>
  <c r="B850" i="106" s="1"/>
  <c r="D850" i="106" s="1"/>
  <c r="B844" i="106"/>
  <c r="D844" i="106" s="1"/>
  <c r="E47" i="29"/>
  <c r="B847" i="106" s="1"/>
  <c r="D847" i="106" s="1"/>
  <c r="B837" i="106"/>
  <c r="D837" i="106" s="1"/>
  <c r="E42" i="29"/>
  <c r="B6890" i="106"/>
  <c r="D6890" i="106" s="1"/>
  <c r="K27" i="29"/>
  <c r="B6845" i="106"/>
  <c r="D6845" i="106" s="1"/>
  <c r="J33" i="29"/>
  <c r="B6720" i="106"/>
  <c r="D6720" i="106" s="1"/>
  <c r="F145" i="34"/>
  <c r="B6666" i="106"/>
  <c r="D6666" i="106" s="1"/>
  <c r="F140" i="34"/>
  <c r="B5061" i="106"/>
  <c r="D5061" i="106" s="1"/>
  <c r="B4" i="7"/>
  <c r="B5110" i="106"/>
  <c r="D5110" i="106" s="1"/>
  <c r="F100" i="34"/>
  <c r="B5118" i="106"/>
  <c r="D5118" i="106" s="1"/>
  <c r="F105" i="34"/>
  <c r="B1051" i="106"/>
  <c r="D1051" i="106" s="1"/>
  <c r="K109" i="29"/>
  <c r="B1149" i="106" s="1"/>
  <c r="D1149" i="106" s="1"/>
  <c r="E100" i="29"/>
  <c r="B7011" i="106" s="1"/>
  <c r="D7011" i="106" s="1"/>
  <c r="B7008" i="106"/>
  <c r="D7008" i="106" s="1"/>
  <c r="K99" i="29"/>
  <c r="B7010" i="106" s="1"/>
  <c r="D7010" i="106" s="1"/>
  <c r="K90" i="29"/>
  <c r="B6992" i="106" s="1"/>
  <c r="D6992" i="106" s="1"/>
  <c r="B6991" i="106"/>
  <c r="D6991" i="106" s="1"/>
  <c r="H84" i="29"/>
  <c r="B2955" i="106"/>
  <c r="D2955" i="106" s="1"/>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6712" i="106"/>
  <c r="D6712" i="106" s="1"/>
  <c r="F144" i="34"/>
  <c r="B5088" i="106"/>
  <c r="D5088" i="106" s="1"/>
  <c r="B5067" i="106"/>
  <c r="D5067" i="106" s="1"/>
  <c r="C18" i="5"/>
  <c r="B5071" i="106" s="1"/>
  <c r="D5071" i="106" s="1"/>
  <c r="H41" i="4"/>
  <c r="B6250" i="106"/>
  <c r="D6250" i="106" s="1"/>
  <c r="B6246" i="106"/>
  <c r="D6246" i="106" s="1"/>
  <c r="E39" i="4"/>
  <c r="B6287" i="106" s="1"/>
  <c r="D6287" i="106" s="1"/>
  <c r="B6240" i="106"/>
  <c r="D6240" i="106" s="1"/>
  <c r="H19" i="118"/>
  <c r="H14" i="118"/>
  <c r="E37" i="4"/>
  <c r="B323" i="106"/>
  <c r="D323" i="106" s="1"/>
  <c r="D68" i="36"/>
  <c r="B2792" i="106"/>
  <c r="D2792" i="106" s="1"/>
  <c r="K108" i="29"/>
  <c r="B2796" i="106" s="1"/>
  <c r="D2796" i="106" s="1"/>
  <c r="K98" i="29"/>
  <c r="B7007" i="106" s="1"/>
  <c r="D7007" i="106" s="1"/>
  <c r="B7006" i="106"/>
  <c r="D7006" i="106" s="1"/>
  <c r="B6989" i="106"/>
  <c r="D6989" i="106" s="1"/>
  <c r="K89" i="29"/>
  <c r="B6990" i="106" s="1"/>
  <c r="D6990" i="106" s="1"/>
  <c r="B2953" i="106"/>
  <c r="D2953" i="106" s="1"/>
  <c r="K82" i="29"/>
  <c r="B2977" i="106" s="1"/>
  <c r="D2977" i="106" s="1"/>
  <c r="K78" i="29"/>
  <c r="E84" i="29"/>
  <c r="B2949" i="106"/>
  <c r="D2949" i="106" s="1"/>
  <c r="B756" i="106"/>
  <c r="D756" i="106" s="1"/>
  <c r="K75" i="29"/>
  <c r="K73" i="29"/>
  <c r="B754" i="106"/>
  <c r="D754" i="106" s="1"/>
  <c r="B751" i="106"/>
  <c r="D751" i="106" s="1"/>
  <c r="B749" i="106"/>
  <c r="D749" i="106" s="1"/>
  <c r="K70" i="29"/>
  <c r="B748" i="106"/>
  <c r="D748" i="106" s="1"/>
  <c r="K69" i="29"/>
  <c r="B747" i="106"/>
  <c r="D747" i="106" s="1"/>
  <c r="K68" i="29"/>
  <c r="C72" i="29"/>
  <c r="B753" i="106" s="1"/>
  <c r="D753" i="106" s="1"/>
  <c r="B746" i="106"/>
  <c r="D746" i="106" s="1"/>
  <c r="B743" i="106"/>
  <c r="D743" i="106" s="1"/>
  <c r="K63" i="29"/>
  <c r="B742" i="106"/>
  <c r="D742" i="106" s="1"/>
  <c r="B741" i="106"/>
  <c r="D741" i="106" s="1"/>
  <c r="B740" i="106"/>
  <c r="D740" i="106" s="1"/>
  <c r="B739" i="106"/>
  <c r="D739" i="106" s="1"/>
  <c r="K60" i="29"/>
  <c r="C65" i="29"/>
  <c r="B745" i="106" s="1"/>
  <c r="D745" i="106" s="1"/>
  <c r="B738" i="106"/>
  <c r="D738" i="106" s="1"/>
  <c r="B736" i="106"/>
  <c r="D736" i="106" s="1"/>
  <c r="K56" i="29"/>
  <c r="B735" i="106"/>
  <c r="D735" i="106" s="1"/>
  <c r="C57" i="29"/>
  <c r="B737" i="106" s="1"/>
  <c r="D737" i="106" s="1"/>
  <c r="K55" i="29"/>
  <c r="B6932" i="106"/>
  <c r="D6932" i="106" s="1"/>
  <c r="K52" i="29"/>
  <c r="B6940" i="106" s="1"/>
  <c r="D6940" i="106" s="1"/>
  <c r="B2718" i="106"/>
  <c r="D2718" i="106" s="1"/>
  <c r="K51" i="29"/>
  <c r="K50" i="29"/>
  <c r="B733" i="106"/>
  <c r="D733" i="106" s="1"/>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B725" i="106"/>
  <c r="D725" i="106" s="1"/>
  <c r="K40" i="29"/>
  <c r="B1113" i="106" s="1"/>
  <c r="D1113" i="106" s="1"/>
  <c r="K39" i="29"/>
  <c r="B1112" i="106" s="1"/>
  <c r="D1112" i="106" s="1"/>
  <c r="B724" i="106"/>
  <c r="D724" i="106" s="1"/>
  <c r="K38" i="29"/>
  <c r="B1111" i="106" s="1"/>
  <c r="D1111" i="106" s="1"/>
  <c r="B723" i="106"/>
  <c r="D723" i="106" s="1"/>
  <c r="B722" i="106"/>
  <c r="D722" i="106" s="1"/>
  <c r="K37" i="29"/>
  <c r="B1110" i="106" s="1"/>
  <c r="D1110" i="106" s="1"/>
  <c r="C42" i="29"/>
  <c r="B721" i="106"/>
  <c r="D721" i="106" s="1"/>
  <c r="K36" i="29"/>
  <c r="B6886" i="106"/>
  <c r="D6886" i="106" s="1"/>
  <c r="K25" i="29"/>
  <c r="B995" i="106"/>
  <c r="D995" i="106" s="1"/>
  <c r="H33" i="29"/>
  <c r="D17" i="171"/>
  <c r="F170" i="34"/>
  <c r="B7875" i="106" s="1"/>
  <c r="D7875" i="106" s="1"/>
  <c r="B4362" i="106"/>
  <c r="D4362" i="106" s="1"/>
  <c r="F159" i="34"/>
  <c r="B7761" i="106"/>
  <c r="D7761" i="106" s="1"/>
  <c r="B6650" i="106"/>
  <c r="D6650" i="106" s="1"/>
  <c r="F138" i="34"/>
  <c r="B5168" i="106"/>
  <c r="D5168" i="106" s="1"/>
  <c r="F111" i="34"/>
  <c r="B7846" i="106" s="1"/>
  <c r="D7846" i="106" s="1"/>
  <c r="B5278" i="106"/>
  <c r="D5278" i="106" s="1"/>
  <c r="F129" i="34"/>
  <c r="B7861" i="106" s="1"/>
  <c r="D7861" i="106" s="1"/>
  <c r="B2791" i="106"/>
  <c r="D2791" i="106" s="1"/>
  <c r="K107" i="29"/>
  <c r="B2795" i="106" s="1"/>
  <c r="D2795" i="106" s="1"/>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B6945" i="106"/>
  <c r="D6945" i="106" s="1"/>
  <c r="J57" i="29"/>
  <c r="B6949" i="106" s="1"/>
  <c r="D6949" i="106" s="1"/>
  <c r="J53" i="29"/>
  <c r="B6943" i="106" s="1"/>
  <c r="D6943" i="106" s="1"/>
  <c r="B6927" i="106"/>
  <c r="D6927" i="106" s="1"/>
  <c r="B6919" i="106"/>
  <c r="D6919" i="106" s="1"/>
  <c r="J47" i="29"/>
  <c r="B6925" i="106" s="1"/>
  <c r="D6925" i="106" s="1"/>
  <c r="J42" i="29"/>
  <c r="B6905" i="106"/>
  <c r="D6905" i="106" s="1"/>
  <c r="B6900" i="106"/>
  <c r="D6900" i="106" s="1"/>
  <c r="K32" i="29"/>
  <c r="B6884" i="106"/>
  <c r="D6884" i="106" s="1"/>
  <c r="K24" i="29"/>
  <c r="B4358" i="106"/>
  <c r="D4358" i="106" s="1"/>
  <c r="F169" i="34"/>
  <c r="B7874" i="106" s="1"/>
  <c r="D7874" i="106" s="1"/>
  <c r="B4351" i="106"/>
  <c r="D4351" i="106" s="1"/>
  <c r="F110" i="34"/>
  <c r="B7845" i="106" s="1"/>
  <c r="D7845" i="106" s="1"/>
  <c r="B5086" i="106"/>
  <c r="D5086" i="106" s="1"/>
  <c r="B5080" i="106"/>
  <c r="D5080" i="106" s="1"/>
  <c r="B5107" i="106"/>
  <c r="D5107" i="106" s="1"/>
  <c r="F99" i="34"/>
  <c r="L53" i="29"/>
  <c r="C76" i="4"/>
  <c r="B3231" i="106" s="1"/>
  <c r="D3231" i="106" s="1"/>
  <c r="B5022" i="106"/>
  <c r="D5022" i="106" s="1"/>
  <c r="B5012" i="106"/>
  <c r="D5012" i="106" s="1"/>
  <c r="D71" i="36"/>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B6963" i="106"/>
  <c r="D6963" i="106" s="1"/>
  <c r="I72" i="29"/>
  <c r="B6973" i="106" s="1"/>
  <c r="D6973" i="106" s="1"/>
  <c r="I65" i="29"/>
  <c r="B6961" i="106" s="1"/>
  <c r="D6961" i="106" s="1"/>
  <c r="B6950" i="106"/>
  <c r="D6950" i="106" s="1"/>
  <c r="B6944" i="106"/>
  <c r="D6944" i="106" s="1"/>
  <c r="I57" i="29"/>
  <c r="B6948" i="106" s="1"/>
  <c r="D6948" i="106" s="1"/>
  <c r="B6926" i="106"/>
  <c r="D6926" i="106" s="1"/>
  <c r="I53" i="29"/>
  <c r="B6942" i="106" s="1"/>
  <c r="D6942" i="106" s="1"/>
  <c r="B6918" i="106"/>
  <c r="D6918" i="106" s="1"/>
  <c r="I47" i="29"/>
  <c r="B6924" i="106" s="1"/>
  <c r="D6924" i="106" s="1"/>
  <c r="B6904" i="106"/>
  <c r="D6904" i="106" s="1"/>
  <c r="I42" i="29"/>
  <c r="B6898" i="106"/>
  <c r="D6898" i="106" s="1"/>
  <c r="K31" i="29"/>
  <c r="B6882" i="106"/>
  <c r="D6882" i="106" s="1"/>
  <c r="K23" i="29"/>
  <c r="B879" i="106"/>
  <c r="D879" i="106" s="1"/>
  <c r="F33" i="29"/>
  <c r="B6817" i="106"/>
  <c r="D6817" i="106" s="1"/>
  <c r="F156" i="34"/>
  <c r="B6753" i="106"/>
  <c r="D6753" i="106" s="1"/>
  <c r="F148" i="34"/>
  <c r="F160" i="34"/>
  <c r="B7867" i="106" s="1"/>
  <c r="D7867" i="106" s="1"/>
  <c r="B7765" i="106"/>
  <c r="D7765" i="106" s="1"/>
  <c r="E33" i="29"/>
  <c r="B321" i="106"/>
  <c r="D321" i="106" s="1"/>
  <c r="I48" i="4"/>
  <c r="B2106" i="106" s="1"/>
  <c r="D2106" i="106" s="1"/>
  <c r="K105" i="29"/>
  <c r="H110" i="29"/>
  <c r="B1048" i="106"/>
  <c r="D1048" i="106" s="1"/>
  <c r="K95" i="29"/>
  <c r="B7001" i="106" s="1"/>
  <c r="D7001" i="106" s="1"/>
  <c r="B7000" i="106"/>
  <c r="D7000" i="106" s="1"/>
  <c r="K86" i="29"/>
  <c r="B6984" i="106" s="1"/>
  <c r="D6984" i="106" s="1"/>
  <c r="B6983" i="106"/>
  <c r="D6983" i="106" s="1"/>
  <c r="B1033" i="106"/>
  <c r="D1033" i="106" s="1"/>
  <c r="B1031" i="106"/>
  <c r="D1031" i="106" s="1"/>
  <c r="B1030" i="106"/>
  <c r="D1030"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B7253" i="106"/>
  <c r="D7253" i="106" s="1"/>
  <c r="B821" i="106"/>
  <c r="D821" i="106" s="1"/>
  <c r="B6809" i="106"/>
  <c r="D6809" i="106" s="1"/>
  <c r="F155" i="34"/>
  <c r="B5072" i="106"/>
  <c r="D5072" i="106" s="1"/>
  <c r="B5026" i="106"/>
  <c r="D5026" i="106" s="1"/>
  <c r="B13" i="7"/>
  <c r="B6248" i="106"/>
  <c r="D6248" i="106" s="1"/>
  <c r="E40" i="4"/>
  <c r="B6288" i="106" s="1"/>
  <c r="D6288" i="106" s="1"/>
  <c r="B6243" i="106"/>
  <c r="D6243" i="106" s="1"/>
  <c r="E38" i="4"/>
  <c r="B6286" i="106" s="1"/>
  <c r="D6286" i="106" s="1"/>
  <c r="B6290" i="106"/>
  <c r="D6290" i="106" s="1"/>
  <c r="D73" i="36"/>
  <c r="I47" i="4"/>
  <c r="B7748" i="106"/>
  <c r="D7748" i="106" s="1"/>
  <c r="K94" i="29"/>
  <c r="B6999" i="106" s="1"/>
  <c r="D6999" i="106" s="1"/>
  <c r="B6998" i="106"/>
  <c r="D6998" i="106" s="1"/>
  <c r="H92" i="29"/>
  <c r="B6981" i="106"/>
  <c r="D6981" i="106" s="1"/>
  <c r="K85" i="29"/>
  <c r="B6982" i="106" s="1"/>
  <c r="D6982" i="106" s="1"/>
  <c r="B2951" i="106"/>
  <c r="D2951" i="106" s="1"/>
  <c r="K80" i="29"/>
  <c r="B2975" i="106" s="1"/>
  <c r="D2975" i="106" s="1"/>
  <c r="B983" i="106"/>
  <c r="D983" i="106" s="1"/>
  <c r="B978" i="106"/>
  <c r="D978" i="106" s="1"/>
  <c r="B973" i="106"/>
  <c r="D973" i="106" s="1"/>
  <c r="B970" i="106"/>
  <c r="D970" i="106" s="1"/>
  <c r="G57" i="29"/>
  <c r="B969" i="106" s="1"/>
  <c r="D969" i="106" s="1"/>
  <c r="B967" i="106"/>
  <c r="D967" i="106" s="1"/>
  <c r="B964" i="106"/>
  <c r="D964" i="106" s="1"/>
  <c r="G53" i="29"/>
  <c r="B966" i="106" s="1"/>
  <c r="D966" i="106" s="1"/>
  <c r="B960" i="106"/>
  <c r="D960" i="106" s="1"/>
  <c r="G47" i="29"/>
  <c r="B963" i="106" s="1"/>
  <c r="D963" i="106" s="1"/>
  <c r="B953" i="106"/>
  <c r="D953" i="106" s="1"/>
  <c r="G42" i="29"/>
  <c r="B6894" i="106"/>
  <c r="D6894" i="106" s="1"/>
  <c r="K29" i="29"/>
  <c r="B6878" i="106"/>
  <c r="D6878" i="106" s="1"/>
  <c r="K21" i="29"/>
  <c r="B763" i="106"/>
  <c r="D763" i="106" s="1"/>
  <c r="D33" i="29"/>
  <c r="B6622" i="106"/>
  <c r="D6622" i="106" s="1"/>
  <c r="F134" i="34"/>
  <c r="B5163" i="106"/>
  <c r="D5163" i="106" s="1"/>
  <c r="B4340" i="106"/>
  <c r="D4340" i="106" s="1"/>
  <c r="F132" i="34"/>
  <c r="B7864" i="106" s="1"/>
  <c r="D7864" i="106" s="1"/>
  <c r="B5279" i="106"/>
  <c r="D5279" i="106" s="1"/>
  <c r="F130" i="34"/>
  <c r="B7862" i="106" s="1"/>
  <c r="D7862" i="106" s="1"/>
  <c r="C34" i="3"/>
  <c r="B91" i="106" s="1"/>
  <c r="D91" i="106" s="1"/>
  <c r="B6125" i="106"/>
  <c r="D6125" i="106" s="1"/>
  <c r="L110" i="29"/>
  <c r="L112" i="29"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B712" i="106"/>
  <c r="D712" i="106" s="1"/>
  <c r="K18" i="29"/>
  <c r="B1100" i="106" s="1"/>
  <c r="D1100" i="106" s="1"/>
  <c r="B7263" i="106"/>
  <c r="D7263" i="106" s="1"/>
  <c r="K17" i="29"/>
  <c r="B6871" i="106" s="1"/>
  <c r="D6871" i="106" s="1"/>
  <c r="K16" i="29"/>
  <c r="B1094" i="106" s="1"/>
  <c r="D1094"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K8" i="29"/>
  <c r="B3380" i="106" s="1"/>
  <c r="D3380" i="106" s="1"/>
  <c r="B3366" i="106"/>
  <c r="D3366" i="106" s="1"/>
  <c r="K7" i="29"/>
  <c r="B6727" i="106"/>
  <c r="D6727" i="106" s="1"/>
  <c r="B705" i="106"/>
  <c r="D705" i="106" s="1"/>
  <c r="C33" i="29"/>
  <c r="B5315" i="106"/>
  <c r="D5315" i="106" s="1"/>
  <c r="F163" i="34"/>
  <c r="B7870" i="106" s="1"/>
  <c r="D7870" i="106" s="1"/>
  <c r="B6793" i="106"/>
  <c r="D6793" i="106" s="1"/>
  <c r="F153" i="34"/>
  <c r="B6031" i="106"/>
  <c r="D6031" i="106" s="1"/>
  <c r="B5115" i="106"/>
  <c r="D5115" i="106" s="1"/>
  <c r="F103" i="34"/>
  <c r="B7840" i="106" s="1"/>
  <c r="D7840" i="106" s="1"/>
  <c r="C18" i="4"/>
  <c r="D78" i="36"/>
  <c r="B4113" i="106"/>
  <c r="D4113"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L65" i="29" l="1"/>
  <c r="K9" i="29"/>
  <c r="C40" i="5"/>
  <c r="B5087" i="106" s="1"/>
  <c r="D5087" i="106" s="1"/>
  <c r="L42" i="29"/>
  <c r="K12" i="29"/>
  <c r="F37" i="34" s="1"/>
  <c r="B7829" i="106" s="1"/>
  <c r="D7829" i="106" s="1"/>
  <c r="L57" i="29"/>
  <c r="G65" i="29"/>
  <c r="B977" i="106" s="1"/>
  <c r="D977" i="106" s="1"/>
  <c r="K41" i="29"/>
  <c r="B1114" i="106" s="1"/>
  <c r="D1114" i="106" s="1"/>
  <c r="B2757" i="106"/>
  <c r="D2757" i="106" s="1"/>
  <c r="D72" i="36"/>
  <c r="B5103" i="106"/>
  <c r="D5103" i="106" s="1"/>
  <c r="F97" i="34"/>
  <c r="C93" i="5"/>
  <c r="B5112" i="106" s="1"/>
  <c r="D5112" i="106" s="1"/>
  <c r="C252" i="5"/>
  <c r="B6833" i="106" s="1"/>
  <c r="D6833" i="106" s="1"/>
  <c r="B6614" i="106"/>
  <c r="D6614" i="106" s="1"/>
  <c r="B6682" i="106"/>
  <c r="D6682" i="106" s="1"/>
  <c r="F142" i="34"/>
  <c r="B6626" i="106"/>
  <c r="D6626" i="106" s="1"/>
  <c r="F135" i="34"/>
  <c r="B5181" i="106"/>
  <c r="D5181" i="106" s="1"/>
  <c r="F113" i="34"/>
  <c r="B4418" i="106"/>
  <c r="D4418" i="106" s="1"/>
  <c r="F165" i="34"/>
  <c r="B7872" i="106" s="1"/>
  <c r="D7872" i="106" s="1"/>
  <c r="B6777" i="106"/>
  <c r="D6777" i="106" s="1"/>
  <c r="F151" i="34"/>
  <c r="B6769" i="106"/>
  <c r="D6769" i="106" s="1"/>
  <c r="F150" i="34"/>
  <c r="C75" i="5"/>
  <c r="B901" i="106"/>
  <c r="D901" i="106" s="1"/>
  <c r="F74" i="29"/>
  <c r="B929" i="106" s="1"/>
  <c r="D929" i="106" s="1"/>
  <c r="B1053" i="106"/>
  <c r="D1053" i="106" s="1"/>
  <c r="H112" i="29"/>
  <c r="B7018" i="106" s="1"/>
  <c r="D7018" i="106" s="1"/>
  <c r="B894" i="106"/>
  <c r="D894" i="106" s="1"/>
  <c r="B6885" i="106"/>
  <c r="D6885" i="106" s="1"/>
  <c r="F43" i="34"/>
  <c r="B1010" i="106"/>
  <c r="D1010" i="106" s="1"/>
  <c r="B1130" i="106"/>
  <c r="D1130" i="106" s="1"/>
  <c r="G30" i="108"/>
  <c r="E30" i="108"/>
  <c r="B1136" i="106"/>
  <c r="D1136" i="106" s="1"/>
  <c r="G35" i="108"/>
  <c r="E35" i="108"/>
  <c r="C14" i="4"/>
  <c r="B2558" i="106" s="1"/>
  <c r="D2558" i="106" s="1"/>
  <c r="F52" i="34"/>
  <c r="B7831" i="106" s="1"/>
  <c r="D7831" i="106" s="1"/>
  <c r="B1144" i="106"/>
  <c r="D1144" i="106" s="1"/>
  <c r="G39" i="108"/>
  <c r="E39" i="108"/>
  <c r="I33" i="29"/>
  <c r="B6889" i="106"/>
  <c r="D6889" i="106" s="1"/>
  <c r="F45" i="34"/>
  <c r="B790" i="106"/>
  <c r="D790" i="106" s="1"/>
  <c r="D53" i="29"/>
  <c r="B792" i="106" s="1"/>
  <c r="D792" i="106" s="1"/>
  <c r="B1744" i="106"/>
  <c r="D1744" i="106" s="1"/>
  <c r="D4" i="7"/>
  <c r="B6891" i="106"/>
  <c r="D6891" i="106" s="1"/>
  <c r="F46" i="34"/>
  <c r="B6674" i="106"/>
  <c r="D6674" i="106" s="1"/>
  <c r="F141" i="34"/>
  <c r="B6737" i="106"/>
  <c r="D6737" i="106" s="1"/>
  <c r="F147" i="34"/>
  <c r="B6690" i="106"/>
  <c r="D6690" i="106" s="1"/>
  <c r="F143" i="34"/>
  <c r="B4915" i="106"/>
  <c r="D4915" i="106" s="1"/>
  <c r="F118" i="34"/>
  <c r="B7852" i="106" s="1"/>
  <c r="D7852" i="106" s="1"/>
  <c r="B5187" i="106"/>
  <c r="D5187" i="106" s="1"/>
  <c r="F114" i="34"/>
  <c r="B7848" i="106" s="1"/>
  <c r="D7848" i="106" s="1"/>
  <c r="B5274" i="106"/>
  <c r="D5274" i="106" s="1"/>
  <c r="C217" i="5"/>
  <c r="B5286" i="106" s="1"/>
  <c r="D5286" i="106" s="1"/>
  <c r="B4189" i="106"/>
  <c r="D4189" i="106" s="1"/>
  <c r="F166" i="34"/>
  <c r="B7873" i="106" s="1"/>
  <c r="D7873" i="106" s="1"/>
  <c r="B1107" i="106"/>
  <c r="D1107" i="106" s="1"/>
  <c r="F38" i="34"/>
  <c r="B7830" i="106" s="1"/>
  <c r="D7830" i="106" s="1"/>
  <c r="B959" i="106"/>
  <c r="D959" i="106" s="1"/>
  <c r="B2105" i="106"/>
  <c r="D2105" i="106" s="1"/>
  <c r="I76" i="4"/>
  <c r="B1017" i="106"/>
  <c r="D1017" i="106" s="1"/>
  <c r="H65" i="29"/>
  <c r="B1035" i="106" s="1"/>
  <c r="D1035" i="106" s="1"/>
  <c r="B1028" i="106"/>
  <c r="D1028" i="106" s="1"/>
  <c r="H72" i="29"/>
  <c r="B1043" i="106" s="1"/>
  <c r="D1043" i="106" s="1"/>
  <c r="B1036" i="106"/>
  <c r="D1036" i="106" s="1"/>
  <c r="B1146" i="106"/>
  <c r="D1146" i="106" s="1"/>
  <c r="K110" i="29"/>
  <c r="B1116" i="106"/>
  <c r="D1116" i="106" s="1"/>
  <c r="K47" i="29"/>
  <c r="B1123" i="106"/>
  <c r="D1123" i="106" s="1"/>
  <c r="K57" i="29"/>
  <c r="D27" i="108"/>
  <c r="B1127" i="106"/>
  <c r="D1127" i="106" s="1"/>
  <c r="F27" i="108"/>
  <c r="K64" i="29"/>
  <c r="D34" i="36"/>
  <c r="H24" i="118"/>
  <c r="C13" i="3"/>
  <c r="B77" i="106" s="1"/>
  <c r="D77" i="106" s="1"/>
  <c r="B3411" i="106"/>
  <c r="D3411" i="106" s="1"/>
  <c r="B4852" i="106"/>
  <c r="D4852" i="106" s="1"/>
  <c r="F171" i="34"/>
  <c r="B7876" i="106" s="1"/>
  <c r="D7876" i="106" s="1"/>
  <c r="B6729" i="106"/>
  <c r="D6729" i="106" s="1"/>
  <c r="F146" i="34"/>
  <c r="B6801" i="106"/>
  <c r="D6801" i="106" s="1"/>
  <c r="F154" i="34"/>
  <c r="B5148" i="106"/>
  <c r="D5148" i="106" s="1"/>
  <c r="C141" i="5"/>
  <c r="B5106" i="106"/>
  <c r="D5106" i="106" s="1"/>
  <c r="F98" i="34"/>
  <c r="B6388" i="106"/>
  <c r="D6388" i="106" s="1"/>
  <c r="F119" i="34"/>
  <c r="B7853" i="106" s="1"/>
  <c r="D7853" i="106" s="1"/>
  <c r="B5280" i="106"/>
  <c r="D5280" i="106" s="1"/>
  <c r="F131" i="34"/>
  <c r="B7863" i="106" s="1"/>
  <c r="D7863" i="106" s="1"/>
  <c r="B5312" i="106"/>
  <c r="D5312" i="106" s="1"/>
  <c r="F161" i="34"/>
  <c r="B7868" i="106" s="1"/>
  <c r="D7868" i="106" s="1"/>
  <c r="B6848" i="106"/>
  <c r="D6848" i="106" s="1"/>
  <c r="F34" i="34"/>
  <c r="B6858" i="106"/>
  <c r="D6858" i="106" s="1"/>
  <c r="F36" i="34"/>
  <c r="B7828" i="106" s="1"/>
  <c r="D7828" i="106" s="1"/>
  <c r="C44" i="4"/>
  <c r="B836" i="106"/>
  <c r="D836" i="106" s="1"/>
  <c r="B5065" i="106"/>
  <c r="D5065" i="106" s="1"/>
  <c r="B18" i="7"/>
  <c r="B6883" i="106"/>
  <c r="D6883" i="106" s="1"/>
  <c r="F42" i="34"/>
  <c r="L84" i="29"/>
  <c r="L102" i="29" s="1"/>
  <c r="B6901" i="106"/>
  <c r="D6901" i="106" s="1"/>
  <c r="F51" i="34"/>
  <c r="B6887" i="106"/>
  <c r="D6887" i="106" s="1"/>
  <c r="F44" i="34"/>
  <c r="B1120" i="106"/>
  <c r="D1120" i="106" s="1"/>
  <c r="K53" i="29"/>
  <c r="B1137" i="106"/>
  <c r="D1137" i="106" s="1"/>
  <c r="F36" i="108"/>
  <c r="D36" i="108"/>
  <c r="D42" i="29"/>
  <c r="B843" i="106"/>
  <c r="D843" i="106" s="1"/>
  <c r="E74" i="29"/>
  <c r="B871" i="106" s="1"/>
  <c r="D871" i="106" s="1"/>
  <c r="B4415" i="106"/>
  <c r="D4415" i="106" s="1"/>
  <c r="F162" i="34"/>
  <c r="B7869" i="106" s="1"/>
  <c r="D7869" i="106" s="1"/>
  <c r="B6634" i="106"/>
  <c r="D6634" i="106" s="1"/>
  <c r="F136" i="34"/>
  <c r="B5126" i="106"/>
  <c r="D5126" i="106" s="1"/>
  <c r="C122" i="5"/>
  <c r="B1104" i="106"/>
  <c r="D1104" i="106" s="1"/>
  <c r="B6877" i="106"/>
  <c r="D6877" i="106" s="1"/>
  <c r="F39" i="34"/>
  <c r="B778" i="106"/>
  <c r="D778" i="106" s="1"/>
  <c r="B3725" i="106"/>
  <c r="D3725" i="106" s="1"/>
  <c r="D13" i="7"/>
  <c r="B3726" i="106" s="1"/>
  <c r="D3726" i="106" s="1"/>
  <c r="L72" i="29"/>
  <c r="B2789" i="106"/>
  <c r="D2789" i="106" s="1"/>
  <c r="E102" i="29"/>
  <c r="B2790" i="106" s="1"/>
  <c r="D2790" i="106" s="1"/>
  <c r="D57" i="29"/>
  <c r="B795" i="106" s="1"/>
  <c r="D795" i="106" s="1"/>
  <c r="B2081" i="106"/>
  <c r="D2081" i="106" s="1"/>
  <c r="H102" i="29"/>
  <c r="B1047" i="106" s="1"/>
  <c r="D1047" i="106" s="1"/>
  <c r="B5175" i="106"/>
  <c r="D5175" i="106" s="1"/>
  <c r="C155" i="5"/>
  <c r="B5111" i="106"/>
  <c r="D5111" i="106" s="1"/>
  <c r="F101" i="34"/>
  <c r="D12" i="171"/>
  <c r="B5123" i="106"/>
  <c r="D5123" i="106" s="1"/>
  <c r="B7762" i="106"/>
  <c r="D7762" i="106" s="1"/>
  <c r="K6" i="29"/>
  <c r="B7763" i="106" s="1"/>
  <c r="D7763" i="106" s="1"/>
  <c r="B6899" i="106"/>
  <c r="D6899" i="106" s="1"/>
  <c r="F50" i="34"/>
  <c r="L47" i="29"/>
  <c r="B6825" i="106"/>
  <c r="D6825" i="106" s="1"/>
  <c r="F157" i="34"/>
  <c r="B1109" i="106"/>
  <c r="D1109" i="106" s="1"/>
  <c r="K42" i="29"/>
  <c r="E12" i="184"/>
  <c r="B1121" i="106"/>
  <c r="D1121" i="106" s="1"/>
  <c r="E14" i="184"/>
  <c r="H14" i="184" s="1"/>
  <c r="B1124" i="106"/>
  <c r="D1124" i="106" s="1"/>
  <c r="K61" i="29"/>
  <c r="K71" i="29"/>
  <c r="B2973" i="106"/>
  <c r="D2973" i="106" s="1"/>
  <c r="K84" i="29"/>
  <c r="C67" i="5"/>
  <c r="B5090" i="106" s="1"/>
  <c r="D5090" i="106" s="1"/>
  <c r="B5224" i="106"/>
  <c r="D5224" i="106" s="1"/>
  <c r="C175" i="5"/>
  <c r="B5230" i="106"/>
  <c r="D5230" i="106" s="1"/>
  <c r="F123" i="34"/>
  <c r="C181" i="5"/>
  <c r="B5133" i="106"/>
  <c r="D5133" i="106" s="1"/>
  <c r="C132" i="5"/>
  <c r="B5317" i="106"/>
  <c r="D5317" i="106" s="1"/>
  <c r="F164" i="34"/>
  <c r="B7871" i="106" s="1"/>
  <c r="D7871" i="106" s="1"/>
  <c r="B5113" i="106"/>
  <c r="D5113" i="106" s="1"/>
  <c r="F102" i="34"/>
  <c r="B7839" i="106" s="1"/>
  <c r="D7839" i="106" s="1"/>
  <c r="C108" i="5"/>
  <c r="B5120" i="106" s="1"/>
  <c r="D5120" i="106" s="1"/>
  <c r="B6642" i="106"/>
  <c r="D6642" i="106" s="1"/>
  <c r="F137" i="34"/>
  <c r="B5194" i="106"/>
  <c r="D5194" i="106" s="1"/>
  <c r="F115" i="34"/>
  <c r="B7849" i="106" s="1"/>
  <c r="D7849" i="106" s="1"/>
  <c r="F47" i="34"/>
  <c r="B6893" i="106"/>
  <c r="D6893" i="106" s="1"/>
  <c r="B6997" i="106"/>
  <c r="D6997" i="106" s="1"/>
  <c r="K100" i="29"/>
  <c r="B7013" i="106" s="1"/>
  <c r="D7013" i="106" s="1"/>
  <c r="B6879" i="106"/>
  <c r="D6879" i="106" s="1"/>
  <c r="F40" i="34"/>
  <c r="K92" i="29"/>
  <c r="B2089" i="106" s="1"/>
  <c r="D2089" i="106" s="1"/>
  <c r="B6995" i="106"/>
  <c r="D6995" i="106" s="1"/>
  <c r="B6881" i="106"/>
  <c r="D6881" i="106" s="1"/>
  <c r="F41" i="34"/>
  <c r="B6917" i="106"/>
  <c r="D6917" i="106" s="1"/>
  <c r="J74" i="29"/>
  <c r="B6978" i="106" s="1"/>
  <c r="D6978" i="106" s="1"/>
  <c r="E13" i="184"/>
  <c r="H13" i="184" s="1"/>
  <c r="B2724" i="106"/>
  <c r="D2724" i="106" s="1"/>
  <c r="K67" i="29"/>
  <c r="B5247" i="106"/>
  <c r="D5247" i="106" s="1"/>
  <c r="C204" i="5"/>
  <c r="B5097" i="106"/>
  <c r="D5097" i="106" s="1"/>
  <c r="C82" i="5"/>
  <c r="B4317" i="106"/>
  <c r="D4317" i="106" s="1"/>
  <c r="F120" i="34"/>
  <c r="B7854" i="106" s="1"/>
  <c r="D7854" i="106" s="1"/>
  <c r="B720" i="106"/>
  <c r="D720" i="106" s="1"/>
  <c r="B6853" i="106"/>
  <c r="D6853" i="106" s="1"/>
  <c r="F35" i="34"/>
  <c r="B7827" i="106" s="1"/>
  <c r="D7827" i="106" s="1"/>
  <c r="G72" i="29"/>
  <c r="B985" i="106" s="1"/>
  <c r="D985" i="106" s="1"/>
  <c r="B6916" i="106"/>
  <c r="D6916" i="106" s="1"/>
  <c r="I74" i="29"/>
  <c r="B6977" i="106" s="1"/>
  <c r="D6977" i="106" s="1"/>
  <c r="L74" i="29"/>
  <c r="L33" i="29"/>
  <c r="B5063" i="106"/>
  <c r="D5063" i="106" s="1"/>
  <c r="B14" i="7"/>
  <c r="B727" i="106"/>
  <c r="D727" i="106" s="1"/>
  <c r="C74" i="29"/>
  <c r="B755" i="106" s="1"/>
  <c r="D755" i="106" s="1"/>
  <c r="K62" i="29"/>
  <c r="G34" i="108"/>
  <c r="E34" i="108"/>
  <c r="B1135" i="106"/>
  <c r="D1135" i="106" s="1"/>
  <c r="B6289" i="106"/>
  <c r="D6289" i="106" s="1"/>
  <c r="H44" i="4"/>
  <c r="B6903" i="106"/>
  <c r="D6903" i="106" s="1"/>
  <c r="B937" i="106"/>
  <c r="D937" i="106" s="1"/>
  <c r="G33" i="29"/>
  <c r="B4761" i="106"/>
  <c r="D4761" i="106" s="1"/>
  <c r="F104" i="34"/>
  <c r="B7841" i="106" s="1"/>
  <c r="D7841" i="106" s="1"/>
  <c r="B5256" i="106"/>
  <c r="D5256" i="106" s="1"/>
  <c r="C209" i="5"/>
  <c r="B6401" i="106"/>
  <c r="D6401" i="106" s="1"/>
  <c r="C198" i="5"/>
  <c r="B5167" i="106"/>
  <c r="D5167" i="106" s="1"/>
  <c r="F109" i="34"/>
  <c r="B5122" i="106"/>
  <c r="D5122" i="106" s="1"/>
  <c r="C114" i="5"/>
  <c r="B6761" i="106"/>
  <c r="D6761" i="106" s="1"/>
  <c r="F149" i="34"/>
  <c r="C188" i="5"/>
  <c r="B5233" i="106"/>
  <c r="D5233" i="106" s="1"/>
  <c r="B5301" i="106"/>
  <c r="D5301" i="106" s="1"/>
  <c r="C221" i="5"/>
  <c r="B4792" i="106"/>
  <c r="D4792" i="106" s="1"/>
  <c r="F122" i="34"/>
  <c r="B7855" i="106" s="1"/>
  <c r="D7855" i="106" s="1"/>
  <c r="B5064" i="106"/>
  <c r="D5064" i="106" s="1"/>
  <c r="B17" i="7"/>
  <c r="K5" i="29"/>
  <c r="C145" i="5"/>
  <c r="B6895" i="106"/>
  <c r="D6895" i="106" s="1"/>
  <c r="F48" i="34"/>
  <c r="B6897" i="106"/>
  <c r="D6897" i="106" s="1"/>
  <c r="F49" i="34"/>
  <c r="K59" i="29"/>
  <c r="B1142" i="106"/>
  <c r="D1142" i="106" s="1"/>
  <c r="E38" i="108"/>
  <c r="G38" i="108"/>
  <c r="B6285" i="106"/>
  <c r="D6285" i="106" s="1"/>
  <c r="E44" i="4"/>
  <c r="C12" i="5"/>
  <c r="B4131" i="106"/>
  <c r="D4131" i="106" s="1"/>
  <c r="B1617" i="106"/>
  <c r="D1617" i="106" s="1"/>
  <c r="H74" i="29" l="1"/>
  <c r="B1045" i="106" s="1"/>
  <c r="D1045" i="106" s="1"/>
  <c r="J114" i="29"/>
  <c r="B7021" i="106" s="1"/>
  <c r="D7021" i="106" s="1"/>
  <c r="F158" i="34"/>
  <c r="B7866" i="106" s="1"/>
  <c r="D7866" i="106" s="1"/>
  <c r="F114" i="29"/>
  <c r="B931" i="106" s="1"/>
  <c r="D931" i="106" s="1"/>
  <c r="B4102" i="106"/>
  <c r="D4102" i="106" s="1"/>
  <c r="D17" i="7"/>
  <c r="B4104" i="106" s="1"/>
  <c r="D4104" i="106" s="1"/>
  <c r="K112" i="29"/>
  <c r="B1151" i="106"/>
  <c r="D1151" i="106" s="1"/>
  <c r="E15" i="184"/>
  <c r="H15" i="184" s="1"/>
  <c r="K65" i="29"/>
  <c r="B1133" i="106" s="1"/>
  <c r="D1133" i="106" s="1"/>
  <c r="B1126" i="106"/>
  <c r="D1126" i="106" s="1"/>
  <c r="F26" i="108"/>
  <c r="D26" i="108"/>
  <c r="C114" i="29"/>
  <c r="B757" i="106" s="1"/>
  <c r="D757" i="106" s="1"/>
  <c r="B1134" i="106"/>
  <c r="D1134" i="106" s="1"/>
  <c r="E33" i="108"/>
  <c r="G33" i="108"/>
  <c r="K72" i="29"/>
  <c r="B1141" i="106" s="1"/>
  <c r="D1141" i="106" s="1"/>
  <c r="E17" i="184"/>
  <c r="H17" i="184" s="1"/>
  <c r="B5147" i="106"/>
  <c r="D5147" i="106" s="1"/>
  <c r="F106" i="34"/>
  <c r="B7842" i="106" s="1"/>
  <c r="D7842" i="106" s="1"/>
  <c r="C169" i="5"/>
  <c r="B5214" i="106" s="1"/>
  <c r="D5214" i="106" s="1"/>
  <c r="B2088" i="106"/>
  <c r="D2088" i="106" s="1"/>
  <c r="K102" i="29"/>
  <c r="B1115" i="106"/>
  <c r="D1115" i="106" s="1"/>
  <c r="G21" i="108"/>
  <c r="E21" i="108"/>
  <c r="K74" i="29"/>
  <c r="I77" i="4"/>
  <c r="B3318" i="106"/>
  <c r="D3318" i="106" s="1"/>
  <c r="B5125" i="106"/>
  <c r="D5125" i="106" s="1"/>
  <c r="C5" i="4"/>
  <c r="B3405" i="106" s="1"/>
  <c r="D3405" i="106" s="1"/>
  <c r="L114" i="29"/>
  <c r="B1122" i="106"/>
  <c r="D1122" i="106" s="1"/>
  <c r="E23" i="108"/>
  <c r="G23" i="108"/>
  <c r="B7826" i="106"/>
  <c r="D7826" i="106" s="1"/>
  <c r="G74" i="29"/>
  <c r="B987" i="106" s="1"/>
  <c r="D987" i="106" s="1"/>
  <c r="H114" i="29"/>
  <c r="B1054" i="106" s="1"/>
  <c r="D1054" i="106" s="1"/>
  <c r="B5066" i="106"/>
  <c r="D5066" i="106" s="1"/>
  <c r="C109" i="5"/>
  <c r="B5232" i="106"/>
  <c r="D5232" i="106" s="1"/>
  <c r="F124" i="34"/>
  <c r="B7856" i="106" s="1"/>
  <c r="D7856" i="106" s="1"/>
  <c r="B1139" i="106"/>
  <c r="D1139" i="106" s="1"/>
  <c r="F37" i="108"/>
  <c r="D37" i="108"/>
  <c r="B4103" i="106"/>
  <c r="D4103" i="106" s="1"/>
  <c r="D18" i="7"/>
  <c r="B4105" i="106" s="1"/>
  <c r="D4105" i="106" s="1"/>
  <c r="B3296" i="106"/>
  <c r="D3296" i="106" s="1"/>
  <c r="H77" i="4"/>
  <c r="F31" i="108"/>
  <c r="D31" i="108"/>
  <c r="E16" i="184"/>
  <c r="H16" i="184" s="1"/>
  <c r="B1131" i="106"/>
  <c r="D1131" i="106" s="1"/>
  <c r="B3274" i="106"/>
  <c r="D3274" i="106" s="1"/>
  <c r="E77" i="4"/>
  <c r="B5304" i="106"/>
  <c r="D5304" i="106" s="1"/>
  <c r="F133" i="34"/>
  <c r="B7865" i="106" s="1"/>
  <c r="D7865" i="106" s="1"/>
  <c r="B952" i="106"/>
  <c r="D952" i="106" s="1"/>
  <c r="B1128" i="106"/>
  <c r="D1128" i="106" s="1"/>
  <c r="E28" i="108"/>
  <c r="F28" i="108"/>
  <c r="B5161" i="106"/>
  <c r="D5161" i="106" s="1"/>
  <c r="F107" i="34"/>
  <c r="B7843" i="106" s="1"/>
  <c r="D7843" i="106" s="1"/>
  <c r="B1125" i="106"/>
  <c r="D1125" i="106" s="1"/>
  <c r="G24" i="108"/>
  <c r="E24" i="108"/>
  <c r="F95" i="34"/>
  <c r="B5096" i="106"/>
  <c r="D5096" i="106" s="1"/>
  <c r="B1754" i="106"/>
  <c r="D1754" i="106" s="1"/>
  <c r="D14" i="7"/>
  <c r="B1770" i="106" s="1"/>
  <c r="D1770" i="106" s="1"/>
  <c r="B1129" i="106"/>
  <c r="D1129" i="106" s="1"/>
  <c r="E29" i="108"/>
  <c r="G29" i="108"/>
  <c r="B5102" i="106"/>
  <c r="D5102" i="106" s="1"/>
  <c r="F96" i="34"/>
  <c r="B7838" i="106" s="1"/>
  <c r="D7838" i="106" s="1"/>
  <c r="E114" i="29"/>
  <c r="B873" i="106" s="1"/>
  <c r="D873" i="106" s="1"/>
  <c r="B5165" i="106"/>
  <c r="D5165" i="106" s="1"/>
  <c r="F108" i="34"/>
  <c r="B7844" i="106" s="1"/>
  <c r="D7844" i="106" s="1"/>
  <c r="B5246" i="106"/>
  <c r="D5246" i="106" s="1"/>
  <c r="F126" i="34"/>
  <c r="B7858" i="106" s="1"/>
  <c r="D7858" i="106" s="1"/>
  <c r="B5225" i="106"/>
  <c r="D5225" i="106" s="1"/>
  <c r="B5178" i="106"/>
  <c r="D5178" i="106" s="1"/>
  <c r="F112" i="34"/>
  <c r="B7847" i="106" s="1"/>
  <c r="D7847" i="106" s="1"/>
  <c r="B5132" i="106"/>
  <c r="D5132" i="106" s="1"/>
  <c r="C170" i="5"/>
  <c r="B785" i="106"/>
  <c r="D785" i="106" s="1"/>
  <c r="D74" i="29"/>
  <c r="E22" i="108"/>
  <c r="G22" i="108"/>
  <c r="B1119" i="106"/>
  <c r="D1119" i="106" s="1"/>
  <c r="B6902" i="106"/>
  <c r="D6902" i="106" s="1"/>
  <c r="I114" i="29"/>
  <c r="B4411" i="106"/>
  <c r="D4411" i="106" s="1"/>
  <c r="F128" i="34"/>
  <c r="B7860" i="106" s="1"/>
  <c r="D7860" i="106" s="1"/>
  <c r="H12" i="184"/>
  <c r="B1760" i="106"/>
  <c r="D1760" i="106" s="1"/>
  <c r="B1093" i="106"/>
  <c r="D1093" i="106" s="1"/>
  <c r="K33" i="29"/>
  <c r="B4395" i="106"/>
  <c r="D4395" i="106" s="1"/>
  <c r="F125" i="34"/>
  <c r="B7857" i="106" s="1"/>
  <c r="D7857" i="106" s="1"/>
  <c r="C266" i="5"/>
  <c r="B5320" i="106" s="1"/>
  <c r="D5320" i="106" s="1"/>
  <c r="B5260" i="106"/>
  <c r="D5260" i="106" s="1"/>
  <c r="F127" i="34"/>
  <c r="B7859" i="106" s="1"/>
  <c r="D7859" i="106" s="1"/>
  <c r="B3229" i="106"/>
  <c r="D3229" i="106" s="1"/>
  <c r="C77" i="4"/>
  <c r="B3232" i="106" s="1"/>
  <c r="D3232" i="106" s="1"/>
  <c r="B19" i="7"/>
  <c r="B1759" i="106" s="1"/>
  <c r="D1759" i="106" s="1"/>
  <c r="D19" i="7" l="1"/>
  <c r="B1775" i="106" s="1"/>
  <c r="D1775" i="106" s="1"/>
  <c r="H19" i="184"/>
  <c r="L20" i="184" s="1"/>
  <c r="G114" i="29"/>
  <c r="F54" i="34" s="1"/>
  <c r="F41" i="108"/>
  <c r="G43" i="108" s="1"/>
  <c r="B813" i="106"/>
  <c r="D813" i="106" s="1"/>
  <c r="D114" i="29"/>
  <c r="B815" i="106" s="1"/>
  <c r="D815" i="106" s="1"/>
  <c r="B3299" i="106"/>
  <c r="D3299" i="106" s="1"/>
  <c r="H78" i="4"/>
  <c r="B5121" i="106"/>
  <c r="D5121" i="106" s="1"/>
  <c r="C4" i="4"/>
  <c r="B1108" i="106"/>
  <c r="D1108" i="106" s="1"/>
  <c r="E19" i="108"/>
  <c r="E41" i="108" s="1"/>
  <c r="E44" i="108" s="1"/>
  <c r="G19" i="108"/>
  <c r="G41" i="108" s="1"/>
  <c r="G44" i="108" s="1"/>
  <c r="G45" i="108" s="1"/>
  <c r="C12" i="4"/>
  <c r="K114" i="29"/>
  <c r="B7020" i="106"/>
  <c r="D7020" i="106" s="1"/>
  <c r="F17" i="11"/>
  <c r="F55" i="34"/>
  <c r="B5223" i="106"/>
  <c r="D5223" i="106" s="1"/>
  <c r="C6" i="4"/>
  <c r="B2553" i="106" s="1"/>
  <c r="D2553" i="106" s="1"/>
  <c r="E78" i="4"/>
  <c r="B3277" i="106"/>
  <c r="D3277" i="106" s="1"/>
  <c r="F53" i="34"/>
  <c r="B1145" i="106"/>
  <c r="D1145" i="106" s="1"/>
  <c r="C15" i="4"/>
  <c r="B2559" i="106" s="1"/>
  <c r="D2559" i="106" s="1"/>
  <c r="B7019" i="106"/>
  <c r="D7019" i="106" s="1"/>
  <c r="C16" i="4"/>
  <c r="B2560" i="106" s="1"/>
  <c r="D2560" i="106" s="1"/>
  <c r="F175" i="34"/>
  <c r="B7877" i="106" s="1"/>
  <c r="D7877" i="106" s="1"/>
  <c r="C13" i="4"/>
  <c r="B2557" i="106" s="1"/>
  <c r="D2557" i="106" s="1"/>
  <c r="B1143" i="106"/>
  <c r="D1143" i="106" s="1"/>
  <c r="E19" i="184"/>
  <c r="C267" i="5"/>
  <c r="C268" i="5" s="1"/>
  <c r="B989" i="106"/>
  <c r="D989" i="106" s="1"/>
  <c r="B3319" i="106"/>
  <c r="D3319" i="106" s="1"/>
  <c r="I78" i="4"/>
  <c r="D41" i="108"/>
  <c r="E43" i="108" s="1"/>
  <c r="E45" i="108" l="1"/>
  <c r="B5327" i="106"/>
  <c r="D5327" i="106" s="1"/>
  <c r="K115" i="29"/>
  <c r="B1153" i="106" s="1"/>
  <c r="D1153" i="106" s="1"/>
  <c r="B5326" i="106"/>
  <c r="D5326" i="106" s="1"/>
  <c r="C7" i="4"/>
  <c r="C8" i="4" s="1"/>
  <c r="B7624" i="106"/>
  <c r="D7624" i="106" s="1"/>
  <c r="I17" i="11"/>
  <c r="B2551" i="106"/>
  <c r="D2551" i="106" s="1"/>
  <c r="F77" i="34"/>
  <c r="B7834" i="106" s="1"/>
  <c r="D7834" i="106" s="1"/>
  <c r="B1152" i="106"/>
  <c r="D1152" i="106" s="1"/>
  <c r="F8" i="34"/>
  <c r="F14" i="34" s="1"/>
  <c r="B3300" i="106"/>
  <c r="D3300" i="106" s="1"/>
  <c r="H81" i="4"/>
  <c r="B2556" i="106"/>
  <c r="D2556" i="106" s="1"/>
  <c r="C17" i="4"/>
  <c r="I81" i="4"/>
  <c r="B3320" i="106"/>
  <c r="D3320" i="106" s="1"/>
  <c r="B3278" i="106"/>
  <c r="D3278" i="106" s="1"/>
  <c r="E81" i="4"/>
  <c r="D63" i="36" l="1"/>
  <c r="B3323" i="106"/>
  <c r="D3323" i="106" s="1"/>
  <c r="I82" i="4"/>
  <c r="E11" i="146"/>
  <c r="H13" i="118"/>
  <c r="B2555" i="106"/>
  <c r="D2555" i="106" s="1"/>
  <c r="C20" i="4"/>
  <c r="D16" i="37"/>
  <c r="H18" i="118"/>
  <c r="B8" i="146"/>
  <c r="C10" i="4"/>
  <c r="B4122" i="106" s="1"/>
  <c r="D4122" i="106" s="1"/>
  <c r="B2561" i="106"/>
  <c r="D2561" i="106" s="1"/>
  <c r="B9" i="146"/>
  <c r="F9" i="146" s="1"/>
  <c r="H17" i="118"/>
  <c r="F16" i="37"/>
  <c r="C19" i="4"/>
  <c r="B4136" i="106" s="1"/>
  <c r="D4136" i="106" s="1"/>
  <c r="B7625" i="106"/>
  <c r="D7625" i="106" s="1"/>
  <c r="I18" i="11"/>
  <c r="H82" i="4"/>
  <c r="B1700" i="106"/>
  <c r="D1700" i="106" s="1"/>
  <c r="D62" i="36"/>
  <c r="D10" i="171"/>
  <c r="D19" i="171" s="1"/>
  <c r="D32" i="171" s="1"/>
  <c r="D49" i="171" s="1"/>
  <c r="B2554" i="106"/>
  <c r="D2554" i="106" s="1"/>
  <c r="B1658" i="106"/>
  <c r="D1658" i="106" s="1"/>
  <c r="D59" i="36"/>
  <c r="E82" i="4"/>
  <c r="F78" i="34"/>
  <c r="B7822" i="106"/>
  <c r="C78" i="4" l="1"/>
  <c r="B2562" i="106"/>
  <c r="D2562" i="106" s="1"/>
  <c r="H25" i="118"/>
  <c r="K24" i="118" s="1"/>
  <c r="O23" i="118" s="1"/>
  <c r="O25" i="118" s="1"/>
  <c r="K17" i="118"/>
  <c r="H83" i="4"/>
  <c r="B6281" i="106" s="1"/>
  <c r="D6281" i="106" s="1"/>
  <c r="B6272" i="106"/>
  <c r="D6272" i="106" s="1"/>
  <c r="I83" i="4"/>
  <c r="B6282" i="106" s="1"/>
  <c r="D6282" i="106" s="1"/>
  <c r="B6273" i="106"/>
  <c r="D6273" i="106" s="1"/>
  <c r="B6269" i="106"/>
  <c r="D6269" i="106" s="1"/>
  <c r="E83" i="4"/>
  <c r="B6278" i="106" s="1"/>
  <c r="D6278" i="106" s="1"/>
  <c r="B7631" i="106"/>
  <c r="D7631" i="106" s="1"/>
  <c r="F177" i="34"/>
  <c r="B10" i="146"/>
  <c r="F8" i="146"/>
  <c r="F10" i="146" s="1"/>
  <c r="F176" i="34"/>
  <c r="B7835" i="106"/>
  <c r="D7835" i="106" s="1"/>
  <c r="H16" i="37"/>
  <c r="B7878" i="106" l="1"/>
  <c r="D7878" i="106" s="1"/>
  <c r="F178" i="34"/>
  <c r="O16" i="118"/>
  <c r="K20" i="118"/>
  <c r="J20" i="118"/>
  <c r="B3233" i="106"/>
  <c r="D3233" i="106" s="1"/>
  <c r="C81" i="4"/>
  <c r="D57" i="36" s="1"/>
  <c r="D76" i="36"/>
  <c r="C41" i="3"/>
  <c r="B92" i="106"/>
  <c r="D92" i="106" s="1"/>
  <c r="O17" i="118" l="1"/>
  <c r="O20" i="118" s="1"/>
  <c r="F180" i="34"/>
  <c r="B7880" i="106" s="1"/>
  <c r="D7880" i="106" s="1"/>
  <c r="B7879" i="106"/>
  <c r="D7879" i="106" s="1"/>
  <c r="C82" i="4"/>
  <c r="B11" i="146"/>
  <c r="F11" i="146" s="1"/>
  <c r="B1630" i="106"/>
  <c r="D1630" i="106" s="1"/>
  <c r="H12" i="118"/>
  <c r="K12" i="118" s="1"/>
  <c r="O11" i="118" s="1"/>
  <c r="O13" i="118" s="1"/>
  <c r="J16" i="37"/>
  <c r="B4269" i="106" s="1"/>
  <c r="D4269" i="106" s="1"/>
  <c r="B93" i="106"/>
  <c r="D93" i="106" s="1"/>
  <c r="D44" i="36"/>
  <c r="O35" i="118" l="1"/>
  <c r="O37" i="118" s="1"/>
  <c r="C12" i="146"/>
  <c r="D29" i="36"/>
  <c r="C83" i="4"/>
  <c r="B6276" i="106" s="1"/>
  <c r="D6276" i="106" s="1"/>
  <c r="B6267" i="106"/>
  <c r="D6267"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<sst xmlns="http://schemas.openxmlformats.org/spreadsheetml/2006/main" count="5144" uniqueCount="2073">
  <si>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</si>
  <si>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</si>
  <si>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</si>
  <si>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</si>
  <si>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</si>
  <si>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</si>
  <si>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</si>
  <si>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</si>
  <si>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</si>
  <si>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</si>
  <si>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</si>
  <si>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</si>
  <si>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</si>
  <si>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</si>
  <si>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</si>
  <si>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</si>
  <si>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</si>
  <si>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</si>
  <si>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</si>
  <si>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</si>
  <si>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</si>
  <si>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</si>
  <si>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</si>
  <si>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</si>
  <si>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</si>
  <si>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</si>
  <si>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</si>
  <si>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</si>
  <si>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</si>
  <si>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</si>
  <si>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</si>
  <si>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</si>
  <si>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</si>
  <si>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</si>
  <si>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</si>
  <si>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</si>
  <si>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</si>
  <si>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</si>
  <si>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</si>
  <si>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</si>
  <si>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</si>
  <si>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</si>
  <si>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</si>
  <si>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</si>
  <si>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</si>
  <si>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</si>
  <si>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</si>
  <si>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</si>
  <si>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</si>
  <si>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</si>
  <si>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</si>
  <si>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</si>
  <si>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</si>
  <si>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</si>
  <si>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</si>
  <si>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</si>
  <si>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</si>
  <si>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</si>
  <si>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</si>
  <si>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</si>
  <si>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</si>
  <si>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</si>
  <si>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</si>
  <si>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</si>
  <si>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</si>
  <si>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</si>
  <si>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</si>
  <si>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</si>
  <si>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</si>
  <si>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</si>
  <si>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</si>
  <si>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</si>
  <si>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</si>
  <si>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</si>
  <si>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</si>
  <si>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</si>
  <si>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</si>
  <si>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</si>
  <si>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</si>
  <si>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</si>
  <si>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</si>
  <si>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</si>
  <si>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</si>
  <si>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</si>
  <si>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</si>
  <si>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</si>
  <si>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</si>
  <si>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</si>
  <si>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</si>
  <si>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</si>
  <si>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</si>
  <si>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</si>
  <si>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</si>
  <si>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</si>
  <si>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</si>
  <si>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</si>
  <si>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</si>
  <si>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</si>
  <si>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</si>
  <si>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</si>
  <si>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</si>
  <si>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</si>
  <si>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</si>
  <si>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</si>
  <si>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</si>
  <si>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</si>
  <si>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</si>
  <si>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</si>
  <si>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</si>
  <si>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</si>
  <si>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</si>
  <si>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</si>
  <si>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</si>
  <si>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</si>
  <si>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</si>
  <si>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</si>
  <si>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</si>
  <si>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</si>
  <si>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</si>
  <si>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</si>
  <si>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</si>
  <si>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</si>
  <si>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</si>
  <si>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</si>
  <si>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</si>
  <si>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</si>
  <si>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</si>
  <si>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</si>
  <si>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</si>
  <si>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</si>
  <si>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</si>
  <si>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</si>
  <si>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</si>
  <si>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</si>
  <si>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</si>
  <si>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</si>
  <si>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</si>
  <si>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</si>
  <si>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</si>
  <si>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</si>
  <si>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</si>
  <si>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</si>
  <si>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</si>
  <si>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</si>
  <si>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</si>
  <si>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</si>
  <si>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</si>
  <si>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</si>
  <si>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</si>
  <si>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</si>
  <si>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</si>
  <si>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</si>
  <si>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</si>
  <si>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</si>
  <si>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</si>
  <si>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</si>
  <si>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</si>
  <si>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</si>
  <si>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</si>
  <si>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</si>
  <si>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</si>
  <si>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</si>
  <si>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</si>
  <si>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</si>
  <si>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</si>
  <si>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</si>
  <si>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</si>
  <si>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</si>
  <si>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</si>
  <si>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</si>
  <si>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</si>
  <si>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</si>
  <si>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</si>
  <si>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</si>
  <si>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</si>
  <si>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</si>
  <si>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</si>
  <si>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</si>
  <si>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</si>
  <si>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</si>
  <si>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</si>
  <si>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</si>
  <si>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</si>
  <si>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</si>
  <si>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</si>
  <si>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</si>
  <si>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</si>
  <si>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</si>
  <si>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</si>
  <si>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</si>
  <si>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</si>
  <si>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</si>
  <si>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</si>
  <si>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</si>
  <si>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</si>
  <si>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</si>
  <si>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</si>
  <si>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</si>
  <si>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</si>
  <si>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</si>
  <si>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</si>
  <si>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</si>
  <si>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</si>
  <si>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</si>
  <si>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</si>
  <si>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</si>
  <si>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</si>
  <si>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</si>
  <si>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</si>
  <si>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</si>
  <si>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</si>
  <si>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</si>
  <si>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</si>
  <si>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</si>
  <si>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</si>
  <si>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</si>
  <si>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</si>
  <si>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</si>
  <si>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</si>
  <si>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</si>
  <si>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</si>
  <si>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</si>
  <si>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</si>
  <si>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</si>
  <si>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</si>
  <si>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</si>
  <si>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</si>
  <si>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</si>
  <si>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</si>
  <si>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</si>
  <si>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</si>
  <si>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</si>
  <si>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</si>
  <si>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</si>
  <si>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</si>
  <si>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</si>
  <si>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</si>
  <si>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</si>
  <si>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</si>
  <si>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</si>
  <si>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</si>
  <si>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</si>
  <si>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</si>
  <si>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</si>
  <si>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</si>
  <si>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</si>
  <si>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</si>
  <si>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</si>
  <si>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</si>
  <si>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</si>
  <si>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</si>
  <si>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</si>
  <si>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</si>
  <si>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</si>
  <si>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</si>
  <si>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</si>
  <si>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</si>
  <si>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</si>
  <si>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</si>
  <si>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</si>
  <si>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</si>
  <si>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</si>
  <si>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</si>
  <si>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</si>
  <si>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</si>
  <si>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</si>
  <si>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</si>
  <si>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</si>
  <si>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</si>
  <si>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</si>
  <si>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</si>
  <si>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</si>
  <si>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</si>
  <si>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</si>
  <si>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</si>
  <si>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</si>
  <si>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</si>
  <si>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</si>
  <si>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</si>
  <si>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</si>
  <si>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</si>
  <si>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</si>
  <si>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</si>
  <si>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</si>
  <si>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</si>
  <si>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</si>
  <si>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</si>
  <si>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</si>
  <si>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</si>
  <si>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</si>
  <si>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</si>
  <si>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</si>
  <si>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</si>
  <si>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</si>
  <si>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</si>
  <si>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</si>
  <si>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</si>
  <si>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</si>
  <si>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</si>
  <si>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</si>
  <si>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</si>
  <si>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</si>
  <si>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</si>
  <si>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</si>
  <si>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</si>
  <si>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</si>
  <si>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</si>
  <si>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</si>
  <si>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</si>
  <si>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</si>
  <si>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</si>
  <si>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</si>
  <si>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</si>
  <si>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</si>
  <si>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</si>
  <si>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</si>
  <si>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</si>
  <si>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</si>
  <si>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</si>
  <si>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</si>
  <si>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</si>
  <si>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</si>
  <si>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</si>
  <si>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</si>
  <si>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</si>
  <si>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</si>
  <si>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</si>
  <si>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</si>
  <si>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</si>
  <si>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</si>
  <si>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</si>
  <si>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</si>
  <si>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</si>
  <si>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</si>
  <si>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</si>
  <si>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</si>
  <si>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</si>
  <si>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</si>
  <si>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</si>
  <si>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</si>
  <si>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</si>
  <si>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</si>
  <si>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</si>
  <si>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</si>
  <si>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</si>
  <si>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</si>
  <si>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</si>
  <si>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</si>
  <si>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</si>
  <si>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</si>
  <si>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</si>
  <si>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</si>
  <si>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</si>
  <si>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</si>
  <si>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</si>
  <si>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</si>
  <si>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</si>
  <si>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</si>
  <si>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</si>
  <si>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</si>
  <si>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</si>
  <si>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</si>
  <si>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</si>
  <si>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</si>
  <si>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</si>
  <si>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</si>
  <si>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</si>
  <si>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</si>
  <si>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</si>
  <si>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</si>
  <si>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</si>
  <si>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</si>
  <si>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</si>
  <si>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</si>
  <si>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</si>
  <si>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</si>
  <si>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</si>
  <si>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</si>
  <si>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</si>
  <si>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</si>
  <si>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</si>
  <si>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</si>
  <si>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</si>
  <si>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</si>
  <si>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</si>
  <si>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</si>
  <si>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</si>
  <si>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</si>
  <si>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</si>
  <si>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</si>
  <si>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</si>
  <si>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</si>
  <si>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</si>
  <si>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</si>
  <si>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</si>
  <si>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</si>
  <si>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</si>
  <si>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</si>
  <si>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</si>
  <si>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</si>
  <si>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</si>
  <si>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</si>
  <si>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</si>
  <si>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</si>
  <si>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</si>
  <si>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</si>
  <si>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</si>
  <si>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</si>
  <si>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</si>
  <si>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</si>
  <si>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</si>
  <si>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</si>
  <si>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</si>
  <si>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</si>
  <si>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</si>
  <si>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</si>
  <si>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</si>
  <si>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</si>
  <si>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</si>
  <si>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</si>
  <si>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</si>
  <si>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</si>
  <si>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</si>
  <si>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</si>
  <si>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</si>
  <si>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</si>
  <si>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</si>
  <si>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</si>
  <si>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</si>
  <si>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</si>
  <si>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</si>
  <si>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</si>
  <si>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</si>
  <si>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</si>
  <si>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</si>
  <si>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</si>
  <si>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</si>
  <si>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</si>
  <si>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</si>
  <si>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</si>
  <si>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</si>
  <si>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</si>
  <si>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</si>
  <si>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</si>
  <si>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</si>
  <si>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</si>
  <si>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</si>
  <si>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</si>
  <si>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</si>
  <si>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</si>
  <si>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</si>
  <si>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</si>
  <si>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</si>
  <si>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</si>
  <si>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</si>
  <si>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</si>
  <si>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</si>
  <si>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</si>
  <si>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</si>
  <si>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</si>
  <si>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</si>
  <si>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</si>
  <si>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</si>
  <si>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</si>
  <si>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</si>
  <si>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</si>
  <si>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</si>
  <si>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</si>
  <si>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</si>
  <si>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</si>
  <si>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</si>
  <si>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</si>
  <si>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</si>
  <si>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</si>
  <si>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</si>
  <si>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</si>
  <si>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</si>
  <si>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</si>
  <si>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</si>
  <si>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</si>
  <si>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</si>
  <si>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</si>
  <si>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</si>
  <si>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</si>
  <si>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</si>
  <si>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</si>
  <si>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</si>
  <si>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</si>
  <si>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</si>
  <si>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</si>
  <si>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</si>
  <si>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</si>
  <si>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</si>
  <si>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</si>
  <si>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</si>
  <si>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</si>
  <si>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</si>
  <si>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</si>
  <si>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</si>
  <si>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</si>
  <si>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</si>
  <si>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</si>
  <si>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</si>
  <si>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</si>
  <si>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</si>
  <si>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</si>
  <si>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</si>
  <si>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</si>
  <si>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</si>
  <si>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</si>
  <si>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</si>
  <si>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</si>
  <si>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</si>
  <si>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</si>
  <si>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</si>
  <si>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</si>
  <si>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</si>
  <si>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</si>
  <si>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</si>
  <si>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</si>
  <si>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</si>
  <si>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</si>
  <si>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</si>
  <si>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</si>
  <si>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</si>
  <si>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</si>
  <si>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</si>
  <si>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</si>
  <si>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</si>
  <si>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</si>
  <si>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</si>
  <si>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</si>
  <si>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</si>
  <si>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</si>
  <si>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</si>
  <si>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</si>
  <si>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</si>
  <si>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</si>
  <si>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</si>
  <si>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</si>
  <si>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</si>
  <si>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</si>
  <si>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</si>
  <si>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</si>
  <si>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</si>
  <si>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</si>
  <si>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</si>
  <si>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</si>
  <si>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</si>
  <si>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</si>
  <si>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</si>
  <si>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</si>
  <si>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</si>
  <si>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</si>
  <si>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</si>
  <si>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</si>
  <si>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</si>
  <si>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</si>
  <si>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</si>
  <si>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</si>
  <si>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</si>
  <si>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</si>
  <si>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</si>
  <si>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</si>
  <si>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</si>
  <si>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</si>
  <si>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</si>
  <si>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</si>
  <si>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</si>
  <si>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</si>
  <si>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</si>
  <si>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</si>
  <si>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</si>
  <si>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</si>
  <si>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</si>
  <si>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</si>
  <si>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</si>
  <si>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</si>
  <si>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</si>
  <si>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</si>
  <si>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</si>
  <si>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</si>
  <si>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</si>
  <si>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</si>
  <si>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</si>
  <si>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</si>
  <si>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</si>
  <si>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</si>
  <si>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</si>
  <si>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</si>
  <si>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</si>
  <si>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</si>
  <si>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</si>
  <si>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</si>
  <si>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</si>
  <si>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</si>
  <si>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</si>
  <si>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</si>
  <si>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</si>
  <si>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</si>
  <si>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</si>
  <si>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</si>
  <si>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</si>
  <si>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</si>
  <si>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</si>
  <si>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</si>
  <si>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</si>
  <si>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</si>
  <si>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</si>
  <si>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</si>
  <si>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</si>
  <si>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</si>
  <si>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</si>
  <si>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</si>
  <si>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</si>
  <si>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</si>
  <si>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</si>
  <si>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</si>
  <si>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</si>
  <si>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</si>
  <si>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</si>
  <si>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</si>
  <si>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</si>
  <si>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</si>
  <si>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</si>
  <si>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</si>
  <si>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</si>
  <si>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</si>
  <si>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</si>
  <si>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</si>
  <si>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</si>
  <si>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</si>
  <si>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</si>
  <si>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</si>
  <si>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</si>
  <si>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</si>
  <si>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</si>
  <si>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</si>
  <si>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</si>
  <si>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</si>
  <si>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</si>
  <si>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</si>
  <si>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</si>
  <si>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</si>
  <si>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</si>
  <si>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</si>
  <si>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</si>
  <si>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</si>
  <si>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</si>
  <si>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</si>
  <si>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</si>
  <si>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</si>
  <si>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</si>
  <si>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</si>
  <si>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</si>
  <si>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</si>
  <si>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</si>
  <si>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</si>
  <si>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</si>
  <si>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</si>
  <si>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</si>
  <si>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</si>
  <si>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</si>
  <si>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</si>
  <si>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</si>
  <si>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</si>
  <si>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</si>
  <si>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</si>
  <si>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</si>
  <si>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</si>
  <si>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</si>
  <si>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</si>
  <si>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</si>
  <si>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</si>
  <si>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</si>
  <si>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</si>
  <si>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</si>
  <si>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</si>
  <si>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</si>
  <si>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</si>
  <si>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</si>
  <si>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</si>
  <si>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</si>
  <si>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</si>
  <si>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</si>
  <si>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</si>
  <si>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</si>
  <si>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</si>
  <si>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</si>
  <si>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</si>
  <si>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</si>
  <si>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</si>
  <si>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</si>
  <si>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</si>
  <si>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</si>
  <si>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</si>
  <si>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</si>
  <si>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</si>
  <si>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</si>
  <si>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</si>
  <si>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</si>
  <si>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</si>
  <si>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</si>
  <si>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</si>
  <si>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</si>
  <si>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</si>
  <si>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</si>
  <si>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</si>
  <si>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</si>
  <si>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</si>
  <si>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</si>
  <si>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</si>
  <si>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</si>
  <si>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</si>
  <si>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</si>
  <si>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</si>
  <si>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</si>
  <si>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</si>
  <si>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</si>
  <si>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</si>
  <si>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</si>
  <si>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</si>
  <si>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</si>
  <si>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</si>
  <si>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</si>
  <si>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</si>
  <si>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</si>
  <si>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</si>
  <si>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</si>
  <si>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</si>
  <si>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</si>
  <si>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</si>
  <si>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</si>
  <si>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</si>
  <si>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</si>
  <si>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</si>
  <si>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</si>
  <si>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</si>
  <si>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</si>
  <si>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</si>
  <si>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</si>
  <si>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</si>
  <si>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</si>
  <si>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</si>
  <si>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</si>
  <si>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</si>
  <si>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</si>
  <si>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</si>
  <si>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</si>
  <si>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</si>
  <si>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</si>
  <si>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</si>
  <si>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</si>
  <si>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</si>
  <si>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</si>
  <si>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</si>
  <si>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</si>
  <si>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</si>
  <si>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</si>
  <si>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</si>
  <si>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</si>
  <si>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</si>
  <si>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</si>
  <si>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</si>
  <si>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</si>
  <si>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</si>
  <si>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</si>
  <si>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</si>
  <si>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</si>
  <si>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</si>
  <si>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</si>
  <si>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</si>
  <si>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</si>
  <si>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</si>
  <si>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</si>
  <si>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</si>
  <si>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</si>
  <si>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</si>
  <si>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</si>
  <si>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</si>
  <si>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</si>
  <si>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</si>
  <si>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</si>
  <si>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</si>
  <si>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</si>
  <si>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</si>
  <si>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</si>
  <si>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</si>
  <si>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</si>
  <si>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</si>
  <si>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</si>
  <si>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</si>
  <si>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</si>
  <si>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</si>
  <si>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</si>
  <si>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</si>
  <si>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</si>
  <si>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</si>
  <si>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</si>
  <si>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</si>
  <si>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</si>
  <si>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</si>
  <si>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</si>
  <si>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</si>
  <si>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</si>
  <si>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</si>
  <si>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</si>
  <si>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</si>
  <si>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</si>
  <si>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</si>
  <si>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</si>
  <si>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</si>
  <si>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</si>
  <si>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</si>
  <si>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</si>
  <si>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</si>
  <si>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</si>
  <si>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</si>
  <si>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</si>
  <si>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</si>
  <si>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</si>
  <si>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</si>
  <si>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</si>
  <si>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</si>
  <si>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</si>
  <si>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</si>
  <si>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</si>
  <si>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</si>
  <si>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</si>
  <si>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</si>
  <si>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</si>
  <si>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</si>
  <si>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</si>
  <si>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</si>
  <si>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</si>
  <si>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</si>
  <si>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</si>
  <si>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</si>
  <si>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</si>
  <si>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</si>
  <si>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</si>
  <si>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</si>
  <si>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</si>
  <si>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</si>
  <si>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</si>
  <si>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</si>
  <si>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</si>
  <si>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</si>
  <si>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</si>
  <si>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</si>
  <si>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</si>
  <si>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</si>
  <si>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</si>
  <si>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</si>
  <si>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</si>
  <si>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</si>
  <si>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</si>
  <si>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</si>
  <si>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</si>
  <si>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</si>
  <si>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</si>
  <si>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</si>
  <si>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</si>
  <si>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</si>
  <si>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</si>
  <si>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</si>
  <si>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</si>
  <si>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</si>
  <si>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</si>
  <si>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</si>
  <si>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</si>
  <si>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</si>
  <si>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</si>
  <si>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</si>
  <si>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</si>
  <si>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</si>
  <si>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</si>
  <si>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</si>
  <si>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</si>
  <si>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</si>
  <si>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</si>
  <si>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</si>
  <si>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</si>
  <si>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</si>
  <si>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</si>
  <si>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</si>
  <si>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</si>
  <si>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</si>
  <si>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</si>
  <si>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</si>
  <si>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</si>
  <si>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</si>
  <si>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</si>
  <si>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</si>
  <si>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</si>
  <si>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</si>
  <si>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</si>
  <si>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</si>
  <si>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</si>
  <si>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</si>
  <si>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</si>
  <si>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</si>
  <si>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</si>
  <si>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</si>
  <si>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</si>
  <si>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</si>
  <si>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</si>
  <si>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</si>
  <si>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</si>
  <si>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</si>
  <si>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</si>
  <si>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</si>
  <si>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</si>
  <si>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</si>
  <si>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</si>
  <si>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</si>
  <si>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</si>
  <si>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</si>
  <si>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</si>
  <si>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</si>
  <si>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</si>
  <si>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</si>
  <si>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</si>
  <si>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</si>
  <si>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</si>
  <si>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</si>
  <si>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</si>
  <si>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</si>
  <si>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</si>
  <si>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</si>
  <si>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</si>
  <si>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</si>
  <si>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</si>
  <si>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</si>
  <si>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</si>
  <si>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</si>
  <si>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</si>
  <si>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</si>
  <si>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</si>
  <si>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</si>
  <si>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</si>
  <si>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</si>
  <si>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</si>
  <si>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</si>
  <si>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</si>
  <si>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</si>
  <si>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</si>
  <si>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</si>
  <si>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</si>
  <si>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</si>
  <si>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</si>
  <si>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</si>
  <si>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</si>
  <si>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</si>
  <si>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</si>
  <si>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</si>
  <si>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</si>
  <si>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</si>
  <si>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</si>
  <si>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</si>
  <si>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</si>
  <si>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</si>
  <si>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</si>
  <si>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</si>
  <si>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</si>
  <si>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</si>
  <si>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</si>
  <si>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</si>
  <si>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</si>
  <si>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</si>
  <si>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</si>
  <si>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</si>
  <si>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</si>
  <si>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</si>
  <si>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</si>
  <si>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</si>
  <si>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</si>
  <si>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</si>
  <si>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</si>
  <si>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</si>
  <si>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</si>
  <si>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</si>
  <si>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</si>
  <si>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</si>
  <si>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</si>
  <si>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</si>
  <si>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</si>
  <si>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</si>
  <si>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</si>
  <si>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</si>
  <si>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</si>
  <si>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</si>
  <si>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</si>
  <si>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</si>
  <si>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</si>
  <si>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</si>
  <si>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</si>
  <si>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</si>
  <si>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</si>
  <si>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</si>
  <si>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</si>
  <si>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</si>
  <si>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</si>
  <si>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</si>
  <si>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</si>
  <si>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</si>
  <si>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</si>
  <si>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</si>
  <si>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</si>
  <si>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</si>
  <si>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</si>
  <si>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</si>
  <si>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</si>
  <si>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</si>
  <si>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</si>
  <si>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</si>
  <si>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</si>
  <si>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</si>
  <si>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</si>
  <si>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</si>
  <si>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</si>
  <si>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</si>
  <si>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</si>
  <si>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</si>
  <si>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</si>
  <si>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</si>
  <si>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</si>
  <si>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</si>
  <si>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</si>
  <si>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</si>
  <si>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</si>
  <si>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</si>
  <si>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</si>
  <si>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</si>
  <si>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</si>
  <si>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</si>
  <si>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</si>
  <si>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</si>
  <si>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</si>
  <si>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</si>
  <si>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</si>
  <si>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</si>
  <si>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</si>
  <si>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</si>
  <si>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</si>
  <si>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</si>
  <si>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</si>
  <si>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</si>
  <si>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</si>
  <si>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</si>
  <si>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</si>
  <si>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</si>
  <si>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</si>
  <si>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</si>
  <si>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</si>
  <si>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</si>
  <si>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</si>
  <si>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</si>
  <si>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</si>
  <si>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</si>
  <si>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</si>
  <si>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</si>
  <si>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</si>
  <si>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</si>
  <si>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</si>
  <si>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</si>
  <si>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</si>
  <si>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</si>
  <si>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</si>
  <si>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</si>
  <si>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</si>
  <si>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</si>
  <si>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</si>
  <si>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</si>
  <si>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</si>
  <si>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</si>
  <si>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</si>
  <si>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</si>
  <si>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</si>
  <si>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</si>
  <si>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</si>
  <si>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</si>
  <si>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</si>
  <si>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</si>
  <si>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</si>
  <si>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</si>
  <si>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</si>
  <si>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</si>
  <si>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</si>
  <si>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</si>
  <si>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</si>
  <si>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</si>
  <si>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</si>
  <si>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</si>
  <si>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</si>
  <si>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</si>
  <si>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</si>
  <si>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</si>
  <si>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</si>
  <si>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</si>
  <si>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</si>
  <si>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</si>
  <si>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</si>
  <si>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</si>
  <si>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</si>
  <si>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</si>
  <si>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</si>
  <si>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</si>
  <si>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</si>
  <si>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</si>
  <si>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</si>
  <si>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</si>
  <si>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</si>
  <si>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</si>
  <si>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</si>
  <si>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</si>
  <si>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</si>
  <si>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</si>
  <si>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</si>
  <si>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</si>
  <si>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</si>
  <si>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</si>
  <si>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</si>
  <si>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</si>
  <si>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</si>
  <si>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</si>
  <si>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</si>
  <si>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</si>
  <si>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</si>
  <si>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</si>
  <si>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</si>
  <si>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</si>
  <si>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</si>
  <si>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</si>
  <si>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</si>
  <si>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</si>
  <si>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</si>
  <si>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</si>
  <si>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</si>
  <si>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</si>
  <si>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</si>
  <si>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</si>
  <si>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</si>
  <si>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</si>
  <si>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</si>
  <si>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</si>
  <si>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</si>
  <si>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</si>
  <si>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</si>
  <si>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</si>
  <si>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</si>
  <si>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</si>
  <si>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</si>
  <si>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</si>
  <si>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</si>
  <si>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</si>
  <si>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</si>
  <si>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</si>
  <si>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</si>
  <si>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</si>
  <si>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</si>
  <si>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</si>
  <si>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</si>
  <si>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</si>
  <si>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</si>
  <si>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</si>
  <si>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</si>
  <si>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</si>
  <si>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</si>
  <si>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</si>
  <si>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</si>
  <si>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</si>
  <si>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</si>
  <si>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</si>
  <si>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</si>
  <si>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</si>
  <si>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</si>
  <si>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</si>
  <si>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</si>
  <si>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</si>
  <si>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</si>
  <si>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</si>
  <si>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</si>
  <si>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</si>
  <si>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</si>
  <si>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</si>
  <si>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</si>
  <si>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</si>
  <si>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</si>
  <si>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</si>
  <si>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</si>
  <si>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</si>
  <si>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</si>
  <si>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</si>
  <si>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</si>
  <si>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</si>
  <si>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</si>
  <si>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</si>
  <si>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</si>
  <si>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</si>
  <si>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</si>
  <si>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</si>
  <si>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</si>
  <si>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</si>
  <si>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</si>
  <si>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</si>
  <si>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</si>
  <si>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</si>
  <si>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</si>
  <si>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</si>
  <si>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</si>
  <si>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</si>
  <si>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</si>
  <si>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</si>
  <si>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</si>
  <si>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</si>
  <si>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</si>
  <si>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</si>
  <si>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</si>
  <si>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</si>
  <si>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</si>
  <si>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</si>
  <si>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</si>
  <si>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</si>
  <si>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</si>
  <si>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</si>
  <si>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</si>
  <si>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</si>
  <si>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</si>
  <si>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</si>
  <si>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</si>
  <si>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</si>
  <si>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</si>
  <si>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</si>
  <si>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</si>
  <si>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</si>
  <si>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</si>
  <si>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</si>
  <si>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</si>
  <si>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</si>
  <si>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</si>
  <si>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</si>
  <si>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</si>
  <si>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</si>
  <si>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</si>
  <si>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</si>
  <si>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</si>
  <si>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</si>
  <si>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</si>
  <si>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</si>
  <si>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</si>
  <si>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</si>
  <si>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</si>
  <si>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</si>
  <si>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</si>
  <si>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</si>
  <si>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</si>
  <si>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</si>
  <si>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</si>
  <si>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</si>
  <si>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</si>
  <si>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</si>
  <si>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</si>
  <si>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</si>
  <si>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</si>
  <si>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</si>
  <si>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</si>
  <si>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</si>
  <si>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</si>
  <si>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</si>
  <si>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</si>
  <si>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</si>
  <si>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</si>
  <si>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</si>
  <si>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</si>
  <si>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</si>
  <si>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</si>
  <si>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</si>
  <si>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</si>
  <si>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</si>
  <si>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</si>
  <si>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</si>
  <si>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</si>
  <si>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</si>
  <si>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</si>
  <si>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</si>
  <si>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</si>
  <si>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</si>
  <si>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</si>
  <si>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</si>
  <si>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</si>
  <si>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</si>
  <si>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</si>
  <si>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</si>
  <si>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</si>
  <si>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</si>
  <si>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</si>
  <si>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</si>
  <si>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</si>
  <si>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</si>
  <si>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</si>
  <si>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</si>
  <si>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</si>
  <si>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</si>
  <si>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</si>
  <si>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</si>
  <si>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</si>
  <si>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</si>
  <si>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</si>
  <si>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</si>
  <si>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</si>
  <si>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</si>
  <si>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</si>
  <si>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</si>
  <si>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</si>
  <si>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</si>
  <si>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</si>
  <si>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</si>
  <si>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</si>
  <si>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</si>
  <si>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</si>
  <si>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</si>
  <si>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</si>
  <si>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</si>
  <si>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</si>
  <si>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</si>
  <si>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</si>
  <si>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</si>
  <si>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</si>
  <si>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</si>
  <si>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</si>
  <si>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</si>
  <si>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</si>
  <si>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</si>
  <si>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</si>
  <si>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</si>
  <si>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</si>
  <si>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</si>
  <si>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</si>
  <si>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</si>
  <si>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</si>
  <si>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</si>
  <si>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</si>
  <si>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</si>
  <si>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</si>
  <si>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</si>
  <si>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</si>
  <si>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</si>
  <si>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</si>
  <si>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</si>
  <si>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</si>
  <si>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</si>
  <si>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</si>
  <si>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</si>
  <si>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</si>
  <si>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</si>
  <si>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</si>
  <si>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</si>
  <si>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</si>
  <si>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</si>
  <si>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</si>
  <si>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</si>
  <si>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</si>
  <si>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</si>
  <si>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</si>
  <si>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</si>
  <si>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</si>
  <si>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</si>
  <si>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</si>
  <si>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</si>
  <si>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</si>
  <si>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</si>
  <si>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</si>
  <si>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</si>
  <si>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</si>
  <si>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</si>
  <si>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</si>
  <si>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</si>
  <si>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</si>
  <si>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</si>
  <si>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</si>
  <si>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</si>
  <si>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</si>
  <si>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</si>
  <si>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</si>
  <si>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</si>
  <si>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</si>
  <si>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</si>
  <si>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</si>
  <si>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</si>
  <si>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</si>
  <si>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</si>
  <si>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</si>
  <si>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</si>
  <si>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</si>
  <si>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</si>
  <si>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</si>
  <si>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</si>
  <si>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</si>
  <si>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</si>
  <si>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</si>
  <si>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</si>
  <si>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</si>
  <si>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</si>
  <si>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</si>
  <si>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</si>
  <si>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</si>
  <si>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</si>
  <si>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</si>
  <si>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</si>
  <si>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</si>
  <si>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</si>
  <si>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</si>
  <si>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</si>
  <si>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</si>
  <si>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</si>
  <si>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</si>
  <si>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</si>
  <si>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</si>
  <si>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</si>
  <si>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</si>
  <si>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</si>
  <si>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</si>
  <si>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</si>
  <si>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</si>
  <si>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</si>
  <si>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</si>
  <si>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</si>
  <si>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</si>
  <si>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</si>
  <si>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</si>
  <si>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</si>
  <si>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</si>
  <si>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</si>
  <si>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</si>
  <si>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</si>
  <si>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</si>
  <si>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</si>
  <si>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</si>
  <si>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</si>
  <si>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</si>
  <si>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</si>
  <si>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</si>
  <si>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</si>
  <si>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</si>
  <si>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</si>
  <si>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</si>
  <si>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</si>
  <si>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</si>
  <si>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</si>
  <si>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</si>
  <si>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</si>
  <si>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</si>
  <si>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</si>
  <si>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</si>
  <si>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</si>
  <si>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</si>
  <si>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</si>
  <si>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</si>
  <si>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</si>
  <si>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</si>
  <si>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</si>
  <si>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</si>
  <si>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</si>
  <si>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</si>
  <si>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</si>
  <si>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</si>
  <si>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</si>
  <si>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</si>
  <si>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</si>
  <si>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</si>
  <si>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</si>
  <si>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</si>
  <si>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</si>
  <si>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</si>
  <si>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</si>
  <si>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</si>
  <si>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</si>
  <si>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</si>
  <si>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</si>
  <si>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</si>
  <si>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</si>
  <si>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</si>
  <si>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</si>
  <si>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</si>
  <si>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</si>
  <si>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</si>
  <si>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</si>
  <si>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</si>
  <si>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</si>
  <si>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</si>
  <si>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</si>
  <si>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</si>
  <si>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</si>
  <si>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</si>
  <si>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</si>
  <si>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</si>
  <si>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</si>
  <si>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</si>
  <si>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</si>
  <si>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</si>
  <si>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</si>
  <si>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</si>
  <si>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</si>
  <si>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</si>
  <si>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</si>
  <si>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</si>
  <si>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</si>
  <si>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</si>
  <si>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</si>
  <si>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</si>
  <si>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</si>
  <si>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</si>
  <si>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</si>
  <si>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</si>
  <si>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</si>
  <si>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</si>
  <si>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</si>
  <si>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</si>
  <si>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</si>
  <si>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</si>
  <si>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</si>
  <si>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</si>
  <si>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</si>
  <si>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</si>
  <si>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</si>
  <si>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</si>
  <si>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</si>
  <si>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</si>
  <si>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</si>
  <si>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</si>
  <si>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</si>
  <si>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</si>
  <si>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</si>
  <si>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</si>
  <si>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</si>
  <si>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</si>
  <si>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</si>
  <si>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</si>
  <si>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</si>
  <si>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</si>
  <si>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</si>
  <si>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</si>
  <si>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</si>
  <si>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</si>
  <si>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</si>
  <si>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</si>
  <si>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</si>
  <si>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</si>
  <si>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</si>
  <si>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</si>
  <si>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</si>
  <si>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</si>
  <si>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</si>
  <si>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</si>
  <si>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</si>
  <si>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</si>
  <si>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</si>
  <si>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</si>
  <si>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</si>
  <si>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</si>
  <si>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</si>
  <si>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</si>
  <si>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</si>
  <si>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</si>
  <si>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</si>
  <si>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</si>
  <si>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</si>
  <si>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</si>
  <si>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</si>
  <si>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</si>
  <si>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</si>
  <si>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</si>
  <si>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</si>
  <si>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</si>
  <si>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</si>
  <si>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</si>
  <si>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</si>
  <si>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</si>
  <si>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</si>
  <si>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</si>
  <si>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</si>
  <si>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</si>
  <si>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</si>
  <si>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</si>
  <si>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</si>
  <si>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</si>
  <si>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</si>
  <si>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</si>
  <si>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</si>
  <si>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</si>
  <si>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</si>
  <si>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</si>
  <si>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</si>
  <si>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</si>
  <si>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</si>
  <si>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</si>
  <si>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</si>
  <si>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</si>
  <si>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</si>
  <si>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</si>
  <si>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</si>
  <si>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</si>
  <si>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</si>
  <si>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</si>
  <si>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</si>
  <si>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</si>
  <si>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</si>
  <si>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</si>
  <si>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</si>
  <si>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</si>
  <si>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</si>
  <si>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</si>
  <si>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</si>
  <si>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</si>
  <si>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</si>
  <si>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</si>
  <si>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</si>
  <si>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</si>
  <si>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</si>
  <si>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</si>
  <si>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</si>
  <si>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</si>
  <si>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</si>
  <si>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</si>
  <si>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</si>
  <si>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</si>
  <si>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</si>
  <si>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</si>
  <si>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</si>
  <si>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</si>
  <si>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</si>
  <si>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</si>
  <si>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</si>
  <si>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</si>
  <si>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</si>
  <si>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</si>
  <si>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</si>
  <si>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</si>
  <si>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</si>
  <si>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</si>
  <si>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</si>
  <si>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</si>
  <si>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</si>
  <si>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</si>
  <si>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</si>
  <si>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</si>
  <si>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</si>
  <si>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</si>
  <si>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</si>
  <si>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</si>
  <si>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</si>
  <si>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</si>
  <si>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</si>
  <si>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</si>
  <si>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</si>
  <si>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</si>
  <si>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</si>
  <si>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</si>
  <si>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</si>
  <si>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</si>
  <si>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</si>
  <si>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</si>
  <si>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</si>
  <si>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</si>
  <si>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</si>
  <si>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</si>
  <si>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</si>
  <si>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</si>
  <si>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</si>
  <si>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</si>
  <si>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</si>
  <si>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</si>
  <si>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</si>
  <si>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</si>
  <si>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</si>
  <si>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</si>
  <si>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</si>
  <si>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</si>
  <si>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</si>
  <si>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</si>
  <si>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</si>
  <si>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</si>
  <si>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</si>
  <si>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</si>
  <si>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</si>
  <si>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</si>
  <si>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</si>
  <si>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</si>
  <si>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</si>
  <si>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</si>
  <si>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</si>
  <si>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</si>
  <si>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</si>
  <si>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</si>
  <si>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</si>
  <si>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</si>
  <si>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</si>
  <si>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</si>
  <si>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</si>
  <si>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</si>
  <si>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</si>
  <si>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</si>
  <si>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</si>
  <si>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</si>
  <si>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</si>
  <si>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</si>
  <si>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</si>
  <si>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</si>
  <si>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</si>
  <si>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</si>
  <si>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</si>
  <si>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</si>
  <si>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</si>
  <si>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</si>
  <si>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</si>
  <si>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</si>
  <si>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</si>
  <si>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</si>
  <si>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</si>
  <si>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</si>
  <si>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</si>
  <si>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</si>
  <si>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</si>
  <si>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</si>
  <si>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</si>
  <si>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</si>
  <si>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</si>
  <si>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</si>
  <si>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</si>
  <si>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</si>
  <si>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</si>
  <si>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</si>
  <si>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</si>
  <si>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</si>
  <si>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</si>
  <si>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</si>
  <si>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</si>
  <si>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</si>
  <si>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</si>
  <si>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</si>
  <si>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</si>
  <si>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</si>
  <si>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</si>
  <si>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</si>
  <si>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</si>
  <si>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</si>
  <si>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</si>
  <si>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</si>
  <si>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</si>
  <si>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</si>
  <si>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</si>
  <si>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</si>
  <si>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</si>
  <si>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</si>
  <si>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</si>
  <si>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</si>
  <si>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</si>
  <si>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</si>
  <si>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</si>
  <si>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</si>
  <si>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</si>
  <si>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</si>
  <si>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</si>
  <si>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</si>
  <si>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</si>
  <si>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</si>
  <si>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</si>
  <si>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</si>
  <si>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</si>
  <si>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</si>
  <si>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</si>
  <si>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</si>
  <si>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</si>
  <si>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</si>
  <si>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</si>
  <si>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</si>
  <si>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</si>
  <si>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</si>
  <si>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</si>
  <si>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</si>
  <si>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</si>
  <si>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</si>
  <si>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</si>
  <si>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</si>
  <si>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</si>
  <si>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</si>
  <si>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</si>
  <si>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</si>
  <si>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</si>
  <si>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</si>
  <si>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</si>
  <si>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</si>
  <si>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</si>
  <si>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</si>
  <si>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</si>
  <si>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</si>
  <si>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</si>
  <si>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</si>
  <si>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</si>
  <si>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</si>
  <si>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</si>
  <si>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</si>
  <si>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</si>
  <si>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</si>
  <si>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</si>
  <si>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</si>
  <si>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</si>
  <si>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</si>
  <si>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</si>
  <si>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</si>
  <si>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</si>
  <si>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</si>
  <si>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</si>
  <si>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</si>
  <si>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</si>
  <si>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</si>
  <si>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</si>
  <si>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</si>
  <si>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</si>
  <si>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</si>
  <si>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</si>
  <si>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</si>
  <si>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</si>
  <si>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</si>
  <si>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</si>
  <si>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</si>
  <si>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</si>
  <si>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</si>
  <si>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</si>
  <si>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</si>
  <si>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</si>
  <si>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</si>
  <si>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</si>
  <si>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</si>
  <si>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</si>
  <si>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</si>
  <si>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</si>
  <si>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</si>
  <si>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</si>
  <si>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</si>
  <si>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</si>
  <si>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</si>
  <si>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</si>
  <si>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</si>
  <si>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</si>
  <si>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</si>
  <si>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</si>
  <si>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</si>
  <si>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</si>
  <si>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</si>
  <si>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</si>
  <si>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</si>
  <si>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</si>
  <si>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</si>
  <si>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</si>
  <si>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</si>
  <si>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</si>
  <si>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</si>
  <si>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</si>
  <si>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</si>
  <si>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</si>
  <si>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</si>
  <si>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</si>
  <si>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</si>
  <si>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</si>
  <si>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</si>
  <si>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</si>
  <si>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</si>
  <si>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</si>
  <si>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</si>
  <si>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</si>
  <si>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</si>
  <si>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</si>
  <si>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</si>
  <si>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</si>
  <si>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</si>
  <si>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</si>
  <si>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</si>
  <si>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</si>
  <si>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</si>
  <si>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</si>
  <si>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</si>
  <si>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</si>
  <si>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</si>
  <si>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</si>
  <si>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</si>
  <si>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</si>
  <si>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</si>
  <si>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</si>
  <si>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</si>
  <si>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</si>
  <si>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</si>
  <si>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</si>
  <si>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</si>
  <si>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</si>
  <si>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</si>
  <si>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</si>
  <si>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</si>
  <si>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</si>
  <si>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</si>
  <si>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</si>
  <si>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</si>
  <si>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</si>
  <si>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</si>
  <si>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</si>
  <si>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</si>
  <si>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</si>
  <si>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</si>
  <si>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</si>
  <si>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</si>
  <si>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</si>
  <si>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</si>
  <si>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</si>
  <si>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</si>
  <si>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</si>
  <si>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</si>
  <si>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</si>
  <si>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</si>
  <si>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</si>
  <si>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</si>
  <si>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</si>
  <si>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</si>
  <si>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</si>
  <si>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</si>
  <si>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</si>
  <si>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</si>
  <si>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</si>
  <si>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</si>
  <si>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</si>
  <si>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</si>
  <si>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</si>
  <si>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</si>
  <si>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</si>
  <si>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</si>
  <si>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</si>
  <si>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</si>
  <si>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</si>
  <si>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</si>
  <si>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</si>
  <si>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</si>
  <si>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</si>
  <si>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</si>
  <si>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</si>
  <si>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</si>
  <si>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</si>
  <si>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</si>
  <si>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</si>
  <si>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</si>
  <si>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</si>
  <si>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</si>
  <si>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</si>
  <si>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</si>
  <si>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</si>
  <si>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</si>
  <si>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</si>
  <si>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</si>
  <si>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</si>
  <si>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</si>
  <si>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</si>
  <si>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</si>
  <si>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</si>
  <si>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</si>
  <si>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</si>
  <si>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</si>
  <si>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</si>
  <si>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</si>
  <si>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</si>
  <si>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</si>
  <si>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</si>
  <si>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</si>
  <si>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</si>
  <si>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</si>
  <si>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</si>
  <si>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</si>
  <si>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</si>
  <si>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</si>
  <si>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</si>
  <si>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</si>
  <si>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</si>
  <si>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</si>
  <si>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</si>
  <si>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</si>
  <si>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</si>
  <si>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</si>
  <si>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</si>
  <si>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</si>
  <si>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</si>
  <si>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</si>
  <si>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</si>
  <si>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</si>
  <si>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</si>
  <si>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</si>
  <si>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</si>
  <si>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</si>
  <si>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</si>
  <si>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</si>
  <si>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</si>
  <si>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</si>
  <si>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</si>
  <si>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</si>
  <si>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</si>
  <si>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</si>
  <si>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</si>
  <si>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</si>
  <si>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</si>
  <si>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</si>
  <si>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</si>
  <si>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</si>
  <si>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</si>
  <si>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</si>
  <si>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</si>
  <si>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</si>
  <si>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</si>
  <si>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</si>
  <si>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</si>
  <si>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</si>
  <si>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</si>
  <si>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</si>
  <si>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</si>
  <si>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</si>
  <si>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</si>
  <si>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</si>
  <si>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</si>
  <si>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</si>
  <si>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</si>
  <si>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</si>
  <si>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</si>
  <si>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</si>
  <si>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</si>
  <si>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</si>
  <si>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</si>
  <si>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</si>
  <si>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</si>
  <si>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</si>
  <si>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</si>
  <si>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</si>
  <si>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</si>
  <si>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</si>
  <si>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</si>
  <si>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</si>
  <si>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</si>
  <si>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</si>
  <si>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</si>
  <si>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</si>
  <si>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</si>
  <si>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</si>
  <si>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</si>
  <si>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</si>
  <si>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</si>
  <si>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</si>
  <si>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</si>
  <si>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</si>
  <si>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</si>
  <si>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</si>
  <si>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</si>
  <si>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</si>
  <si>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</si>
  <si>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</si>
  <si>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</si>
  <si>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2000 Pioneer Parkway, Suite 19c</t>
  </si>
  <si>
    <t>ckendall@perfectpeoria.com</t>
  </si>
  <si>
    <t>Chris Kendall</t>
  </si>
  <si>
    <t>309-693-7373</t>
  </si>
  <si>
    <t>309-693-7375</t>
  </si>
  <si>
    <t>x</t>
  </si>
  <si>
    <t>Thomas R. Peffer, CPA</t>
  </si>
  <si>
    <t>tpeffer@gorenzcpa.com</t>
  </si>
  <si>
    <t>The opinion is adverse due to the use of regulatory basis of accounting</t>
  </si>
  <si>
    <t>P.E.R.F.E.C.T. Member Schools</t>
  </si>
  <si>
    <t>NONE</t>
  </si>
  <si>
    <t>See PDF version</t>
  </si>
  <si>
    <t>Peoria Ed Reg for Empl Traing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</si>
</sst>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48000000046</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2054</v>
      </c>
      <c r="B15" s="2104"/>
      <c r="C15" s="2104"/>
      <c r="D15" s="2104"/>
      <c r="E15" s="2104"/>
      <c r="F15" s="2104"/>
      <c r="G15" s="2104"/>
      <c r="H15" s="2105"/>
      <c r="T15" s="2110" t="s">
        <v>2066</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2072</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2060</v>
      </c>
      <c r="B19" s="2059"/>
      <c r="C19" s="2059"/>
      <c r="D19" s="2059"/>
      <c r="E19" s="2059"/>
      <c r="F19" s="2059"/>
      <c r="G19" s="2059"/>
      <c r="H19" s="2039"/>
      <c r="I19" s="30"/>
      <c r="J19" s="96"/>
      <c r="K19" s="40"/>
      <c r="L19" s="38"/>
      <c r="M19" s="109" t="s">
        <v>312</v>
      </c>
      <c r="P19" s="27"/>
      <c r="Q19" s="27"/>
      <c r="R19" s="27"/>
      <c r="S19" s="31"/>
      <c r="T19" s="2103" t="s">
        <v>2054</v>
      </c>
      <c r="U19" s="2038"/>
      <c r="V19" s="2038"/>
      <c r="W19" s="2039"/>
      <c r="X19" s="2115" t="s">
        <v>2055</v>
      </c>
      <c r="Y19" s="2116"/>
      <c r="Z19" s="2113">
        <v>61614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2056</v>
      </c>
      <c r="U21" s="2129"/>
      <c r="V21" s="2129"/>
      <c r="W21" s="2129"/>
      <c r="X21" s="2134" t="s">
        <v>2057</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2061</v>
      </c>
      <c r="B23" s="2091"/>
      <c r="C23" s="2091"/>
      <c r="D23" s="2091"/>
      <c r="E23" s="2091"/>
      <c r="F23" s="2091"/>
      <c r="G23" s="2091"/>
      <c r="H23" s="2092"/>
      <c r="T23" s="2073" t="s">
        <v>2058</v>
      </c>
      <c r="U23" s="2127"/>
      <c r="V23" s="2127"/>
      <c r="W23" s="2127"/>
      <c r="X23" s="2131">
        <v>44501</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61615</v>
      </c>
      <c r="B25" s="2038"/>
      <c r="C25" s="2038"/>
      <c r="D25" s="2038"/>
      <c r="E25" s="2038"/>
      <c r="F25" s="2038"/>
      <c r="G25" s="2038"/>
      <c r="H25" s="2039"/>
      <c r="I25" s="110"/>
      <c r="J25" s="2062"/>
      <c r="K25" s="2062"/>
      <c r="L25" s="2062"/>
      <c r="M25" s="2062"/>
      <c r="N25" s="2062"/>
      <c r="O25" s="2062"/>
      <c r="P25" s="2062"/>
      <c r="Q25" s="2062"/>
      <c r="R25" s="2062"/>
      <c r="S25" s="2063"/>
      <c r="T25" s="2124" t="s">
        <v>2067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2065</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2065</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2061</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2063</v>
      </c>
      <c r="B42" s="2057"/>
      <c r="C42" s="2058"/>
      <c r="D42" s="2056" t="s">
        <v>2064</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1349599</v>
      </c>
      <c r="D12" s="1771">
        <v>115048</v>
      </c>
      <c r="E12" s="1771"/>
      <c r="F12" s="1765">
        <f>(C12+D12)-E12</f>
        <v>1464647</v>
      </c>
      <c r="G12" s="681">
        <v>10</v>
      </c>
      <c r="H12" s="619">
        <v>599862</v>
      </c>
      <c r="I12" s="619">
        <v>146464</v>
      </c>
      <c r="J12" s="619"/>
      <c r="K12" s="1442">
        <f>(H12+I12)-J12</f>
        <v>746326</v>
      </c>
      <c r="L12" s="1442">
        <f>F12-K12</f>
        <v>718321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1349599</v>
      </c>
      <c r="D16" s="1765">
        <f>SUM(D3,D5:D6,D8:D10,D12:D15)</f>
        <v>115048</v>
      </c>
      <c r="E16" s="1765">
        <f>SUM(E3,E5:E6,E8:E10,E12:E15)</f>
        <v>0</v>
      </c>
      <c r="F16" s="1765">
        <f>SUM(F3,F5:F6,F8:F10,F12:F15)</f>
        <v>1464647</v>
      </c>
      <c r="G16" s="681"/>
      <c r="H16" s="1435">
        <f>SUM(H3,H6,H8:H10,H12:H14,)</f>
        <v>599862</v>
      </c>
      <c r="I16" s="1435">
        <f>SUM(I3,I6,I8:I10,I12:I14,)</f>
        <v>146464</v>
      </c>
      <c r="J16" s="1435">
        <f>SUM(J3,J6,J8:J10,J12:J14,)</f>
        <v>0</v>
      </c>
      <c r="K16" s="1435">
        <f>(H16+I16)-J16</f>
        <v>746326</v>
      </c>
      <c r="L16" s="1435">
        <f>F16-K16</f>
        <v>718321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146464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676772</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676772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114497</v>
      </c>
      <c r="G53" s="701"/>
    </row>
    <row r="54" spans="1:7" x14ac:dyDescent="0.2">
      <c r="A54" s="705" t="s">
        <v>456</v>
      </c>
      <c r="B54" s="705" t="s">
        <v>1459</v>
      </c>
      <c r="C54" s="724" t="s">
        <v>975</v>
      </c>
      <c r="D54" s="720" t="s">
        <v>1086</v>
      </c>
      <c r="E54" s="704"/>
      <c r="F54" s="1782">
        <f>'Expenditures 15-22'!G114</f>
        <v>115048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229545</v>
      </c>
      <c r="G77" s="701"/>
    </row>
    <row r="78" spans="1:9" s="728" customFormat="1" ht="12" customHeight="1" thickTop="1" thickBot="1" x14ac:dyDescent="0.25">
      <c r="A78" s="1450"/>
      <c r="B78" s="1448"/>
      <c r="C78" s="1445"/>
      <c r="D78" s="1449" t="s">
        <v>2012</v>
      </c>
      <c r="E78" s="1447"/>
      <c r="F78" s="1788">
        <f>(F14-F77)</f>
        <v>447227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20000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338954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298346</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657300</v>
      </c>
    </row>
    <row r="176" spans="1:7" ht="12" customHeight="1" x14ac:dyDescent="0.2">
      <c r="A176" s="1443"/>
      <c r="B176" s="1453"/>
      <c r="C176" s="1454"/>
      <c r="D176" s="1455" t="s">
        <v>2014</v>
      </c>
      <c r="E176" s="1456"/>
      <c r="F176" s="1793">
        <f>'PCTC-OEPP 27-28'!F78-F175</f>
        <v>-210073</v>
      </c>
    </row>
    <row r="177" spans="1:9" ht="12" customHeight="1" x14ac:dyDescent="0.2">
      <c r="A177" s="1443"/>
      <c r="B177" s="1453"/>
      <c r="C177" s="1454"/>
      <c r="D177" s="1455" t="s">
        <v>1794</v>
      </c>
      <c r="E177" s="1456"/>
      <c r="F177" s="1793">
        <f>'Cap Outlay Deprec 26'!I18</f>
        <v>146464</v>
      </c>
    </row>
    <row r="178" spans="1:9" ht="12" customHeight="1" x14ac:dyDescent="0.2">
      <c r="A178" s="1443"/>
      <c r="B178" s="1453"/>
      <c r="C178" s="1454"/>
      <c r="D178" s="1455" t="s">
        <v>2015</v>
      </c>
      <c r="E178" s="1456"/>
      <c r="F178" s="1793">
        <f>F176+F177</f>
        <v>-63609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132753</v>
      </c>
      <c r="F19" s="1802"/>
      <c r="G19" s="1804">
        <f>'Expenditures 15-22'!K33-SUM('Expenditures 15-22'!G33,'Expenditures 15-22'!I33)+'Expenditures 15-22'!D229</f>
        <v>132753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2936</v>
      </c>
      <c r="F21" s="1805"/>
      <c r="G21" s="1808">
        <f>'Expenditures 15-22'!K42-SUM('Expenditures 15-22'!G42,'Expenditures 15-22'!I42)+'Expenditures 15-22'!K120-SUM('Expenditures 15-22'!G120,'Expenditures 15-22'!I120)+'Expenditures 15-22'!K180-SUM('Expenditures 15-22'!G180,'Expenditures 15-22'!I180)+'Expenditures 15-22'!D238</f>
        <v>2936</v>
      </c>
      <c r="H21" s="817"/>
      <c r="I21" s="157"/>
    </row>
    <row r="22" spans="1:9" s="542" customFormat="1" ht="12" customHeight="1" x14ac:dyDescent="0.2">
      <c r="A22" s="824" t="s">
        <v>560</v>
      </c>
      <c r="B22" s="825"/>
      <c r="C22" s="823">
        <v>2200</v>
      </c>
      <c r="D22" s="1805"/>
      <c r="E22" s="1807">
        <f>'Expenditures 15-22'!K47-SUM('Expenditures 15-22'!G47,'Expenditures 15-22'!I47)+'Expenditures 15-22'!D243</f>
        <v>218554</v>
      </c>
      <c r="F22" s="1805"/>
      <c r="G22" s="1808">
        <f>'Expenditures 15-22'!K47-SUM('Expenditures 15-22'!G47,'Expenditures 15-22'!I47)+'Expenditures 15-22'!D243</f>
        <v>218554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75048</v>
      </c>
      <c r="F23" s="1805"/>
      <c r="G23" s="1807">
        <f>'Expenditures 15-22'!K53-SUM('Expenditures 15-22'!G53,'Expenditures 15-22'!I53)+'Expenditures 15-22'!D257+'Expenditures 15-22'!K330-SUM('Expenditures 15-22'!G330,'Expenditures 15-22'!I330)</f>
        <v>75048</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17936</v>
      </c>
      <c r="F28" s="1809">
        <f>'Expenditures 15-22'!K61-SUM('Expenditures 15-22'!G61,'Expenditures 15-22'!I61)+'Expenditures 15-22'!K124-SUM('Expenditures 15-22'!G124,'Expenditures 15-22'!I124)+'Expenditures 15-22'!D266-E9</f>
        <v>17936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447227</v>
      </c>
      <c r="F41" s="1809">
        <f>SUM(F19:F39)</f>
        <v>17936</v>
      </c>
      <c r="G41" s="1809">
        <f>SUM(G19:G40)</f>
        <v>429291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17936</v>
      </c>
    </row>
    <row r="44" spans="1:7" ht="12" customHeight="1" x14ac:dyDescent="0.2">
      <c r="A44" s="817"/>
      <c r="B44" s="157"/>
      <c r="C44" s="831"/>
      <c r="D44" s="1458" t="s">
        <v>471</v>
      </c>
      <c r="E44" s="1810">
        <f>E41</f>
        <v>447227</v>
      </c>
      <c r="F44" s="1458" t="s">
        <v>471</v>
      </c>
      <c r="G44" s="1810">
        <f>G41</f>
        <v>429291</v>
      </c>
    </row>
    <row r="45" spans="1:7" ht="12" customHeight="1" x14ac:dyDescent="0.2">
      <c r="A45" s="817"/>
      <c r="B45" s="157"/>
      <c r="C45" s="157"/>
      <c r="D45" s="1459" t="s">
        <v>999</v>
      </c>
      <c r="E45" s="1811">
        <f>(E43/E44)</f>
        <v>0</v>
      </c>
      <c r="F45" s="1459" t="s">
        <v>999</v>
      </c>
      <c r="G45" s="1811">
        <f>(G43/G44)</f>
        <v>4.1780517178324261E-2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Peoria Ed Reg for Empl Traing</v>
      </c>
      <c r="D6" s="2415"/>
      <c r="E6" s="2415"/>
      <c r="F6" s="1482"/>
      <c r="G6" s="1507"/>
      <c r="L6" s="1507"/>
      <c r="M6" s="1855"/>
      <c r="N6" s="1855"/>
      <c r="O6" s="1855"/>
    </row>
    <row r="7" spans="1:15" ht="11.25" customHeight="1" thickBot="1" x14ac:dyDescent="0.3">
      <c r="A7" s="1480"/>
      <c r="B7" s="1481"/>
      <c r="C7" s="2416">
        <f>COVER!A13</f>
        <v>48000000046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2065</v>
      </c>
      <c r="D11" s="1495" t="s">
        <v>2065</v>
      </c>
      <c r="E11" s="1496"/>
      <c r="F11" s="1497" t="s">
        <v>2069</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2069</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2069</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2069</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7" t="str">
        <f>COVER!A17</f>
        <v>Peoria Ed Reg for Empl Traing</v>
      </c>
      <c r="K6" s="2437"/>
      <c r="L6" s="2451"/>
      <c r="M6" s="838"/>
      <c r="N6" s="2000"/>
    </row>
    <row r="7" spans="1:14" x14ac:dyDescent="0.2">
      <c r="A7" s="2452" t="s">
        <v>864</v>
      </c>
      <c r="B7" s="2453"/>
      <c r="C7" s="2453"/>
      <c r="D7" s="2453"/>
      <c r="E7" s="2454"/>
      <c r="F7" s="839"/>
      <c r="G7" s="838"/>
      <c r="H7" s="838"/>
      <c r="I7" s="1926" t="s">
        <v>369</v>
      </c>
      <c r="J7" s="2439">
        <f>COVER!A13</f>
        <v>48000000046</v>
      </c>
      <c r="K7" s="2439"/>
      <c r="L7" s="2439"/>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5" t="s">
        <v>478</v>
      </c>
      <c r="B11" s="2456"/>
      <c r="C11" s="2457"/>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0</v>
      </c>
      <c r="F12" s="1944"/>
      <c r="G12" s="1970">
        <f>G68</f>
        <v>0</v>
      </c>
      <c r="H12" s="1946">
        <f t="shared" ref="H12:H18" si="0">SUM(E12:G12)</f>
        <v>0</v>
      </c>
      <c r="I12" s="1945"/>
      <c r="J12" s="1944"/>
      <c r="K12" s="1945"/>
      <c r="L12" s="1946">
        <f t="shared" ref="L12:L18" si="1">SUM(I12:K12)</f>
        <v>0</v>
      </c>
      <c r="M12" s="838"/>
      <c r="N12" s="2000"/>
    </row>
    <row r="13" spans="1:14" x14ac:dyDescent="0.2">
      <c r="A13" s="2005">
        <v>2</v>
      </c>
      <c r="B13" s="1942" t="s">
        <v>42</v>
      </c>
      <c r="C13" s="842"/>
      <c r="D13" s="1943">
        <v>2330</v>
      </c>
      <c r="E13" s="1946">
        <f>'Expenditures 15-22'!K51</f>
        <v>61657</v>
      </c>
      <c r="F13" s="1944"/>
      <c r="G13" s="1970">
        <f>H68</f>
        <v>0</v>
      </c>
      <c r="H13" s="1946">
        <f t="shared" si="0"/>
        <v>61657</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58" t="s">
        <v>7</v>
      </c>
      <c r="C18" s="2459"/>
      <c r="D18" s="2460"/>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61657</v>
      </c>
      <c r="F19" s="1952">
        <f t="shared" si="2"/>
        <v>0</v>
      </c>
      <c r="G19" s="1952">
        <f t="shared" ref="G19" si="3">SUM(G12:G17)-G18</f>
        <v>0</v>
      </c>
      <c r="H19" s="1952">
        <f t="shared" si="2"/>
        <v>61657</v>
      </c>
      <c r="I19" s="1952">
        <f t="shared" si="2"/>
        <v>0</v>
      </c>
      <c r="J19" s="1952">
        <f t="shared" si="2"/>
        <v>0</v>
      </c>
      <c r="K19" s="1952">
        <f t="shared" si="2"/>
        <v>0</v>
      </c>
      <c r="L19" s="1952">
        <f t="shared" si="2"/>
        <v>0</v>
      </c>
      <c r="M19" s="838"/>
      <c r="N19" s="2000"/>
    </row>
    <row r="20" spans="1:14" ht="13.5" thickTop="1" x14ac:dyDescent="0.2">
      <c r="A20" s="2005">
        <v>9</v>
      </c>
      <c r="B20" s="2461" t="s">
        <v>2021</v>
      </c>
      <c r="C20" s="2461"/>
      <c r="D20" s="2462"/>
      <c r="E20" s="1953"/>
      <c r="F20" s="1953"/>
      <c r="G20" s="1953"/>
      <c r="H20" s="1953"/>
      <c r="I20" s="1953"/>
      <c r="J20" s="1953"/>
      <c r="K20" s="1953"/>
      <c r="L20" s="1954" t="str">
        <f>IF(AND(H19&gt;0,L19&gt;0),(((L19-H19)/H19)),"Enter Budget Data")</f>
        <v>Enter Budget Data</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3"/>
      <c r="D27" s="2463"/>
      <c r="E27" s="843"/>
      <c r="F27" s="2464"/>
      <c r="G27" s="2464"/>
      <c r="H27" s="2464"/>
      <c r="I27" s="838"/>
      <c r="J27" s="838"/>
      <c r="K27" s="838"/>
      <c r="L27" s="838"/>
      <c r="M27" s="838"/>
      <c r="N27" s="2000"/>
    </row>
    <row r="28" spans="1:14" x14ac:dyDescent="0.2">
      <c r="A28" s="1999"/>
      <c r="B28" s="2009"/>
      <c r="C28" s="1959" t="s">
        <v>1026</v>
      </c>
      <c r="D28" s="844"/>
      <c r="E28" s="1960"/>
      <c r="F28" s="2465" t="s">
        <v>1492</v>
      </c>
      <c r="G28" s="2465"/>
      <c r="H28" s="2465"/>
      <c r="I28" s="838"/>
      <c r="J28" s="838"/>
      <c r="K28" s="838"/>
      <c r="L28" s="838"/>
      <c r="M28" s="838"/>
      <c r="N28" s="2000"/>
    </row>
    <row r="29" spans="1:14" x14ac:dyDescent="0.2">
      <c r="A29" s="1999"/>
      <c r="B29" s="2009"/>
      <c r="C29" s="2466"/>
      <c r="D29" s="2466"/>
      <c r="E29" s="845"/>
      <c r="F29" s="2466"/>
      <c r="G29" s="2466"/>
      <c r="H29" s="2466"/>
      <c r="I29" s="838"/>
      <c r="J29" s="838"/>
      <c r="K29" s="838"/>
      <c r="L29" s="838"/>
      <c r="M29" s="838"/>
      <c r="N29" s="2000"/>
    </row>
    <row r="30" spans="1:14" x14ac:dyDescent="0.2">
      <c r="A30" s="1999"/>
      <c r="B30" s="2009"/>
      <c r="C30" s="1962" t="s">
        <v>1544</v>
      </c>
      <c r="D30" s="838"/>
      <c r="E30" s="1961"/>
      <c r="F30" s="2450" t="s">
        <v>1493</v>
      </c>
      <c r="G30" s="2450"/>
      <c r="H30" s="245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7" t="s">
        <v>2024</v>
      </c>
      <c r="D34" s="2428"/>
      <c r="E34" s="2428"/>
      <c r="F34" s="2428"/>
      <c r="G34" s="2428"/>
      <c r="H34" s="2428"/>
      <c r="I34" s="2428"/>
      <c r="J34" s="2428"/>
      <c r="K34" s="2018"/>
      <c r="L34" s="838"/>
      <c r="M34" s="838"/>
      <c r="N34" s="2000"/>
    </row>
    <row r="35" spans="1:14" x14ac:dyDescent="0.2">
      <c r="A35" s="1999"/>
      <c r="B35" s="838"/>
      <c r="C35" s="2428"/>
      <c r="D35" s="2428"/>
      <c r="E35" s="2428"/>
      <c r="F35" s="2428"/>
      <c r="G35" s="2428"/>
      <c r="H35" s="2428"/>
      <c r="I35" s="2428"/>
      <c r="J35" s="2428"/>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7" t="s">
        <v>2025</v>
      </c>
      <c r="D37" s="2428"/>
      <c r="E37" s="2428"/>
      <c r="F37" s="2428"/>
      <c r="G37" s="2428"/>
      <c r="H37" s="2428"/>
      <c r="I37" s="2428"/>
      <c r="J37" s="2428"/>
      <c r="K37" s="2018"/>
      <c r="L37" s="2020"/>
      <c r="M37" s="838"/>
      <c r="N37" s="2000"/>
    </row>
    <row r="38" spans="1:14" x14ac:dyDescent="0.2">
      <c r="A38" s="1999"/>
      <c r="B38" s="838"/>
      <c r="C38" s="2428"/>
      <c r="D38" s="2428"/>
      <c r="E38" s="2428"/>
      <c r="F38" s="2428"/>
      <c r="G38" s="2428"/>
      <c r="H38" s="2428"/>
      <c r="I38" s="2428"/>
      <c r="J38" s="2428"/>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29" t="s">
        <v>2026</v>
      </c>
      <c r="D40" s="2430"/>
      <c r="E40" s="2430"/>
      <c r="F40" s="2430"/>
      <c r="G40" s="2430"/>
      <c r="H40" s="2430"/>
      <c r="I40" s="2430"/>
      <c r="J40" s="2430"/>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7" t="str">
        <f>J6</f>
        <v>Peoria Ed Reg for Empl Traing</v>
      </c>
      <c r="M52" s="2437"/>
      <c r="N52" s="2438"/>
    </row>
    <row r="53" spans="1:14" x14ac:dyDescent="0.2">
      <c r="A53" s="1984"/>
      <c r="B53" s="1985"/>
      <c r="C53" s="1985"/>
      <c r="D53" s="1985"/>
      <c r="E53" s="1985"/>
      <c r="F53" s="1985"/>
      <c r="G53" s="1985"/>
      <c r="H53" s="1985"/>
      <c r="I53" s="1985"/>
      <c r="J53" s="1985"/>
      <c r="K53" s="1926" t="s">
        <v>369</v>
      </c>
      <c r="L53" s="2439">
        <f>J7</f>
        <v>48000000046</v>
      </c>
      <c r="M53" s="2439"/>
      <c r="N53" s="2440"/>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1"/>
      <c r="B55" s="2442"/>
      <c r="C55" s="2442"/>
      <c r="D55" s="1972"/>
      <c r="E55" s="1972"/>
      <c r="F55" s="1972"/>
      <c r="G55" s="2443" t="s">
        <v>2030</v>
      </c>
      <c r="H55" s="2443"/>
      <c r="I55" s="2443"/>
      <c r="J55" s="2443"/>
      <c r="K55" s="2443"/>
      <c r="L55" s="2443"/>
      <c r="M55" s="2443"/>
      <c r="N55" s="2444"/>
    </row>
    <row r="56" spans="1:14" ht="63.75" x14ac:dyDescent="0.2">
      <c r="A56" s="2445" t="s">
        <v>2031</v>
      </c>
      <c r="B56" s="2446"/>
      <c r="C56" s="2447"/>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8" t="s">
        <v>296</v>
      </c>
      <c r="B57" s="2449"/>
      <c r="C57" s="2449"/>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5" t="s">
        <v>2041</v>
      </c>
      <c r="B58" s="2426"/>
      <c r="C58" s="2426"/>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19" t="s">
        <v>297</v>
      </c>
      <c r="B59" s="2420"/>
      <c r="C59" s="2420"/>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19" t="s">
        <v>236</v>
      </c>
      <c r="B60" s="2420"/>
      <c r="C60" s="2420"/>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19" t="s">
        <v>697</v>
      </c>
      <c r="B61" s="2420"/>
      <c r="C61" s="2420"/>
      <c r="D61" s="1969">
        <v>2365</v>
      </c>
      <c r="E61" s="1979">
        <f>'Expenditures 15-22'!K323</f>
        <v>0</v>
      </c>
      <c r="F61" s="1974"/>
      <c r="G61" s="2033"/>
      <c r="H61" s="2034"/>
      <c r="I61" s="2034"/>
      <c r="J61" s="2034"/>
      <c r="K61" s="2034"/>
      <c r="L61" s="2034"/>
      <c r="M61" s="2034"/>
      <c r="N61" s="1977">
        <f t="shared" si="4"/>
        <v>0</v>
      </c>
    </row>
    <row r="62" spans="1:14" ht="24" customHeight="1" x14ac:dyDescent="0.2">
      <c r="A62" s="2419" t="s">
        <v>237</v>
      </c>
      <c r="B62" s="2420"/>
      <c r="C62" s="2420"/>
      <c r="D62" s="1969">
        <v>2366</v>
      </c>
      <c r="E62" s="1979">
        <f>'Expenditures 15-22'!K324</f>
        <v>0</v>
      </c>
      <c r="F62" s="1974"/>
      <c r="G62" s="2033"/>
      <c r="H62" s="2034"/>
      <c r="I62" s="2034"/>
      <c r="J62" s="2034"/>
      <c r="K62" s="2034"/>
      <c r="L62" s="2034"/>
      <c r="M62" s="2034"/>
      <c r="N62" s="1977">
        <f t="shared" si="4"/>
        <v>0</v>
      </c>
    </row>
    <row r="63" spans="1:14" ht="24" customHeight="1" x14ac:dyDescent="0.2">
      <c r="A63" s="2425" t="s">
        <v>1022</v>
      </c>
      <c r="B63" s="2426"/>
      <c r="C63" s="2426"/>
      <c r="D63" s="1969">
        <v>2367</v>
      </c>
      <c r="E63" s="1979">
        <f>'Expenditures 15-22'!K325</f>
        <v>0</v>
      </c>
      <c r="F63" s="1974"/>
      <c r="G63" s="2033"/>
      <c r="H63" s="2034"/>
      <c r="I63" s="2034"/>
      <c r="J63" s="2034"/>
      <c r="K63" s="2034"/>
      <c r="L63" s="2034"/>
      <c r="M63" s="2034"/>
      <c r="N63" s="1977">
        <f t="shared" si="4"/>
        <v>0</v>
      </c>
    </row>
    <row r="64" spans="1:14" ht="24" customHeight="1" x14ac:dyDescent="0.2">
      <c r="A64" s="2419" t="s">
        <v>1023</v>
      </c>
      <c r="B64" s="2420"/>
      <c r="C64" s="2420"/>
      <c r="D64" s="1969">
        <v>2368</v>
      </c>
      <c r="E64" s="1979">
        <f>'Expenditures 15-22'!K326</f>
        <v>0</v>
      </c>
      <c r="F64" s="1974"/>
      <c r="G64" s="2033"/>
      <c r="H64" s="2034"/>
      <c r="I64" s="2034"/>
      <c r="J64" s="2034"/>
      <c r="K64" s="2034"/>
      <c r="L64" s="2034"/>
      <c r="M64" s="2034"/>
      <c r="N64" s="1977">
        <f t="shared" si="4"/>
        <v>0</v>
      </c>
    </row>
    <row r="65" spans="1:14" ht="24" customHeight="1" x14ac:dyDescent="0.2">
      <c r="A65" s="2419" t="s">
        <v>965</v>
      </c>
      <c r="B65" s="2420"/>
      <c r="C65" s="2420"/>
      <c r="D65" s="1969">
        <v>2369</v>
      </c>
      <c r="E65" s="1979">
        <f>'Expenditures 15-22'!K327</f>
        <v>0</v>
      </c>
      <c r="F65" s="1974"/>
      <c r="G65" s="2033"/>
      <c r="H65" s="2034"/>
      <c r="I65" s="2034"/>
      <c r="J65" s="2034"/>
      <c r="K65" s="2034"/>
      <c r="L65" s="2034"/>
      <c r="M65" s="2034"/>
      <c r="N65" s="1977">
        <f t="shared" si="4"/>
        <v>0</v>
      </c>
    </row>
    <row r="66" spans="1:14" ht="24" customHeight="1" x14ac:dyDescent="0.2">
      <c r="A66" s="2419" t="s">
        <v>469</v>
      </c>
      <c r="B66" s="2420"/>
      <c r="C66" s="2420"/>
      <c r="D66" s="1969">
        <v>2371</v>
      </c>
      <c r="E66" s="1979">
        <f>'Expenditures 15-22'!K328</f>
        <v>0</v>
      </c>
      <c r="F66" s="1974"/>
      <c r="G66" s="2033"/>
      <c r="H66" s="2034"/>
      <c r="I66" s="2034"/>
      <c r="J66" s="2034"/>
      <c r="K66" s="2034"/>
      <c r="L66" s="2034"/>
      <c r="M66" s="2034"/>
      <c r="N66" s="1977">
        <f t="shared" si="4"/>
        <v>0</v>
      </c>
    </row>
    <row r="67" spans="1:14" ht="24.75" customHeight="1" x14ac:dyDescent="0.2">
      <c r="A67" s="2421" t="s">
        <v>2042</v>
      </c>
      <c r="B67" s="2422"/>
      <c r="C67" s="2422"/>
      <c r="D67" s="1971">
        <v>2372</v>
      </c>
      <c r="E67" s="1980">
        <f>'Expenditures 15-22'!K329</f>
        <v>0</v>
      </c>
      <c r="F67" s="1974"/>
      <c r="G67" s="2035"/>
      <c r="H67" s="2036"/>
      <c r="I67" s="2036"/>
      <c r="J67" s="2036"/>
      <c r="K67" s="2036"/>
      <c r="L67" s="2036"/>
      <c r="M67" s="2036"/>
      <c r="N67" s="1977">
        <f t="shared" si="4"/>
        <v>0</v>
      </c>
    </row>
    <row r="68" spans="1:14" x14ac:dyDescent="0.2">
      <c r="A68" s="2423" t="s">
        <v>1151</v>
      </c>
      <c r="B68" s="2424"/>
      <c r="C68" s="2424"/>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Peoria Ed Reg for Empl Traing</v>
      </c>
    </row>
    <row r="65" spans="2:2" x14ac:dyDescent="0.2">
      <c r="B65" s="849">
        <f>COVER!A13</f>
        <v>48000000046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762268</v>
      </c>
      <c r="C8" s="1813">
        <f>'Acct Summary 7-8'!D8</f>
        <v>0</v>
      </c>
      <c r="D8" s="1813">
        <f>'Acct Summary 7-8'!F8</f>
        <v>0</v>
      </c>
      <c r="E8" s="1813">
        <f>'Acct Summary 7-8'!I8</f>
        <v>0</v>
      </c>
      <c r="F8" s="1813">
        <f>SUM(B8:E8)</f>
        <v>762268</v>
      </c>
    </row>
    <row r="9" spans="1:8" s="858" customFormat="1" ht="14.25" customHeight="1" thickBot="1" x14ac:dyDescent="0.25">
      <c r="A9" s="857" t="s">
        <v>1353</v>
      </c>
      <c r="B9" s="1814">
        <f>'Acct Summary 7-8'!C17</f>
        <v>676772</v>
      </c>
      <c r="C9" s="1814">
        <f>'Acct Summary 7-8'!D17</f>
        <v>0</v>
      </c>
      <c r="D9" s="1814">
        <f>'Acct Summary 7-8'!F17</f>
        <v>0</v>
      </c>
      <c r="E9" s="1813"/>
      <c r="F9" s="1813">
        <f>SUM(B9:E9)</f>
        <v>676772</v>
      </c>
    </row>
    <row r="10" spans="1:8" s="858" customFormat="1" ht="14.25" thickTop="1" thickBot="1" x14ac:dyDescent="0.25">
      <c r="A10" s="859" t="s">
        <v>1354</v>
      </c>
      <c r="B10" s="1815">
        <f>(B8-B9)</f>
        <v>85496</v>
      </c>
      <c r="C10" s="1815">
        <f>(C8-C9)</f>
        <v>0</v>
      </c>
      <c r="D10" s="1815">
        <f>(D8-D9)</f>
        <v>0</v>
      </c>
      <c r="E10" s="1814">
        <f>(E8-E9)</f>
        <v>0</v>
      </c>
      <c r="F10" s="1816">
        <f>SUM(F8-F9)</f>
        <v>85496</v>
      </c>
    </row>
    <row r="11" spans="1:8" s="858" customFormat="1" ht="14.25" thickTop="1" thickBot="1" x14ac:dyDescent="0.25">
      <c r="A11" s="860" t="s">
        <v>1903</v>
      </c>
      <c r="B11" s="1817">
        <f>'Acct Summary 7-8'!C81</f>
        <v>276039</v>
      </c>
      <c r="C11" s="1817">
        <f>'Acct Summary 7-8'!D81</f>
        <v>0</v>
      </c>
      <c r="D11" s="1817">
        <f>'Acct Summary 7-8'!F81</f>
        <v>0</v>
      </c>
      <c r="E11" s="1817">
        <f>'Acct Summary 7-8'!I81</f>
        <v>0</v>
      </c>
      <c r="F11" s="1818">
        <f>SUM(B11:E11)</f>
        <v>276039</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48000000046</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Peoria Ed Reg for Empl Traing</v>
      </c>
      <c r="E4" s="1828">
        <v>44119</v>
      </c>
      <c r="F4" s="1829">
        <v>44151</v>
      </c>
      <c r="G4" s="1899">
        <v>101000600</v>
      </c>
    </row>
    <row r="5" spans="1:7" ht="15" x14ac:dyDescent="0.25">
      <c r="A5" t="s">
        <v>699</v>
      </c>
      <c r="B5" s="135" t="str">
        <f>COVER!A38</f>
        <v>Chris Kendall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276039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205206</v>
      </c>
      <c r="D92" s="2" t="str">
        <f t="shared" si="0"/>
        <v>Error?</v>
      </c>
      <c r="G92" s="1899">
        <v>102640600</v>
      </c>
    </row>
    <row r="93" spans="1:7" ht="15" x14ac:dyDescent="0.25">
      <c r="A93" s="5">
        <v>32</v>
      </c>
      <c r="B93" s="1832">
        <f>'Assets-Liab 5-6'!C41</f>
        <v>276039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1464647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1464647</v>
      </c>
      <c r="C279" s="2" t="s">
        <v>569</v>
      </c>
      <c r="D279" s="2" t="str">
        <f t="shared" si="3"/>
        <v>Error?</v>
      </c>
    </row>
    <row r="280" spans="1:4" x14ac:dyDescent="0.2">
      <c r="A280" s="5">
        <v>219</v>
      </c>
      <c r="B280" s="1832">
        <f>'Assets-Liab 5-6'!M40</f>
        <v>1464647</v>
      </c>
      <c r="D280" s="2" t="str">
        <f t="shared" si="3"/>
        <v>Error?</v>
      </c>
    </row>
    <row r="281" spans="1:4" x14ac:dyDescent="0.2">
      <c r="A281" s="5">
        <v>220</v>
      </c>
      <c r="B281" s="1832">
        <f>'Assets-Liab 5-6'!M41</f>
        <v>1464647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160915</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160915</v>
      </c>
      <c r="C731" s="2" t="s">
        <v>569</v>
      </c>
      <c r="D731" s="2" t="str">
        <f t="shared" si="10"/>
        <v>Error?</v>
      </c>
    </row>
    <row r="732" spans="1:4" x14ac:dyDescent="0.2">
      <c r="A732" s="5">
        <v>671</v>
      </c>
      <c r="B732" s="1832">
        <f>'Expenditures 15-22'!C49</f>
        <v>7177</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28710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189625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189625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44338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44338</v>
      </c>
      <c r="C789" s="2" t="s">
        <v>569</v>
      </c>
      <c r="D789" s="2" t="str">
        <f t="shared" si="11"/>
        <v>Error?</v>
      </c>
    </row>
    <row r="790" spans="1:4" x14ac:dyDescent="0.2">
      <c r="A790" s="5">
        <v>729</v>
      </c>
      <c r="B790" s="1832">
        <f>'Expenditures 15-22'!D49</f>
        <v>1466</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4992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49330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49330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47166</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47166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2936</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2936</v>
      </c>
      <c r="C843" s="2" t="s">
        <v>569</v>
      </c>
      <c r="D843" s="2" t="str">
        <f t="shared" si="12"/>
        <v>Error?</v>
      </c>
    </row>
    <row r="844" spans="1:4" x14ac:dyDescent="0.2">
      <c r="A844" s="5">
        <v>783</v>
      </c>
      <c r="B844" s="1832">
        <f>'Expenditures 15-22'!E44</f>
        <v>13301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13301</v>
      </c>
      <c r="C847" s="2" t="s">
        <v>569</v>
      </c>
      <c r="D847" s="2" t="str">
        <f t="shared" si="12"/>
        <v>Error?</v>
      </c>
    </row>
    <row r="848" spans="1:4" x14ac:dyDescent="0.2">
      <c r="A848" s="5">
        <v>787</v>
      </c>
      <c r="B848" s="1832">
        <f>'Expenditures 15-22'!E49</f>
        <v>4748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40815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17936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17936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74988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149999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85587</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85587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531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531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86118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115048</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115048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115048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86652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86652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247801</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247801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2936</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2936</v>
      </c>
      <c r="C1115" s="2" t="s">
        <v>569</v>
      </c>
      <c r="D1115" s="2" t="str">
        <f t="shared" si="16"/>
        <v>Error?</v>
      </c>
    </row>
    <row r="1116" spans="1:4" x14ac:dyDescent="0.2">
      <c r="A1116" s="5">
        <v>1055</v>
      </c>
      <c r="B1116" s="1832">
        <f>'Expenditures 15-22'!K44</f>
        <v>218554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218554</v>
      </c>
      <c r="C1119" s="2" t="s">
        <v>569</v>
      </c>
      <c r="D1119" s="2" t="str">
        <f t="shared" si="16"/>
        <v>Error?</v>
      </c>
    </row>
    <row r="1120" spans="1:4" x14ac:dyDescent="0.2">
      <c r="A1120" s="5">
        <v>1059</v>
      </c>
      <c r="B1120" s="1832">
        <f>'Expenditures 15-22'!K49</f>
        <v>13391</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75048</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17936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17936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314474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114497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676772</v>
      </c>
      <c r="C1152" s="2" t="s">
        <v>569</v>
      </c>
      <c r="D1152" s="2" t="str">
        <f t="shared" si="17"/>
        <v>Error?</v>
      </c>
    </row>
    <row r="1153" spans="1:4" x14ac:dyDescent="0.2">
      <c r="A1153" s="5">
        <v>1092</v>
      </c>
      <c r="B1153" s="1832">
        <f>'Expenditures 15-22'!K115</f>
        <v>85496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190543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276039</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1349599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1349599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115048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115048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1464647</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1464647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599862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599862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146464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146464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746326</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746326</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718321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718321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27845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70833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38316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338954</v>
      </c>
      <c r="C2553" s="2" t="s">
        <v>569</v>
      </c>
      <c r="D2553" s="2" t="str">
        <f t="shared" si="38"/>
        <v>Error?</v>
      </c>
    </row>
    <row r="2554" spans="1:4" x14ac:dyDescent="0.2">
      <c r="A2554" s="5">
        <v>2493</v>
      </c>
      <c r="B2554" s="1832">
        <f>'Acct Summary 7-8'!C7</f>
        <v>298346</v>
      </c>
      <c r="C2554" s="2" t="s">
        <v>569</v>
      </c>
      <c r="D2554" s="2" t="str">
        <f t="shared" si="38"/>
        <v>Error?</v>
      </c>
    </row>
    <row r="2555" spans="1:4" x14ac:dyDescent="0.2">
      <c r="A2555" s="5">
        <v>2494</v>
      </c>
      <c r="B2555" s="1832">
        <f>'Acct Summary 7-8'!C8</f>
        <v>762268</v>
      </c>
      <c r="C2555" s="2" t="s">
        <v>569</v>
      </c>
      <c r="D2555" s="2" t="str">
        <f t="shared" si="38"/>
        <v>Error?</v>
      </c>
    </row>
    <row r="2556" spans="1:4" x14ac:dyDescent="0.2">
      <c r="A2556" s="5">
        <v>2495</v>
      </c>
      <c r="B2556" s="1832">
        <f>'Acct Summary 7-8'!C12</f>
        <v>247801</v>
      </c>
      <c r="C2556" s="2" t="s">
        <v>569</v>
      </c>
      <c r="D2556" s="2" t="str">
        <f t="shared" si="38"/>
        <v>Error?</v>
      </c>
    </row>
    <row r="2557" spans="1:4" x14ac:dyDescent="0.2">
      <c r="A2557" s="5">
        <v>2496</v>
      </c>
      <c r="B2557" s="1832">
        <f>'Acct Summary 7-8'!C13</f>
        <v>314474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114497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676772</v>
      </c>
      <c r="C2561" s="2" t="s">
        <v>569</v>
      </c>
      <c r="D2561" s="2" t="str">
        <f t="shared" si="39"/>
        <v>Error?</v>
      </c>
    </row>
    <row r="2562" spans="1:4" x14ac:dyDescent="0.2">
      <c r="A2562" s="5">
        <v>2501</v>
      </c>
      <c r="B2562" s="1832">
        <f>'Acct Summary 7-8'!C20</f>
        <v>85496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21533</v>
      </c>
      <c r="D2718" s="2" t="str">
        <f t="shared" si="41"/>
        <v>Error?</v>
      </c>
    </row>
    <row r="2719" spans="1:4" x14ac:dyDescent="0.2">
      <c r="A2719" s="5">
        <v>2658</v>
      </c>
      <c r="B2719" s="1832">
        <f>'Expenditures 15-22'!D51</f>
        <v>3526</v>
      </c>
      <c r="D2719" s="2" t="str">
        <f t="shared" si="41"/>
        <v>Error?</v>
      </c>
    </row>
    <row r="2720" spans="1:4" x14ac:dyDescent="0.2">
      <c r="A2720" s="5">
        <v>2659</v>
      </c>
      <c r="B2720" s="1832">
        <f>'Expenditures 15-22'!E51</f>
        <v>36067</v>
      </c>
      <c r="D2720" s="2" t="str">
        <f t="shared" si="41"/>
        <v>Error?</v>
      </c>
    </row>
    <row r="2721" spans="1:4" x14ac:dyDescent="0.2">
      <c r="A2721" s="5">
        <v>2660</v>
      </c>
      <c r="B2721" s="1832">
        <f>'Expenditures 15-22'!F51</f>
        <v>531</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61657</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27845</v>
      </c>
      <c r="C2789" s="2" t="s">
        <v>569</v>
      </c>
      <c r="D2789" s="2" t="str">
        <f t="shared" si="42"/>
        <v>Error?</v>
      </c>
    </row>
    <row r="2790" spans="1:4" x14ac:dyDescent="0.2">
      <c r="A2790" s="5">
        <v>2729</v>
      </c>
      <c r="B2790" s="1832">
        <f>'Expenditures 15-22'!E102</f>
        <v>27845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27845</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27845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85496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86652</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276039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54535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816803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54535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731307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276039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20000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18231</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18231</v>
      </c>
      <c r="C5087" s="2" t="s">
        <v>569</v>
      </c>
      <c r="D5087" s="2" t="str">
        <f t="shared" si="78"/>
        <v>Error?</v>
      </c>
    </row>
    <row r="5088" spans="1:4" x14ac:dyDescent="0.2">
      <c r="A5088" s="5">
        <v>5027</v>
      </c>
      <c r="B5088" s="1832">
        <f>'Revenues 9-14'!C65</f>
        <v>85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20000</v>
      </c>
      <c r="C5120" s="2" t="s">
        <v>569</v>
      </c>
      <c r="D5120" s="2" t="str">
        <f t="shared" si="79"/>
        <v>Error?</v>
      </c>
    </row>
    <row r="5121" spans="1:4" x14ac:dyDescent="0.2">
      <c r="A5121" s="5">
        <v>5060</v>
      </c>
      <c r="B5121" s="1832">
        <f>'Revenues 9-14'!C109</f>
        <v>38316</v>
      </c>
      <c r="C5121" s="2" t="s">
        <v>569</v>
      </c>
      <c r="D5121" s="2" t="str">
        <f t="shared" si="79"/>
        <v>Error?</v>
      </c>
    </row>
    <row r="5122" spans="1:4" x14ac:dyDescent="0.2">
      <c r="A5122" s="5">
        <v>5061</v>
      </c>
      <c r="B5122" s="1832">
        <f>'Revenues 9-14'!C111</f>
        <v>86652</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86652</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338954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338954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338954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338954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298346</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298346</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298346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298346</v>
      </c>
      <c r="C5326" s="2" t="s">
        <v>569</v>
      </c>
      <c r="D5326" s="2" t="str">
        <f t="shared" si="82"/>
        <v>Error?</v>
      </c>
    </row>
    <row r="5327" spans="1:5" x14ac:dyDescent="0.2">
      <c r="A5327" s="5">
        <v>5266</v>
      </c>
      <c r="B5327" s="1832">
        <f>'Revenues 9-14'!C268</f>
        <v>762268</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85496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0.3097243505446694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86652</v>
      </c>
      <c r="D7002" s="2" t="str">
        <f t="shared" si="108"/>
        <v>Error?</v>
      </c>
    </row>
    <row r="7003" spans="1:4" x14ac:dyDescent="0.2">
      <c r="A7003">
        <v>6942</v>
      </c>
      <c r="B7003" s="1832">
        <f>'Expenditures 15-22'!K96</f>
        <v>86652</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86652</v>
      </c>
      <c r="D7012" s="2" t="str">
        <f t="shared" si="108"/>
        <v>Error?</v>
      </c>
    </row>
    <row r="7013" spans="1:4" x14ac:dyDescent="0.2">
      <c r="A7013">
        <v>6952</v>
      </c>
      <c r="B7013" s="1832">
        <f>'Expenditures 15-22'!K100</f>
        <v>86652</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146464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676772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229545</v>
      </c>
      <c r="D7834" s="2" t="str">
        <f t="shared" si="129"/>
        <v>Error?</v>
      </c>
      <c r="E7834" s="4" t="s">
        <v>1998</v>
      </c>
    </row>
    <row r="7835" spans="1:5" x14ac:dyDescent="0.2">
      <c r="A7835">
        <v>7774</v>
      </c>
      <c r="B7835" s="1832">
        <f>'PCTC-OEPP 27-28'!F78</f>
        <v>447227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20000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338954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298346</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657300</v>
      </c>
      <c r="D7877" s="2" t="str">
        <f t="shared" si="129"/>
        <v>Error?</v>
      </c>
      <c r="E7877" s="4" t="s">
        <v>1998</v>
      </c>
    </row>
    <row r="7878" spans="1:5" x14ac:dyDescent="0.2">
      <c r="A7878">
        <v>7817</v>
      </c>
      <c r="B7878" s="1832">
        <f>'PCTC-OEPP 27-28'!F176</f>
        <v>-210073</v>
      </c>
      <c r="D7878" s="2" t="str">
        <f t="shared" si="129"/>
        <v>Error?</v>
      </c>
      <c r="E7878" s="4" t="s">
        <v>1998</v>
      </c>
    </row>
    <row r="7879" spans="1:5" x14ac:dyDescent="0.2">
      <c r="A7879">
        <v>7818</v>
      </c>
      <c r="B7879" s="1832">
        <f>'PCTC-OEPP 27-28'!F178</f>
        <v>-63609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Peoria Ed Reg for Empl Traing</v>
      </c>
      <c r="B7" s="2516"/>
      <c r="C7" s="2516"/>
      <c r="D7" s="2554"/>
      <c r="E7" s="2555">
        <f>COVER!A13</f>
        <v>48000000046</v>
      </c>
      <c r="F7" s="2556"/>
      <c r="G7" s="2522" t="str">
        <f>COVER!T23</f>
        <v>066-005027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Gorenz and Associates, Ltd.</v>
      </c>
      <c r="H9" s="2529"/>
      <c r="I9" s="2529"/>
      <c r="J9" s="2529"/>
      <c r="K9" s="2529"/>
      <c r="L9" s="2530"/>
    </row>
    <row r="10" spans="1:29" ht="13.5" customHeight="1" x14ac:dyDescent="0.2">
      <c r="A10" s="2512" t="str">
        <f>COVER!A38</f>
        <v>Chris Kendall</v>
      </c>
      <c r="B10" s="2513"/>
      <c r="C10" s="2513"/>
      <c r="D10" s="2513"/>
      <c r="E10" s="2513"/>
      <c r="F10" s="2514"/>
      <c r="G10" s="2528" t="str">
        <f>COVER!T17</f>
        <v>4200 N Knoxville Ave.</v>
      </c>
      <c r="H10" s="2541"/>
      <c r="I10" s="2541"/>
      <c r="J10" s="2541"/>
      <c r="K10" s="2541"/>
      <c r="L10" s="2542"/>
    </row>
    <row r="11" spans="1:29" ht="13.5" customHeight="1" x14ac:dyDescent="0.2">
      <c r="A11" s="963" t="s">
        <v>1502</v>
      </c>
      <c r="B11" s="964"/>
      <c r="C11" s="965"/>
      <c r="D11" s="970"/>
      <c r="E11" s="965"/>
      <c r="F11" s="969"/>
      <c r="G11" s="2528" t="str">
        <f>COVER!T19</f>
        <v>Peoria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tpeffer@gorenzcpa.com</v>
      </c>
      <c r="J13" s="2550"/>
      <c r="K13" s="2550"/>
      <c r="L13" s="2551"/>
    </row>
    <row r="14" spans="1:29" ht="13.5" customHeight="1" x14ac:dyDescent="0.2">
      <c r="A14" s="2528" t="str">
        <f>COVER!A19</f>
        <v>2000 Pioneer Parkway, Suite 19c</v>
      </c>
      <c r="B14" s="2541"/>
      <c r="C14" s="2541"/>
      <c r="D14" s="2541"/>
      <c r="E14" s="2541"/>
      <c r="F14" s="2542"/>
      <c r="G14" s="974" t="s">
        <v>1175</v>
      </c>
      <c r="H14" s="972"/>
      <c r="I14" s="972"/>
      <c r="J14" s="972"/>
      <c r="K14" s="972"/>
      <c r="L14" s="973"/>
    </row>
    <row r="15" spans="1:29" ht="13.5" customHeight="1" x14ac:dyDescent="0.2">
      <c r="A15" s="2528" t="str">
        <f>COVER!A21</f>
        <v>Peoria</v>
      </c>
      <c r="B15" s="2541"/>
      <c r="C15" s="2541"/>
      <c r="D15" s="2541"/>
      <c r="E15" s="2541"/>
      <c r="F15" s="2542"/>
      <c r="G15" s="2538" t="str">
        <f>COVER!T15</f>
        <v>Thomas R. Peffer, CPA</v>
      </c>
      <c r="H15" s="2539"/>
      <c r="I15" s="2539"/>
      <c r="J15" s="2539"/>
      <c r="K15" s="2539"/>
      <c r="L15" s="2540"/>
    </row>
    <row r="16" spans="1:29" ht="12.2" customHeight="1" x14ac:dyDescent="0.2">
      <c r="A16" s="2518">
        <f>COVER!A25</f>
        <v>61615</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309-685-7621</v>
      </c>
      <c r="H18" s="2516"/>
      <c r="I18" s="2516"/>
      <c r="J18" s="2516"/>
      <c r="K18" s="2515" t="str">
        <f>COVER!X21</f>
        <v>309-685-4758</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Peoria Ed Reg for Empl Traing</v>
      </c>
      <c r="B1" s="2558"/>
      <c r="C1" s="2558"/>
      <c r="D1" s="2558"/>
    </row>
    <row r="2" spans="1:11" s="991" customFormat="1" ht="12.75" x14ac:dyDescent="0.2">
      <c r="A2" s="2559">
        <f>'Single Audit Cover'!E7</f>
        <v>48000000046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Peoria Ed Reg for Empl Traing</v>
      </c>
      <c r="B1" s="2562"/>
      <c r="C1" s="2562"/>
      <c r="D1" s="2562"/>
      <c r="E1" s="2562"/>
    </row>
    <row r="2" spans="1:5" x14ac:dyDescent="0.2">
      <c r="A2" s="2563">
        <f>'Single Audit Cover'!E7</f>
        <v>48000000046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298346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298346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298346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298346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Peoria Ed Reg for Empl Traing</v>
      </c>
      <c r="C1" s="2566"/>
      <c r="D1" s="2566"/>
      <c r="E1" s="2566"/>
      <c r="F1" s="2566"/>
      <c r="G1" s="2566"/>
      <c r="H1" s="2566"/>
      <c r="I1" s="2566"/>
      <c r="J1" s="2566"/>
      <c r="K1" s="2566"/>
      <c r="L1" s="2566"/>
      <c r="M1" s="2566"/>
    </row>
    <row r="2" spans="2:14" ht="15" x14ac:dyDescent="0.2">
      <c r="B2" s="2567">
        <f>'Single Audit Cover'!E7</f>
        <v>48000000046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Peoria Ed Reg for Empl Traing</v>
      </c>
      <c r="B1" s="2571"/>
      <c r="C1" s="2571"/>
      <c r="D1" s="2571"/>
      <c r="E1" s="2571"/>
      <c r="F1" s="2571"/>
    </row>
    <row r="2" spans="1:7" ht="13.5" customHeight="1" x14ac:dyDescent="0.2">
      <c r="A2" s="2567">
        <f>'Single Audit Cover'!E7</f>
        <v>48000000046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2065</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2068</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Peoria Ed Reg for Empl Traing</v>
      </c>
      <c r="C1" s="2587"/>
      <c r="D1" s="2587"/>
      <c r="E1" s="2587"/>
      <c r="F1" s="2587"/>
      <c r="G1" s="2587"/>
      <c r="H1" s="2587"/>
      <c r="I1" s="2587"/>
      <c r="J1" s="1178"/>
    </row>
    <row r="2" spans="2:10" s="295" customFormat="1" ht="12.75" customHeight="1" x14ac:dyDescent="0.2">
      <c r="B2" s="2588">
        <f>'Single Audit Cover'!E7</f>
        <v>48000000046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9" t="str">
        <f>"Total Federal Expenditures for 7/1/"&amp;MID('AFR20'!E2,3,2)-1&amp;"-6/30/"&amp;MID('AFR20'!E2,3,2)</f>
        <v>Total Federal Expenditures for 7/1/19-6/30/20</v>
      </c>
      <c r="C45" s="1920"/>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Peoria Ed Reg for Empl Traing</v>
      </c>
      <c r="C1" s="2586"/>
      <c r="D1" s="2586"/>
      <c r="E1" s="2586"/>
      <c r="F1" s="2586"/>
      <c r="G1" s="2586"/>
      <c r="H1" s="2586"/>
      <c r="I1" s="2586"/>
      <c r="J1" s="2586"/>
      <c r="K1" s="2586"/>
      <c r="L1" s="1144"/>
      <c r="M1" s="1144"/>
    </row>
    <row r="2" spans="1:13" ht="12" customHeight="1" x14ac:dyDescent="0.2">
      <c r="B2" s="2588">
        <f>'Single Audit Cover'!E7</f>
        <v>48000000046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Peoria Ed Reg for Empl Traing</v>
      </c>
      <c r="C1" s="2613"/>
      <c r="D1" s="2613"/>
      <c r="E1" s="2613"/>
      <c r="F1" s="2613"/>
      <c r="G1" s="2613"/>
      <c r="H1" s="2613"/>
      <c r="I1" s="2613"/>
      <c r="J1" s="2613"/>
      <c r="K1" s="2613"/>
      <c r="L1" s="1221"/>
    </row>
    <row r="2" spans="1:12" ht="12.75" customHeight="1" x14ac:dyDescent="0.2">
      <c r="B2" s="2614">
        <f>'Single Audit Cover'!E7</f>
        <v>48000000046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Peoria Ed Reg for Empl Traing</v>
      </c>
      <c r="C1" s="2586"/>
      <c r="D1" s="2586"/>
      <c r="E1" s="1240"/>
    </row>
    <row r="2" spans="2:5" s="1058" customFormat="1" ht="12.75" customHeight="1" x14ac:dyDescent="0.2">
      <c r="B2" s="2588">
        <f>'Single Audit Cover'!E7</f>
        <v>48000000046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2070</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762268</v>
      </c>
      <c r="E16" s="1547"/>
      <c r="F16" s="1546">
        <f>SUM('Acct Summary 7-8'!C17,'Acct Summary 7-8'!D17,'Acct Summary 7-8'!F17)</f>
        <v>676772</v>
      </c>
      <c r="G16" s="1547"/>
      <c r="H16" s="1546">
        <f>SUM(D16-F16)</f>
        <v>85496</v>
      </c>
      <c r="I16" s="1548"/>
      <c r="J16" s="1546">
        <f>SUM('Acct Summary 7-8'!C81,'Acct Summary 7-8'!D81,'Acct Summary 7-8'!F81,'Acct Summary 7-8'!I81)</f>
        <v>276039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Peoria Ed Reg for Empl Traing</v>
      </c>
      <c r="E7" s="368"/>
      <c r="G7" s="247"/>
      <c r="H7" s="364"/>
      <c r="I7" s="364"/>
      <c r="J7" s="364"/>
      <c r="K7" s="364"/>
      <c r="L7" s="307"/>
      <c r="M7" s="307"/>
      <c r="N7" s="307"/>
      <c r="O7" s="307"/>
      <c r="P7" s="307"/>
    </row>
    <row r="8" spans="1:18" ht="12.75" x14ac:dyDescent="0.2">
      <c r="A8" s="307"/>
      <c r="B8" s="307"/>
      <c r="C8" s="366" t="s">
        <v>1115</v>
      </c>
      <c r="D8" s="369">
        <f>COVER!A13</f>
        <v>48000000046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276039</v>
      </c>
      <c r="I12" s="380"/>
      <c r="J12" s="380"/>
      <c r="K12" s="1559">
        <f>TRUNC((H12/H13*100000),5)/100000</f>
        <v>0.36212854270000006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762268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676772</v>
      </c>
      <c r="I17" s="380"/>
      <c r="J17" s="389"/>
      <c r="K17" s="1559">
        <f>TRUNC((H17/H18*100000),5)/100000</f>
        <v>0.88783997219999999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762268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276039</v>
      </c>
      <c r="I24" s="394"/>
      <c r="J24" s="394"/>
      <c r="K24" s="1555">
        <f>TRUNC(((H24/H25*100000)/100000),2)</f>
        <v>146.83000000000001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1879.9222199999999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276039</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276039</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1464647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1464647</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70833</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205206</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1464647</v>
      </c>
      <c r="N40" s="1604"/>
    </row>
    <row r="41" spans="1:14" ht="13.5" customHeight="1" thickBot="1" x14ac:dyDescent="0.25">
      <c r="A41" s="1426" t="s">
        <v>650</v>
      </c>
      <c r="B41" s="1405"/>
      <c r="C41" s="1594">
        <f>(SUM(C34,C37,C38,C39))</f>
        <v>276039</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1464647</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38316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86652</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338954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298346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762268</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54535</v>
      </c>
      <c r="D9" s="1613"/>
      <c r="E9" s="1586"/>
      <c r="F9" s="1586"/>
      <c r="G9" s="1614"/>
      <c r="H9" s="1586"/>
      <c r="I9" s="1609" t="s">
        <v>1159</v>
      </c>
      <c r="J9" s="1583"/>
      <c r="K9" s="1586"/>
      <c r="L9" s="325"/>
    </row>
    <row r="10" spans="1:13" s="452" customFormat="1" ht="13.5" thickBot="1" x14ac:dyDescent="0.25">
      <c r="A10" s="1426" t="s">
        <v>1163</v>
      </c>
      <c r="B10" s="1407"/>
      <c r="C10" s="1594">
        <f>SUM(C8:C9)</f>
        <v>816803</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247801</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314474</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114497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676772</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54535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731307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85496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85496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190543</v>
      </c>
      <c r="D79" s="1583">
        <v>0</v>
      </c>
      <c r="E79" s="1630">
        <v>0</v>
      </c>
      <c r="F79" s="1630">
        <v>0</v>
      </c>
      <c r="G79" s="1630">
        <v>0</v>
      </c>
      <c r="H79" s="1630">
        <v>0</v>
      </c>
      <c r="I79" s="1630">
        <v>0</v>
      </c>
      <c r="J79" s="1630">
        <v>0</v>
      </c>
      <c r="K79" s="1630">
        <v>0</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276039</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85496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0.3097243505446694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8" sqref="C2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18231</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18231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85</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85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20000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20000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38316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86652</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86652</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338954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338954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338954</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338954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298346</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298346</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298346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298346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762268</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47166</v>
      </c>
      <c r="F13" s="1573">
        <v>85587</v>
      </c>
      <c r="G13" s="1573">
        <v>115048</v>
      </c>
      <c r="H13" s="1573">
        <v>0</v>
      </c>
      <c r="I13" s="1574">
        <v>0</v>
      </c>
      <c r="J13" s="1574">
        <v>0</v>
      </c>
      <c r="K13" s="1672">
        <f t="shared" si="0"/>
        <v>247801</v>
      </c>
      <c r="L13" s="1573">
        <v>171159</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47166</v>
      </c>
      <c r="F33" s="1674">
        <f t="shared" si="1"/>
        <v>85587</v>
      </c>
      <c r="G33" s="1674">
        <f t="shared" si="1"/>
        <v>115048</v>
      </c>
      <c r="H33" s="1674">
        <f t="shared" si="1"/>
        <v>0</v>
      </c>
      <c r="I33" s="1674">
        <f t="shared" si="1"/>
        <v>0</v>
      </c>
      <c r="J33" s="1674">
        <f t="shared" si="1"/>
        <v>0</v>
      </c>
      <c r="K33" s="1674">
        <f t="shared" si="1"/>
        <v>247801</v>
      </c>
      <c r="L33" s="1674">
        <f t="shared" si="1"/>
        <v>171159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2936</v>
      </c>
      <c r="F37" s="1573">
        <v>0</v>
      </c>
      <c r="G37" s="1573">
        <v>0</v>
      </c>
      <c r="H37" s="1573">
        <v>0</v>
      </c>
      <c r="I37" s="1574">
        <v>0</v>
      </c>
      <c r="J37" s="1574">
        <v>0</v>
      </c>
      <c r="K37" s="1672">
        <f t="shared" si="2"/>
        <v>2936</v>
      </c>
      <c r="L37" s="1573">
        <v>7890</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2936</v>
      </c>
      <c r="F42" s="1674">
        <f t="shared" si="3"/>
        <v>0</v>
      </c>
      <c r="G42" s="1674">
        <f t="shared" si="3"/>
        <v>0</v>
      </c>
      <c r="H42" s="1674">
        <f t="shared" si="3"/>
        <v>0</v>
      </c>
      <c r="I42" s="1674">
        <f t="shared" si="3"/>
        <v>0</v>
      </c>
      <c r="J42" s="1674">
        <f t="shared" si="3"/>
        <v>0</v>
      </c>
      <c r="K42" s="1674">
        <f t="shared" si="3"/>
        <v>2936</v>
      </c>
      <c r="L42" s="1674">
        <f t="shared" si="3"/>
        <v>7890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160915</v>
      </c>
      <c r="D44" s="1586">
        <v>44338</v>
      </c>
      <c r="E44" s="1586">
        <v>13301</v>
      </c>
      <c r="F44" s="1586">
        <v>0</v>
      </c>
      <c r="G44" s="1586">
        <v>0</v>
      </c>
      <c r="H44" s="1586">
        <v>0</v>
      </c>
      <c r="I44" s="1574">
        <v>0</v>
      </c>
      <c r="J44" s="1574">
        <v>0</v>
      </c>
      <c r="K44" s="1678">
        <f>SUM(C44:J44)</f>
        <v>218554</v>
      </c>
      <c r="L44" s="1586">
        <v>287544</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160915</v>
      </c>
      <c r="D47" s="1674">
        <f t="shared" ref="D47:K47" si="4">SUM(D44:D46)</f>
        <v>44338</v>
      </c>
      <c r="E47" s="1674">
        <f t="shared" si="4"/>
        <v>13301</v>
      </c>
      <c r="F47" s="1674">
        <f t="shared" si="4"/>
        <v>0</v>
      </c>
      <c r="G47" s="1674">
        <f t="shared" si="4"/>
        <v>0</v>
      </c>
      <c r="H47" s="1674">
        <f t="shared" si="4"/>
        <v>0</v>
      </c>
      <c r="I47" s="1674">
        <f t="shared" si="4"/>
        <v>0</v>
      </c>
      <c r="J47" s="1674">
        <f t="shared" si="4"/>
        <v>0</v>
      </c>
      <c r="K47" s="1674">
        <f t="shared" si="4"/>
        <v>218554</v>
      </c>
      <c r="L47" s="1674">
        <f>SUM(L44:L46)</f>
        <v>287544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7177</v>
      </c>
      <c r="D49" s="1586">
        <v>1466</v>
      </c>
      <c r="E49" s="1586">
        <v>4748</v>
      </c>
      <c r="F49" s="1586">
        <v>0</v>
      </c>
      <c r="G49" s="1586">
        <v>0</v>
      </c>
      <c r="H49" s="1586">
        <v>0</v>
      </c>
      <c r="I49" s="1574">
        <v>0</v>
      </c>
      <c r="J49" s="1574">
        <v>0</v>
      </c>
      <c r="K49" s="1678">
        <f>SUM(C49:J49)</f>
        <v>13391</v>
      </c>
      <c r="L49" s="1586">
        <v>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21533</v>
      </c>
      <c r="D51" s="1573">
        <v>3526</v>
      </c>
      <c r="E51" s="1573">
        <v>36067</v>
      </c>
      <c r="F51" s="1573">
        <v>531</v>
      </c>
      <c r="G51" s="1573">
        <v>0</v>
      </c>
      <c r="H51" s="1573">
        <v>0</v>
      </c>
      <c r="I51" s="1574">
        <v>0</v>
      </c>
      <c r="J51" s="1574">
        <v>0</v>
      </c>
      <c r="K51" s="1678">
        <f>SUM(C51:J51)</f>
        <v>61657</v>
      </c>
      <c r="L51" s="1573">
        <v>86176</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28710</v>
      </c>
      <c r="D53" s="1674">
        <f t="shared" ref="D53:L53" si="5">SUM(D49:D52)</f>
        <v>4992</v>
      </c>
      <c r="E53" s="1674">
        <f t="shared" si="5"/>
        <v>40815</v>
      </c>
      <c r="F53" s="1674">
        <f t="shared" si="5"/>
        <v>531</v>
      </c>
      <c r="G53" s="1674">
        <f t="shared" si="5"/>
        <v>0</v>
      </c>
      <c r="H53" s="1674">
        <f t="shared" si="5"/>
        <v>0</v>
      </c>
      <c r="I53" s="1674">
        <f t="shared" si="5"/>
        <v>0</v>
      </c>
      <c r="J53" s="1674">
        <f t="shared" si="5"/>
        <v>0</v>
      </c>
      <c r="K53" s="1674">
        <f t="shared" si="5"/>
        <v>75048</v>
      </c>
      <c r="L53" s="1674">
        <f t="shared" si="5"/>
        <v>86176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4">
        <v>0</v>
      </c>
      <c r="J60" s="1574">
        <v>0</v>
      </c>
      <c r="K60" s="1678">
        <f t="shared" si="7"/>
        <v>0</v>
      </c>
      <c r="L60" s="1573">
        <v>0</v>
      </c>
      <c r="M60" s="501"/>
      <c r="N60" s="501"/>
    </row>
    <row r="61" spans="1:14" s="321" customFormat="1" x14ac:dyDescent="0.2">
      <c r="A61" s="1274" t="s">
        <v>195</v>
      </c>
      <c r="B61" s="503">
        <v>2540</v>
      </c>
      <c r="C61" s="1573">
        <v>0</v>
      </c>
      <c r="D61" s="1573">
        <v>0</v>
      </c>
      <c r="E61" s="1573">
        <v>17936</v>
      </c>
      <c r="F61" s="1573">
        <v>0</v>
      </c>
      <c r="G61" s="1573">
        <v>0</v>
      </c>
      <c r="H61" s="1573">
        <v>0</v>
      </c>
      <c r="I61" s="1574">
        <v>0</v>
      </c>
      <c r="J61" s="1574">
        <v>0</v>
      </c>
      <c r="K61" s="1678">
        <f t="shared" si="7"/>
        <v>17936</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0</v>
      </c>
      <c r="D65" s="1674">
        <f t="shared" ref="D65:L65" si="8">SUM(D59:D64)</f>
        <v>0</v>
      </c>
      <c r="E65" s="1674">
        <f t="shared" si="8"/>
        <v>17936</v>
      </c>
      <c r="F65" s="1674">
        <f t="shared" si="8"/>
        <v>0</v>
      </c>
      <c r="G65" s="1674">
        <f t="shared" si="8"/>
        <v>0</v>
      </c>
      <c r="H65" s="1674">
        <f t="shared" si="8"/>
        <v>0</v>
      </c>
      <c r="I65" s="1674">
        <f t="shared" si="8"/>
        <v>0</v>
      </c>
      <c r="J65" s="1674">
        <f t="shared" si="8"/>
        <v>0</v>
      </c>
      <c r="K65" s="1674">
        <f t="shared" si="8"/>
        <v>17936</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189625</v>
      </c>
      <c r="D74" s="1681">
        <f t="shared" ref="D74:K74" si="10">SUM(D42,D47,D53,D57,D65,D72,D73)</f>
        <v>49330</v>
      </c>
      <c r="E74" s="1681">
        <f t="shared" si="10"/>
        <v>74988</v>
      </c>
      <c r="F74" s="1681">
        <f t="shared" si="10"/>
        <v>531</v>
      </c>
      <c r="G74" s="1681">
        <f t="shared" si="10"/>
        <v>0</v>
      </c>
      <c r="H74" s="1681">
        <f t="shared" si="10"/>
        <v>0</v>
      </c>
      <c r="I74" s="1681">
        <f t="shared" si="10"/>
        <v>0</v>
      </c>
      <c r="J74" s="1681">
        <f t="shared" si="10"/>
        <v>0</v>
      </c>
      <c r="K74" s="1681">
        <f t="shared" si="10"/>
        <v>314474</v>
      </c>
      <c r="L74" s="1681">
        <f>SUM(L42,L47,L53,L57,L65,L72,L73)</f>
        <v>381610</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27845</v>
      </c>
      <c r="F81" s="1673"/>
      <c r="G81" s="1673"/>
      <c r="H81" s="1573">
        <v>0</v>
      </c>
      <c r="I81" s="1582"/>
      <c r="J81" s="1582"/>
      <c r="K81" s="1672">
        <f t="shared" si="11"/>
        <v>27845</v>
      </c>
      <c r="L81" s="1573">
        <v>131381</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27845</v>
      </c>
      <c r="F84" s="1673"/>
      <c r="G84" s="1673"/>
      <c r="H84" s="1674">
        <f>SUM(H78:H83)</f>
        <v>0</v>
      </c>
      <c r="I84" s="1582"/>
      <c r="J84" s="1582"/>
      <c r="K84" s="1674">
        <f>SUM(K78:K83)</f>
        <v>27845</v>
      </c>
      <c r="L84" s="1674">
        <f>SUM(L78:L83)</f>
        <v>131381</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86652</v>
      </c>
      <c r="I96" s="1582"/>
      <c r="J96" s="1582"/>
      <c r="K96" s="1681">
        <f t="shared" si="12"/>
        <v>86652</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86652</v>
      </c>
      <c r="I100" s="1582"/>
      <c r="J100" s="1582"/>
      <c r="K100" s="1681">
        <f>SUM(K93:K99)</f>
        <v>86652</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27845</v>
      </c>
      <c r="F102" s="1673"/>
      <c r="G102" s="1673"/>
      <c r="H102" s="1681">
        <f>SUM(H84,H92,H100,H101)</f>
        <v>86652</v>
      </c>
      <c r="I102" s="1582"/>
      <c r="J102" s="1582"/>
      <c r="K102" s="1681">
        <f>SUM(K84,K92,K100,K101)</f>
        <v>114497</v>
      </c>
      <c r="L102" s="1681">
        <f>SUM(L84,L92,L100,L101)</f>
        <v>131381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189625</v>
      </c>
      <c r="D114" s="1674">
        <f t="shared" ref="D114:K114" si="13">SUM(D33,D74,D75,D102,D112,D113)</f>
        <v>49330</v>
      </c>
      <c r="E114" s="1674">
        <f t="shared" si="13"/>
        <v>149999</v>
      </c>
      <c r="F114" s="1674">
        <f t="shared" si="13"/>
        <v>86118</v>
      </c>
      <c r="G114" s="1674">
        <f t="shared" si="13"/>
        <v>115048</v>
      </c>
      <c r="H114" s="1674">
        <f>SUM(H33,H74,H75,H102,H112,H113)</f>
        <v>86652</v>
      </c>
      <c r="I114" s="1674">
        <f t="shared" si="13"/>
        <v>0</v>
      </c>
      <c r="J114" s="1674">
        <f t="shared" si="13"/>
        <v>0</v>
      </c>
      <c r="K114" s="1674">
        <f t="shared" si="13"/>
        <v>676772</v>
      </c>
      <c r="L114" s="1674">
        <f>SUM(L33,L74,L75,L102,L112,L113)</f>
        <v>684150</v>
      </c>
    </row>
    <row r="115" spans="1:14" ht="13.5" thickTop="1" x14ac:dyDescent="0.2">
      <c r="A115" s="2261" t="s">
        <v>989</v>
      </c>
      <c r="B115" s="2262"/>
      <c r="C115" s="1675"/>
      <c r="D115" s="1675"/>
      <c r="E115" s="1675"/>
      <c r="F115" s="1675"/>
      <c r="G115" s="1675"/>
      <c r="H115" s="1675"/>
      <c r="I115" s="1675"/>
      <c r="J115" s="1675"/>
      <c r="K115" s="1689">
        <f>'Revenues 9-14'!C268-'Expenditures 15-22'!K114</f>
        <v>85496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7"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office/2006/metadata/properties"/>
    <ds:schemaRef ds:uri="http://schemas.microsoft.com/office/2006/documentManagement/types"/>
    <ds:schemaRef ds:uri="http://purl.org/dc/elements/1.1/"/>
    <ds:schemaRef ds:uri="http://schemas.microsoft.com/sharepoint/v3"/>
    <ds:schemaRef ds:uri="http://purl.org/dc/dcmitype/"/>
    <ds:schemaRef ds:uri="http://purl.org/dc/terms/"/>
    <ds:schemaRef ds:uri="4d435f69-8686-490b-bd6d-b153bf22ab50"/>
    <ds:schemaRef ds:uri="http://schemas.microsoft.com/office/infopath/2007/PartnerControl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2020-10-05T19:57:20Z</cp:lastPrinted>
  <dcterms:created xsi:type="dcterms:W3CDTF">2003-10-29T19:06:34Z</dcterms:created>
  <dcterms:modified xsi:type="dcterms:W3CDTF">2020-10-18T20:38:45Z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