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3FEF0CC-9019-40C2-AF99-BCB0469120D9}" xr6:coauthVersionLast="36" xr6:coauthVersionMax="36" xr10:uidLastSave="{00000000-0000-0000-0000-000000000000}"/>
  <bookViews>
    <workbookView xWindow="-12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815" i="106" l="1"/>
  <c r="D7815" i="106" s="1"/>
  <c r="B7812" i="106"/>
  <c r="D7812" i="106" s="1"/>
  <c r="B15" i="7"/>
  <c r="B7882" i="106"/>
  <c r="D7882" i="106" s="1"/>
  <c r="B7793" i="106"/>
  <c r="K355" i="29"/>
  <c r="B7794" i="106" s="1"/>
  <c r="B7804" i="106"/>
  <c r="D7804" i="106" s="1"/>
  <c r="D17" i="171"/>
  <c r="B7775" i="106"/>
  <c r="H137" i="29"/>
  <c r="B7802" i="106"/>
  <c r="D7802" i="106" s="1"/>
  <c r="B7785" i="106"/>
  <c r="K332" i="29"/>
  <c r="H334" i="29"/>
  <c r="B7789" i="106" s="1"/>
  <c r="K7" i="12"/>
  <c r="L137" i="29"/>
  <c r="B7816" i="106"/>
  <c r="D7816" i="106" s="1"/>
  <c r="B7814" i="106"/>
  <c r="D7814" i="106" s="1"/>
  <c r="B7884" i="106"/>
  <c r="D7884" i="106" s="1"/>
  <c r="B7806" i="106"/>
  <c r="D7806" i="106" s="1"/>
  <c r="B5196" i="106"/>
  <c r="B7808" i="106"/>
  <c r="D7808" i="106" s="1"/>
  <c r="D12" i="171"/>
  <c r="L160" i="29"/>
  <c r="B7777" i="106"/>
  <c r="H160" i="29"/>
  <c r="B7053" i="106" s="1"/>
  <c r="K157" i="29"/>
  <c r="B7811" i="106"/>
  <c r="D7811" i="106" s="1"/>
  <c r="K133" i="29"/>
  <c r="B7776" i="106" s="1"/>
  <c r="E137" i="29"/>
  <c r="E139" i="29" s="1"/>
  <c r="B7774" i="106"/>
  <c r="B7805" i="106"/>
  <c r="D7805" i="106" s="1"/>
  <c r="B7801" i="106"/>
  <c r="D7801" i="106" s="1"/>
  <c r="F29" i="34"/>
  <c r="B7881" i="106" s="1"/>
  <c r="D7881" i="106" s="1"/>
  <c r="B7803" i="106"/>
  <c r="D7803" i="106" s="1"/>
  <c r="B7810" i="106"/>
  <c r="D7810" i="106" s="1"/>
  <c r="K159" i="29"/>
  <c r="B7782" i="106" s="1"/>
  <c r="B7781" i="106"/>
  <c r="B7787" i="106"/>
  <c r="K333" i="29"/>
  <c r="B7788" i="106" s="1"/>
  <c r="B7807" i="106"/>
  <c r="D7807" i="106" s="1"/>
  <c r="L334" i="29"/>
  <c r="F167" i="34"/>
  <c r="B7809" i="106"/>
  <c r="D7809" i="106" s="1"/>
  <c r="B11" i="7"/>
  <c r="K356" i="29"/>
  <c r="B3673" i="106" s="1"/>
  <c r="B7236" i="106"/>
  <c r="K282" i="29"/>
  <c r="B7784" i="106" s="1"/>
  <c r="B7783" i="106"/>
  <c r="D285" i="29"/>
  <c r="B7779" i="106"/>
  <c r="K158" i="29"/>
  <c r="B7780" i="106" s="1"/>
  <c r="B7885" i="106"/>
  <c r="D7885" i="106" s="1"/>
  <c r="L285" i="29"/>
  <c r="B7813" i="106"/>
  <c r="D7813" i="106" s="1"/>
  <c r="F168" i="34"/>
  <c r="B7791" i="106"/>
  <c r="H357" i="29"/>
  <c r="B7237" i="106" s="1"/>
  <c r="K354" i="29"/>
  <c r="B7792" i="106" s="1"/>
  <c r="B7883" i="106"/>
  <c r="D7883" i="106" s="1"/>
  <c r="H5" i="12"/>
  <c r="K9" i="12"/>
  <c r="L357" i="29"/>
  <c r="B7773" i="106"/>
  <c r="K357" i="29" l="1"/>
  <c r="B7778" i="106"/>
  <c r="K160" i="29"/>
  <c r="K334" i="29"/>
  <c r="B7786" i="106"/>
  <c r="B61" i="106"/>
  <c r="B52" i="106"/>
  <c r="B3674" i="106" l="1"/>
  <c r="K15" i="4"/>
  <c r="F60" i="34"/>
  <c r="E15" i="4"/>
  <c r="B1323" i="106"/>
  <c r="F74" i="34"/>
  <c r="B7790" i="106"/>
  <c r="J15" i="4"/>
  <c r="B7796" i="106" s="1"/>
  <c r="B51" i="106"/>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H33" i="118" l="1"/>
  <c r="F36" i="108"/>
  <c r="D36" i="108"/>
  <c r="B6289" i="106"/>
  <c r="D6289" i="106" s="1"/>
  <c r="G30" i="108"/>
  <c r="B2724" i="106"/>
  <c r="D2724" i="106" s="1"/>
  <c r="F52" i="34"/>
  <c r="B7831" i="106" s="1"/>
  <c r="D7831" i="106" s="1"/>
  <c r="F67" i="34"/>
  <c r="I129" i="29"/>
  <c r="B7037" i="106" s="1"/>
  <c r="D7037" i="106" s="1"/>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H77" i="4" l="1"/>
  <c r="B3299" i="106" s="1"/>
  <c r="D3299" i="106" s="1"/>
  <c r="K365" i="29"/>
  <c r="B7243" i="106" s="1"/>
  <c r="D7243" i="106" s="1"/>
  <c r="F66" i="34"/>
  <c r="B7215" i="106"/>
  <c r="D7215" i="106" s="1"/>
  <c r="I151" i="29"/>
  <c r="F59" i="34" s="1"/>
  <c r="C151" i="29"/>
  <c r="B1226" i="106" s="1"/>
  <c r="D1226" i="106" s="1"/>
  <c r="J151" i="29"/>
  <c r="B7052" i="106" s="1"/>
  <c r="D7052" i="106"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7224" i="106"/>
  <c r="D7224" i="106" s="1"/>
  <c r="K367" i="29"/>
  <c r="K368" i="29" s="1"/>
  <c r="B3681" i="106" s="1"/>
  <c r="D3681" i="106" s="1"/>
  <c r="B7051" i="106"/>
  <c r="D7051"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K20" i="4"/>
  <c r="K78" i="4" s="1"/>
  <c r="K19" i="4"/>
  <c r="B4144" i="106" s="1"/>
  <c r="D4144"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F8" i="146"/>
  <c r="B6215" i="106"/>
  <c r="D6215" i="106" s="1"/>
  <c r="J41" i="3"/>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58" i="36"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D82" i="4"/>
  <c r="B6268" i="106" s="1"/>
  <c r="D6268" i="106" s="1"/>
  <c r="C11" i="146"/>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B171" i="106"/>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<sst xmlns="http://schemas.openxmlformats.org/spreadsheetml/2006/main" count="5138" uniqueCount="2077">
  <si>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</si>
  <si>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</si>
  <si>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</si>
  <si>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</si>
  <si>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</si>
  <si>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</si>
  <si>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</si>
  <si>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</si>
  <si>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</si>
  <si>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</si>
  <si>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</si>
  <si>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</si>
  <si>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</si>
  <si>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</si>
  <si>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</si>
  <si>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</si>
  <si>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</si>
  <si>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</si>
  <si>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</si>
  <si>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</si>
  <si>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</si>
  <si>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</si>
  <si>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</si>
  <si>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</si>
  <si>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</si>
  <si>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</si>
  <si>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</si>
  <si>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</si>
  <si>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</si>
  <si>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</si>
  <si>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</si>
  <si>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</si>
  <si>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</si>
  <si>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</si>
  <si>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</si>
  <si>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</si>
  <si>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</si>
  <si>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</si>
  <si>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</si>
  <si>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</si>
  <si>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</si>
  <si>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</si>
  <si>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</si>
  <si>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</si>
  <si>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</si>
  <si>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</si>
  <si>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</si>
  <si>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</si>
  <si>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</si>
  <si>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</si>
  <si>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</si>
  <si>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</si>
  <si>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</si>
  <si>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</si>
  <si>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</si>
  <si>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</si>
  <si>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</si>
  <si>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</si>
  <si>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</si>
  <si>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</si>
  <si>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</si>
  <si>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</si>
  <si>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</si>
  <si>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</si>
  <si>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</si>
  <si>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</si>
  <si>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</si>
  <si>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</si>
  <si>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</si>
  <si>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</si>
  <si>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</si>
  <si>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</si>
  <si>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</si>
  <si>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</si>
  <si>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</si>
  <si>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</si>
  <si>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</si>
  <si>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</si>
  <si>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</si>
  <si>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</si>
  <si>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</si>
  <si>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</si>
  <si>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</si>
  <si>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</si>
  <si>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</si>
  <si>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</si>
  <si>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</si>
  <si>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</si>
  <si>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</si>
  <si>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</si>
  <si>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</si>
  <si>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</si>
  <si>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</si>
  <si>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</si>
  <si>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</si>
  <si>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</si>
  <si>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</si>
  <si>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</si>
  <si>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</si>
  <si>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</si>
  <si>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</si>
  <si>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</si>
  <si>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</si>
  <si>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</si>
  <si>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</si>
  <si>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</si>
  <si>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</si>
  <si>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</si>
  <si>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</si>
  <si>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</si>
  <si>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</si>
  <si>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</si>
  <si>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</si>
  <si>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</si>
  <si>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</si>
  <si>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</si>
  <si>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</si>
  <si>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</si>
  <si>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</si>
  <si>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</si>
  <si>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</si>
  <si>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</si>
  <si>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</si>
  <si>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</si>
  <si>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</si>
  <si>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</si>
  <si>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</si>
  <si>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</si>
  <si>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</si>
  <si>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</si>
  <si>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</si>
  <si>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</si>
  <si>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</si>
  <si>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</si>
  <si>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</si>
  <si>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</si>
  <si>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</si>
  <si>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</si>
  <si>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</si>
  <si>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</si>
  <si>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</si>
  <si>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</si>
  <si>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</si>
  <si>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</si>
  <si>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</si>
  <si>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</si>
  <si>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</si>
  <si>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</si>
  <si>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</si>
  <si>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</si>
  <si>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</si>
  <si>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</si>
  <si>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</si>
  <si>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</si>
  <si>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</si>
  <si>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</si>
  <si>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</si>
  <si>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</si>
  <si>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</si>
  <si>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</si>
  <si>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</si>
  <si>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</si>
  <si>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</si>
  <si>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</si>
  <si>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</si>
  <si>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</si>
  <si>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</si>
  <si>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</si>
  <si>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</si>
  <si>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</si>
  <si>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</si>
  <si>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</si>
  <si>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</si>
  <si>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</si>
  <si>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</si>
  <si>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</si>
  <si>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</si>
  <si>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</si>
  <si>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</si>
  <si>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</si>
  <si>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</si>
  <si>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</si>
  <si>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</si>
  <si>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</si>
  <si>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</si>
  <si>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</si>
  <si>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</si>
  <si>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</si>
  <si>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</si>
  <si>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</si>
  <si>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</si>
  <si>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</si>
  <si>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</si>
  <si>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</si>
  <si>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</si>
  <si>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</si>
  <si>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</si>
  <si>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</si>
  <si>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</si>
  <si>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</si>
  <si>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</si>
  <si>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</si>
  <si>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</si>
  <si>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</si>
  <si>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</si>
  <si>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</si>
  <si>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</si>
  <si>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</si>
  <si>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</si>
  <si>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</si>
  <si>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</si>
  <si>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</si>
  <si>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</si>
  <si>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</si>
  <si>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</si>
  <si>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</si>
  <si>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</si>
  <si>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</si>
  <si>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</si>
  <si>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</si>
  <si>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</si>
  <si>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</si>
  <si>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</si>
  <si>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</si>
  <si>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</si>
  <si>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</si>
  <si>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</si>
  <si>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</si>
  <si>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</si>
  <si>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</si>
  <si>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</si>
  <si>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</si>
  <si>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</si>
  <si>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</si>
  <si>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</si>
  <si>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</si>
  <si>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</si>
  <si>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</si>
  <si>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</si>
  <si>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</si>
  <si>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</si>
  <si>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</si>
  <si>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</si>
  <si>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</si>
  <si>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</si>
  <si>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</si>
  <si>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</si>
  <si>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</si>
  <si>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</si>
  <si>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</si>
  <si>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</si>
  <si>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</si>
  <si>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</si>
  <si>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</si>
  <si>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</si>
  <si>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</si>
  <si>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</si>
  <si>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</si>
  <si>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</si>
  <si>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</si>
  <si>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</si>
  <si>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</si>
  <si>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</si>
  <si>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</si>
  <si>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</si>
  <si>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</si>
  <si>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</si>
  <si>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</si>
  <si>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</si>
  <si>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</si>
  <si>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</si>
  <si>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</si>
  <si>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</si>
  <si>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</si>
  <si>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</si>
  <si>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</si>
  <si>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</si>
  <si>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</si>
  <si>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</si>
  <si>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</si>
  <si>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</si>
  <si>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</si>
  <si>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</si>
  <si>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</si>
  <si>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</si>
  <si>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</si>
  <si>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</si>
  <si>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</si>
  <si>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</si>
  <si>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</si>
  <si>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</si>
  <si>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</si>
  <si>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</si>
  <si>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</si>
  <si>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</si>
  <si>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</si>
  <si>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</si>
  <si>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</si>
  <si>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</si>
  <si>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</si>
  <si>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</si>
  <si>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</si>
  <si>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</si>
  <si>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</si>
  <si>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</si>
  <si>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</si>
  <si>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</si>
  <si>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</si>
  <si>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</si>
  <si>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</si>
  <si>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</si>
  <si>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</si>
  <si>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</si>
  <si>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</si>
  <si>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</si>
  <si>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</si>
  <si>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</si>
  <si>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</si>
  <si>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</si>
  <si>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</si>
  <si>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</si>
  <si>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</si>
  <si>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</si>
  <si>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</si>
  <si>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</si>
  <si>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</si>
  <si>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</si>
  <si>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</si>
  <si>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</si>
  <si>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</si>
  <si>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</si>
  <si>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</si>
  <si>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</si>
  <si>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</si>
  <si>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</si>
  <si>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</si>
  <si>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</si>
  <si>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</si>
  <si>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</si>
  <si>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</si>
  <si>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</si>
  <si>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</si>
  <si>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</si>
  <si>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</si>
  <si>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</si>
  <si>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</si>
  <si>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</si>
  <si>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</si>
  <si>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</si>
  <si>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</si>
  <si>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</si>
  <si>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</si>
  <si>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</si>
  <si>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</si>
  <si>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</si>
  <si>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</si>
  <si>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</si>
  <si>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</si>
  <si>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</si>
  <si>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</si>
  <si>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</si>
  <si>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</si>
  <si>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</si>
  <si>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</si>
  <si>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</si>
  <si>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</si>
  <si>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</si>
  <si>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</si>
  <si>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</si>
  <si>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</si>
  <si>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</si>
  <si>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</si>
  <si>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</si>
  <si>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</si>
  <si>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</si>
  <si>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</si>
  <si>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</si>
  <si>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</si>
  <si>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</si>
  <si>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</si>
  <si>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</si>
  <si>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</si>
  <si>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</si>
  <si>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</si>
  <si>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</si>
  <si>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</si>
  <si>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</si>
  <si>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</si>
  <si>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</si>
  <si>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</si>
  <si>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</si>
  <si>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</si>
  <si>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</si>
  <si>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</si>
  <si>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</si>
  <si>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</si>
  <si>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</si>
  <si>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</si>
  <si>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</si>
  <si>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</si>
  <si>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</si>
  <si>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</si>
  <si>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</si>
  <si>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</si>
  <si>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</si>
  <si>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</si>
  <si>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</si>
  <si>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</si>
  <si>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</si>
  <si>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</si>
  <si>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</si>
  <si>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</si>
  <si>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</si>
  <si>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</si>
  <si>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</si>
  <si>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</si>
  <si>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</si>
  <si>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</si>
  <si>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</si>
  <si>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</si>
  <si>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</si>
  <si>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</si>
  <si>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</si>
  <si>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</si>
  <si>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</si>
  <si>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</si>
  <si>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</si>
  <si>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</si>
  <si>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</si>
  <si>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</si>
  <si>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</si>
  <si>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</si>
  <si>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</si>
  <si>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</si>
  <si>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</si>
  <si>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</si>
  <si>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</si>
  <si>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</si>
  <si>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</si>
  <si>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</si>
  <si>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</si>
  <si>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</si>
  <si>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</si>
  <si>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</si>
  <si>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</si>
  <si>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</si>
  <si>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</si>
  <si>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</si>
  <si>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</si>
  <si>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</si>
  <si>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</si>
  <si>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</si>
  <si>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</si>
  <si>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</si>
  <si>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</si>
  <si>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</si>
  <si>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</si>
  <si>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</si>
  <si>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</si>
  <si>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</si>
  <si>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</si>
  <si>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</si>
  <si>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</si>
  <si>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</si>
  <si>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</si>
  <si>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</si>
  <si>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</si>
  <si>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</si>
  <si>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</si>
  <si>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</si>
  <si>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</si>
  <si>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</si>
  <si>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</si>
  <si>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</si>
  <si>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</si>
  <si>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</si>
  <si>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</si>
  <si>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</si>
  <si>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</si>
  <si>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</si>
  <si>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</si>
  <si>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</si>
  <si>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</si>
  <si>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</si>
  <si>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</si>
  <si>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</si>
  <si>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</si>
  <si>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</si>
  <si>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</si>
  <si>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</si>
  <si>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</si>
  <si>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</si>
  <si>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</si>
  <si>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</si>
  <si>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</si>
  <si>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</si>
  <si>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</si>
  <si>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</si>
  <si>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</si>
  <si>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</si>
  <si>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</si>
  <si>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</si>
  <si>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</si>
  <si>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</si>
  <si>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</si>
  <si>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</si>
  <si>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</si>
  <si>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</si>
  <si>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</si>
  <si>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</si>
  <si>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</si>
  <si>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</si>
  <si>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</si>
  <si>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</si>
  <si>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</si>
  <si>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</si>
  <si>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</si>
  <si>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</si>
  <si>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</si>
  <si>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</si>
  <si>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</si>
  <si>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</si>
  <si>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</si>
  <si>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</si>
  <si>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</si>
  <si>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</si>
  <si>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</si>
  <si>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</si>
  <si>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</si>
  <si>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</si>
  <si>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</si>
  <si>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</si>
  <si>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</si>
  <si>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</si>
  <si>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</si>
  <si>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</si>
  <si>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</si>
  <si>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</si>
  <si>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</si>
  <si>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</si>
  <si>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</si>
  <si>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</si>
  <si>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</si>
  <si>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</si>
  <si>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</si>
  <si>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</si>
  <si>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</si>
  <si>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</si>
  <si>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</si>
  <si>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</si>
  <si>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</si>
  <si>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</si>
  <si>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</si>
  <si>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</si>
  <si>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</si>
  <si>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</si>
  <si>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</si>
  <si>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</si>
  <si>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</si>
  <si>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</si>
  <si>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</si>
  <si>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</si>
  <si>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</si>
  <si>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</si>
  <si>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</si>
  <si>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</si>
  <si>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</si>
  <si>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</si>
  <si>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</si>
  <si>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</si>
  <si>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</si>
  <si>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</si>
  <si>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</si>
  <si>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</si>
  <si>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</si>
  <si>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</si>
  <si>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</si>
  <si>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</si>
  <si>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</si>
  <si>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</si>
  <si>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</si>
  <si>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</si>
  <si>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</si>
  <si>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</si>
  <si>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</si>
  <si>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</si>
  <si>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</si>
  <si>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</si>
  <si>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</si>
  <si>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</si>
  <si>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</si>
  <si>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</si>
  <si>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</si>
  <si>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</si>
  <si>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</si>
  <si>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</si>
  <si>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</si>
  <si>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</si>
  <si>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</si>
  <si>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</si>
  <si>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</si>
  <si>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</si>
  <si>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</si>
  <si>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</si>
  <si>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</si>
  <si>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</si>
  <si>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</si>
  <si>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</si>
  <si>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</si>
  <si>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</si>
  <si>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</si>
  <si>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</si>
  <si>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</si>
  <si>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</si>
  <si>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</si>
  <si>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</si>
  <si>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</si>
  <si>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</si>
  <si>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</si>
  <si>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</si>
  <si>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</si>
  <si>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</si>
  <si>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</si>
  <si>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</si>
  <si>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</si>
  <si>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</si>
  <si>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</si>
  <si>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</si>
  <si>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</si>
  <si>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</si>
  <si>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</si>
  <si>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</si>
  <si>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</si>
  <si>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</si>
  <si>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</si>
  <si>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</si>
  <si>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</si>
  <si>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</si>
  <si>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</si>
  <si>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</si>
  <si>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</si>
  <si>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</si>
  <si>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</si>
  <si>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</si>
  <si>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</si>
  <si>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</si>
  <si>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</si>
  <si>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</si>
  <si>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</si>
  <si>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</si>
  <si>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</si>
  <si>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</si>
  <si>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</si>
  <si>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</si>
  <si>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</si>
  <si>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</si>
  <si>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</si>
  <si>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</si>
  <si>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</si>
  <si>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</si>
  <si>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</si>
  <si>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</si>
  <si>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</si>
  <si>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</si>
  <si>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</si>
  <si>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</si>
  <si>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</si>
  <si>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</si>
  <si>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</si>
  <si>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</si>
  <si>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</si>
  <si>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</si>
  <si>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</si>
  <si>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</si>
  <si>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</si>
  <si>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</si>
  <si>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</si>
  <si>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</si>
  <si>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</si>
  <si>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</si>
  <si>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</si>
  <si>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</si>
  <si>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</si>
  <si>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</si>
  <si>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</si>
  <si>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</si>
  <si>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</si>
  <si>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</si>
  <si>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</si>
  <si>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</si>
  <si>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</si>
  <si>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</si>
  <si>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</si>
  <si>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</si>
  <si>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</si>
  <si>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</si>
  <si>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</si>
  <si>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</si>
  <si>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</si>
  <si>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</si>
  <si>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</si>
  <si>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</si>
  <si>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</si>
  <si>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</si>
  <si>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</si>
  <si>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</si>
  <si>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</si>
  <si>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</si>
  <si>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</si>
  <si>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</si>
  <si>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</si>
  <si>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</si>
  <si>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</si>
  <si>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</si>
  <si>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</si>
  <si>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</si>
  <si>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</si>
  <si>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</si>
  <si>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</si>
  <si>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</si>
  <si>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</si>
  <si>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</si>
  <si>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</si>
  <si>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</si>
  <si>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</si>
  <si>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</si>
  <si>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</si>
  <si>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</si>
  <si>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</si>
  <si>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</si>
  <si>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</si>
  <si>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</si>
  <si>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</si>
  <si>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</si>
  <si>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</si>
  <si>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</si>
  <si>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</si>
  <si>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</si>
  <si>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</si>
  <si>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</si>
  <si>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</si>
  <si>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</si>
  <si>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</si>
  <si>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</si>
  <si>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</si>
  <si>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</si>
  <si>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</si>
  <si>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</si>
  <si>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</si>
  <si>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</si>
  <si>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</si>
  <si>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</si>
  <si>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</si>
  <si>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</si>
  <si>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</si>
  <si>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</si>
  <si>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</si>
  <si>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</si>
  <si>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</si>
  <si>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</si>
  <si>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</si>
  <si>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</si>
  <si>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</si>
  <si>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</si>
  <si>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</si>
  <si>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</si>
  <si>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</si>
  <si>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</si>
  <si>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</si>
  <si>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</si>
  <si>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</si>
  <si>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</si>
  <si>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</si>
  <si>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</si>
  <si>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</si>
  <si>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</si>
  <si>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</si>
  <si>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</si>
  <si>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</si>
  <si>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</si>
  <si>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</si>
  <si>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</si>
  <si>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</si>
  <si>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</si>
  <si>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</si>
  <si>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</si>
  <si>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</si>
  <si>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</si>
  <si>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</si>
  <si>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</si>
  <si>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</si>
  <si>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</si>
  <si>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</si>
  <si>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</si>
  <si>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</si>
  <si>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</si>
  <si>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</si>
  <si>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</si>
  <si>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</si>
  <si>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</si>
  <si>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</si>
  <si>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</si>
  <si>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</si>
  <si>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</si>
  <si>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</si>
  <si>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</si>
  <si>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</si>
  <si>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</si>
  <si>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</si>
  <si>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</si>
  <si>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</si>
  <si>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</si>
  <si>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</si>
  <si>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</si>
  <si>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</si>
  <si>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</si>
  <si>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</si>
  <si>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</si>
  <si>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</si>
  <si>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</si>
  <si>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</si>
  <si>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</si>
  <si>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</si>
  <si>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</si>
  <si>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</si>
  <si>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</si>
  <si>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</si>
  <si>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</si>
  <si>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</si>
  <si>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</si>
  <si>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</si>
  <si>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</si>
  <si>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</si>
  <si>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</si>
  <si>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</si>
  <si>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</si>
  <si>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</si>
  <si>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</si>
  <si>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</si>
  <si>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</si>
  <si>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</si>
  <si>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</si>
  <si>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</si>
  <si>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</si>
  <si>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</si>
  <si>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</si>
  <si>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</si>
  <si>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</si>
  <si>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</si>
  <si>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</si>
  <si>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</si>
  <si>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</si>
  <si>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</si>
  <si>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</si>
  <si>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</si>
  <si>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</si>
  <si>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</si>
  <si>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</si>
  <si>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</si>
  <si>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</si>
  <si>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</si>
  <si>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</si>
  <si>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</si>
  <si>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</si>
  <si>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</si>
  <si>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</si>
  <si>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</si>
  <si>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</si>
  <si>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</si>
  <si>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</si>
  <si>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</si>
  <si>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</si>
  <si>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</si>
  <si>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</si>
  <si>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</si>
  <si>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</si>
  <si>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</si>
  <si>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</si>
  <si>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</si>
  <si>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</si>
  <si>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</si>
  <si>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</si>
  <si>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</si>
  <si>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</si>
  <si>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</si>
  <si>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</si>
  <si>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</si>
  <si>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</si>
  <si>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</si>
  <si>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</si>
  <si>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</si>
  <si>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</si>
  <si>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</si>
  <si>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</si>
  <si>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</si>
  <si>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</si>
  <si>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</si>
  <si>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</si>
  <si>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</si>
  <si>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</si>
  <si>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</si>
  <si>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</si>
  <si>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</si>
  <si>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</si>
  <si>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</si>
  <si>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</si>
  <si>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</si>
  <si>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</si>
  <si>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</si>
  <si>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</si>
  <si>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</si>
  <si>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</si>
  <si>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</si>
  <si>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</si>
  <si>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</si>
  <si>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</si>
  <si>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</si>
  <si>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</si>
  <si>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</si>
  <si>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</si>
  <si>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</si>
  <si>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</si>
  <si>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</si>
  <si>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</si>
  <si>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</si>
  <si>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</si>
  <si>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</si>
  <si>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</si>
  <si>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</si>
  <si>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</si>
  <si>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</si>
  <si>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</si>
  <si>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</si>
  <si>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</si>
  <si>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</si>
  <si>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</si>
  <si>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</si>
  <si>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</si>
  <si>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</si>
  <si>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</si>
  <si>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</si>
  <si>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</si>
  <si>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</si>
  <si>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</si>
  <si>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</si>
  <si>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</si>
  <si>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</si>
  <si>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</si>
  <si>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</si>
  <si>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</si>
  <si>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</si>
  <si>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</si>
  <si>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</si>
  <si>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</si>
  <si>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</si>
  <si>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</si>
  <si>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</si>
  <si>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</si>
  <si>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</si>
  <si>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</si>
  <si>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</si>
  <si>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</si>
  <si>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</si>
  <si>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</si>
  <si>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</si>
  <si>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</si>
  <si>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</si>
  <si>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</si>
  <si>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</si>
  <si>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</si>
  <si>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</si>
  <si>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</si>
  <si>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</si>
  <si>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</si>
  <si>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</si>
  <si>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</si>
  <si>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</si>
  <si>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</si>
  <si>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</si>
  <si>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</si>
  <si>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</si>
  <si>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</si>
  <si>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</si>
  <si>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</si>
  <si>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</si>
  <si>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</si>
  <si>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</si>
  <si>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</si>
  <si>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</si>
  <si>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</si>
  <si>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</si>
  <si>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</si>
  <si>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</si>
  <si>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</si>
  <si>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</si>
  <si>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</si>
  <si>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</si>
  <si>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</si>
  <si>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</si>
  <si>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</si>
  <si>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</si>
  <si>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</si>
  <si>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</si>
  <si>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</si>
  <si>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</si>
  <si>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</si>
  <si>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</si>
  <si>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</si>
  <si>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</si>
  <si>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</si>
  <si>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</si>
  <si>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</si>
  <si>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</si>
  <si>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</si>
  <si>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</si>
  <si>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</si>
  <si>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</si>
  <si>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</si>
  <si>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</si>
  <si>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</si>
  <si>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</si>
  <si>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</si>
  <si>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</si>
  <si>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</si>
  <si>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</si>
  <si>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</si>
  <si>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</si>
  <si>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</si>
  <si>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</si>
  <si>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</si>
  <si>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</si>
  <si>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</si>
  <si>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</si>
  <si>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</si>
  <si>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</si>
  <si>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</si>
  <si>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</si>
  <si>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</si>
  <si>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</si>
  <si>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</si>
  <si>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</si>
  <si>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</si>
  <si>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</si>
  <si>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</si>
  <si>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</si>
  <si>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</si>
  <si>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</si>
  <si>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</si>
  <si>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</si>
  <si>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</si>
  <si>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</si>
  <si>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</si>
  <si>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</si>
  <si>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</si>
  <si>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</si>
  <si>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</si>
  <si>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</si>
  <si>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</si>
  <si>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</si>
  <si>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</si>
  <si>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</si>
  <si>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</si>
  <si>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</si>
  <si>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</si>
  <si>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</si>
  <si>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</si>
  <si>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</si>
  <si>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</si>
  <si>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</si>
  <si>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</si>
  <si>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</si>
  <si>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</si>
  <si>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</si>
  <si>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</si>
  <si>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</si>
  <si>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</si>
  <si>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</si>
  <si>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</si>
  <si>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</si>
  <si>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</si>
  <si>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</si>
  <si>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</si>
  <si>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</si>
  <si>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</si>
  <si>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</si>
  <si>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</si>
  <si>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</si>
  <si>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</si>
  <si>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</si>
  <si>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</si>
  <si>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</si>
  <si>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</si>
  <si>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</si>
  <si>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</si>
  <si>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</si>
  <si>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</si>
  <si>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</si>
  <si>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</si>
  <si>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</si>
  <si>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</si>
  <si>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</si>
  <si>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</si>
  <si>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</si>
  <si>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</si>
  <si>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</si>
  <si>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</si>
  <si>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</si>
  <si>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</si>
  <si>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</si>
  <si>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</si>
  <si>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</si>
  <si>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</si>
  <si>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</si>
  <si>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</si>
  <si>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</si>
  <si>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</si>
  <si>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</si>
  <si>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</si>
  <si>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</si>
  <si>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</si>
  <si>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</si>
  <si>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</si>
  <si>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</si>
  <si>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</si>
  <si>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</si>
  <si>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</si>
  <si>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</si>
  <si>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</si>
  <si>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</si>
  <si>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</si>
  <si>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</si>
  <si>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</si>
  <si>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</si>
  <si>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</si>
  <si>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</si>
  <si>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</si>
  <si>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</si>
  <si>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</si>
  <si>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</si>
  <si>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</si>
  <si>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</si>
  <si>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</si>
  <si>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</si>
  <si>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</si>
  <si>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</si>
  <si>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</si>
  <si>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</si>
  <si>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</si>
  <si>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</si>
  <si>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</si>
  <si>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</si>
  <si>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</si>
  <si>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</si>
  <si>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</si>
  <si>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</si>
  <si>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</si>
  <si>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</si>
  <si>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</si>
  <si>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</si>
  <si>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</si>
  <si>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</si>
  <si>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</si>
  <si>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</si>
  <si>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</si>
  <si>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</si>
  <si>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</si>
  <si>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</si>
  <si>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</si>
  <si>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</si>
  <si>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</si>
  <si>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</si>
  <si>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</si>
  <si>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</si>
  <si>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</si>
  <si>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</si>
  <si>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</si>
  <si>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</si>
  <si>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</si>
  <si>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</si>
  <si>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</si>
  <si>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</si>
  <si>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</si>
  <si>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</si>
  <si>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</si>
  <si>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</si>
  <si>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</si>
  <si>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</si>
  <si>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</si>
  <si>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</si>
  <si>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</si>
  <si>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</si>
  <si>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</si>
  <si>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</si>
  <si>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</si>
  <si>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</si>
  <si>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</si>
  <si>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</si>
  <si>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</si>
  <si>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</si>
  <si>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</si>
  <si>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</si>
  <si>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</si>
  <si>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</si>
  <si>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</si>
  <si>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</si>
  <si>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</si>
  <si>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</si>
  <si>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</si>
  <si>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</si>
  <si>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</si>
  <si>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</si>
  <si>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</si>
  <si>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</si>
  <si>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</si>
  <si>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</si>
  <si>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</si>
  <si>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</si>
  <si>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</si>
  <si>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</si>
  <si>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</si>
  <si>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</si>
  <si>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</si>
  <si>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</si>
  <si>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</si>
  <si>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</si>
  <si>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</si>
  <si>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</si>
  <si>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</si>
  <si>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</si>
  <si>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</si>
  <si>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</si>
  <si>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</si>
  <si>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</si>
  <si>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</si>
  <si>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</si>
  <si>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</si>
  <si>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</si>
  <si>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</si>
  <si>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</si>
  <si>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</si>
  <si>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</si>
  <si>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</si>
  <si>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</si>
  <si>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</si>
  <si>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</si>
  <si>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</si>
  <si>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</si>
  <si>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</si>
  <si>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</si>
  <si>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</si>
  <si>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</si>
  <si>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</si>
  <si>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</si>
  <si>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</si>
  <si>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</si>
  <si>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</si>
  <si>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</si>
  <si>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</si>
  <si>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</si>
  <si>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</si>
  <si>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</si>
  <si>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</si>
  <si>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</si>
  <si>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</si>
  <si>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</si>
  <si>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</si>
  <si>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</si>
  <si>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</si>
  <si>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</si>
  <si>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</si>
  <si>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</si>
  <si>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</si>
  <si>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</si>
  <si>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</si>
  <si>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</si>
  <si>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</si>
  <si>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</si>
  <si>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</si>
  <si>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</si>
  <si>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</si>
  <si>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</si>
  <si>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</si>
  <si>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</si>
  <si>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</si>
  <si>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</si>
  <si>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</si>
  <si>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</si>
  <si>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</si>
  <si>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</si>
  <si>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</si>
  <si>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</si>
  <si>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</si>
  <si>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</si>
  <si>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</si>
  <si>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</si>
  <si>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</si>
  <si>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</si>
  <si>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</si>
  <si>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</si>
  <si>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</si>
  <si>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</si>
  <si>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</si>
  <si>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</si>
  <si>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</si>
  <si>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</si>
  <si>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</si>
  <si>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</si>
  <si>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</si>
  <si>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</si>
  <si>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</si>
  <si>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</si>
  <si>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</si>
  <si>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</si>
  <si>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</si>
  <si>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</si>
  <si>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</si>
  <si>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</si>
  <si>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</si>
  <si>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</si>
  <si>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</si>
  <si>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</si>
  <si>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</si>
  <si>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</si>
  <si>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</si>
  <si>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</si>
  <si>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</si>
  <si>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</si>
  <si>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</si>
  <si>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</si>
  <si>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</si>
  <si>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</si>
  <si>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</si>
  <si>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</si>
  <si>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</si>
  <si>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</si>
  <si>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</si>
  <si>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</si>
  <si>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</si>
  <si>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</si>
  <si>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</si>
  <si>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</si>
  <si>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</si>
  <si>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</si>
  <si>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</si>
  <si>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</si>
  <si>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</si>
  <si>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</si>
  <si>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</si>
  <si>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</si>
  <si>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</si>
  <si>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</si>
  <si>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</si>
  <si>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</si>
  <si>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</si>
  <si>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</si>
  <si>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</si>
  <si>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</si>
  <si>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</si>
  <si>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</si>
  <si>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</si>
  <si>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</si>
  <si>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</si>
  <si>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</si>
  <si>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</si>
  <si>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</si>
  <si>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</si>
  <si>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</si>
  <si>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</si>
  <si>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</si>
  <si>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</si>
  <si>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</si>
  <si>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</si>
  <si>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</si>
  <si>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</si>
  <si>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</si>
  <si>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</si>
  <si>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</si>
  <si>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</si>
  <si>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</si>
  <si>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</si>
  <si>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</si>
  <si>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</si>
  <si>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</si>
  <si>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</si>
  <si>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</si>
  <si>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</si>
  <si>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</si>
  <si>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</si>
  <si>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</si>
  <si>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</si>
  <si>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</si>
  <si>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</si>
  <si>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</si>
  <si>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</si>
  <si>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</si>
  <si>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</si>
  <si>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</si>
  <si>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</si>
  <si>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</si>
  <si>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</si>
  <si>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</si>
  <si>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</si>
  <si>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</si>
  <si>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</si>
  <si>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</si>
  <si>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</si>
  <si>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</si>
  <si>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</si>
  <si>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</si>
  <si>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</si>
  <si>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</si>
  <si>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</si>
  <si>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</si>
  <si>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</si>
  <si>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</si>
  <si>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</si>
  <si>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</si>
  <si>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</si>
  <si>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</si>
  <si>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</si>
  <si>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</si>
  <si>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</si>
  <si>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</si>
  <si>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</si>
  <si>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</si>
  <si>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</si>
  <si>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</si>
  <si>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</si>
  <si>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</si>
  <si>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</si>
  <si>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</si>
  <si>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</si>
  <si>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</si>
  <si>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</si>
  <si>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</si>
  <si>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</si>
  <si>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</si>
  <si>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</si>
  <si>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</si>
  <si>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</si>
  <si>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</si>
  <si>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</si>
  <si>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</si>
  <si>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</si>
  <si>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</si>
  <si>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</si>
  <si>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</si>
  <si>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</si>
  <si>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</si>
  <si>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</si>
  <si>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</si>
  <si>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</si>
  <si>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</si>
  <si>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</si>
  <si>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</si>
  <si>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</si>
  <si>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</si>
  <si>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</si>
  <si>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</si>
  <si>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</si>
  <si>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</si>
  <si>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</si>
  <si>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</si>
  <si>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</si>
  <si>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</si>
  <si>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</si>
  <si>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</si>
  <si>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</si>
  <si>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</si>
  <si>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</si>
  <si>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</si>
  <si>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</si>
  <si>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</si>
  <si>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</si>
  <si>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</si>
  <si>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</si>
  <si>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</si>
  <si>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</si>
  <si>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</si>
  <si>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</si>
  <si>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</si>
  <si>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</si>
  <si>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</si>
  <si>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</si>
  <si>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</si>
  <si>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</si>
  <si>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</si>
  <si>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</si>
  <si>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</si>
  <si>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</si>
  <si>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</si>
  <si>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</si>
  <si>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</si>
  <si>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</si>
  <si>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</si>
  <si>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</si>
  <si>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</si>
  <si>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</si>
  <si>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</si>
  <si>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</si>
  <si>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</si>
  <si>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</si>
  <si>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</si>
  <si>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</si>
  <si>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</si>
  <si>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</si>
  <si>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</si>
  <si>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</si>
  <si>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</si>
  <si>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</si>
  <si>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</si>
  <si>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</si>
  <si>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</si>
  <si>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</si>
  <si>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</si>
  <si>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</si>
  <si>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</si>
  <si>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</si>
  <si>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</si>
  <si>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</si>
  <si>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</si>
  <si>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</si>
  <si>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</si>
  <si>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</si>
  <si>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</si>
  <si>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</si>
  <si>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</si>
  <si>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</si>
  <si>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</si>
  <si>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</si>
  <si>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</si>
  <si>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</si>
  <si>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</si>
  <si>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</si>
  <si>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</si>
  <si>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</si>
  <si>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</si>
  <si>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</si>
  <si>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</si>
  <si>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</si>
  <si>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</si>
  <si>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</si>
  <si>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</si>
  <si>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</si>
  <si>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</si>
  <si>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</si>
  <si>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</si>
  <si>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</si>
  <si>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</si>
  <si>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</si>
  <si>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</si>
  <si>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</si>
  <si>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</si>
  <si>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</si>
  <si>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</si>
  <si>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</si>
  <si>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</si>
  <si>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</si>
  <si>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</si>
  <si>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</si>
  <si>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</si>
  <si>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</si>
  <si>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</si>
  <si>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</si>
  <si>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</si>
  <si>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</si>
  <si>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</si>
  <si>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</si>
  <si>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</si>
  <si>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</si>
  <si>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</si>
  <si>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</si>
  <si>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</si>
  <si>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</si>
  <si>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</si>
  <si>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</si>
  <si>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</si>
  <si>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</si>
  <si>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</si>
  <si>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</si>
  <si>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</si>
  <si>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</si>
  <si>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</si>
  <si>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</si>
  <si>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</si>
  <si>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</si>
  <si>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</si>
  <si>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</si>
  <si>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</si>
  <si>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</si>
  <si>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</si>
  <si>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</si>
  <si>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</si>
  <si>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</si>
  <si>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</si>
  <si>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</si>
  <si>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</si>
  <si>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</si>
  <si>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</si>
  <si>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</si>
  <si>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</si>
  <si>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</si>
  <si>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</si>
  <si>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</si>
  <si>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</si>
  <si>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</si>
  <si>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</si>
  <si>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</si>
  <si>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</si>
  <si>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</si>
  <si>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</si>
  <si>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</si>
  <si>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</si>
  <si>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</si>
  <si>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</si>
  <si>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</si>
  <si>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</si>
  <si>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</si>
  <si>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</si>
  <si>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</si>
  <si>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</si>
  <si>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</si>
  <si>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</si>
  <si>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</si>
  <si>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</si>
  <si>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</si>
  <si>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</si>
  <si>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</si>
  <si>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</si>
  <si>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</si>
  <si>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</si>
  <si>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</si>
  <si>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</si>
  <si>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</si>
  <si>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</si>
  <si>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</si>
  <si>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</si>
  <si>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</si>
  <si>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</si>
  <si>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</si>
  <si>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</si>
  <si>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</si>
  <si>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</si>
  <si>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</si>
  <si>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</si>
  <si>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</si>
  <si>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</si>
  <si>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</si>
  <si>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</si>
  <si>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</si>
  <si>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</si>
  <si>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</si>
  <si>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</si>
  <si>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</si>
  <si>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</si>
  <si>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</si>
  <si>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</si>
  <si>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</si>
  <si>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</si>
  <si>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</si>
  <si>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</si>
  <si>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</si>
  <si>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</si>
  <si>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</si>
  <si>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</si>
  <si>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</si>
  <si>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</si>
  <si>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</si>
  <si>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</si>
  <si>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</si>
  <si>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</si>
  <si>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</si>
  <si>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</si>
  <si>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</si>
  <si>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</si>
  <si>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</si>
  <si>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</si>
  <si>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</si>
  <si>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</si>
  <si>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</si>
  <si>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</si>
  <si>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</si>
  <si>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</si>
  <si>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</si>
  <si>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</si>
  <si>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</si>
  <si>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</si>
  <si>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</si>
  <si>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</si>
  <si>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</si>
  <si>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</si>
  <si>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</si>
  <si>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</si>
  <si>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</si>
  <si>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</si>
  <si>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</si>
  <si>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</si>
  <si>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</si>
  <si>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</si>
  <si>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</si>
  <si>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</si>
  <si>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</si>
  <si>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</si>
  <si>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</si>
  <si>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</si>
  <si>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</si>
  <si>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</si>
  <si>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</si>
  <si>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</si>
  <si>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</si>
  <si>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</si>
  <si>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</si>
  <si>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</si>
  <si>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</si>
  <si>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</si>
  <si>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</si>
  <si>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</si>
  <si>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</si>
  <si>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</si>
  <si>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</si>
  <si>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</si>
  <si>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</si>
  <si>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</si>
  <si>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</si>
  <si>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</si>
  <si>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</si>
  <si>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</si>
  <si>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</si>
  <si>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</si>
  <si>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</si>
  <si>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</si>
  <si>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</si>
  <si>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</si>
  <si>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</si>
  <si>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</si>
  <si>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</si>
  <si>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</si>
  <si>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</si>
  <si>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</si>
  <si>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</si>
  <si>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</si>
  <si>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</si>
  <si>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</si>
  <si>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</si>
  <si>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</si>
  <si>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</si>
  <si>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</si>
  <si>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</si>
  <si>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</si>
  <si>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</si>
  <si>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</si>
  <si>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</si>
  <si>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</si>
  <si>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</si>
  <si>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</si>
  <si>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</si>
  <si>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</si>
  <si>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</si>
  <si>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</si>
  <si>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</si>
  <si>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</si>
  <si>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</si>
  <si>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</si>
  <si>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</si>
  <si>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</si>
  <si>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</si>
  <si>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</si>
  <si>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</si>
  <si>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</si>
  <si>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</si>
  <si>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</si>
  <si>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</si>
  <si>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</si>
  <si>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</si>
  <si>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</si>
  <si>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</si>
  <si>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</si>
  <si>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</si>
  <si>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</si>
  <si>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</si>
  <si>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</si>
  <si>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</si>
  <si>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</si>
  <si>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</si>
  <si>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</si>
  <si>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</si>
  <si>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</si>
  <si>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</si>
  <si>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</si>
  <si>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</si>
  <si>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</si>
  <si>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</si>
  <si>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</si>
  <si>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</si>
  <si>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</si>
  <si>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</si>
  <si>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</si>
  <si>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</si>
  <si>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</si>
  <si>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</si>
  <si>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</si>
  <si>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</si>
  <si>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</si>
  <si>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</si>
  <si>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</si>
  <si>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</si>
  <si>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</si>
  <si>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</si>
  <si>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</si>
  <si>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</si>
  <si>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</si>
  <si>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</si>
  <si>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</si>
  <si>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</si>
  <si>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</si>
  <si>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</si>
  <si>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</si>
  <si>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</si>
  <si>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</si>
  <si>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</si>
  <si>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</si>
  <si>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</si>
  <si>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</si>
  <si>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</si>
  <si>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</si>
  <si>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</si>
  <si>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</si>
  <si>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</si>
  <si>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</si>
  <si>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</si>
  <si>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</si>
  <si>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</si>
  <si>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</si>
  <si>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</si>
  <si>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</si>
  <si>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</si>
  <si>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</si>
  <si>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</si>
  <si>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</si>
  <si>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</si>
  <si>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</si>
  <si>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</si>
  <si>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</si>
  <si>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</si>
  <si>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</si>
  <si>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</si>
  <si>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</si>
  <si>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</si>
  <si>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</si>
  <si>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</si>
  <si>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</si>
  <si>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</si>
  <si>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</si>
  <si>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</si>
  <si>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</si>
  <si>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</si>
  <si>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</si>
  <si>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</si>
  <si>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</si>
  <si>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</si>
  <si>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</si>
  <si>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</si>
  <si>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</si>
  <si>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</si>
  <si>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</si>
  <si>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</si>
  <si>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</si>
  <si>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</si>
  <si>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</si>
  <si>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</si>
  <si>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</si>
  <si>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</si>
  <si>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</si>
  <si>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</si>
  <si>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</si>
  <si>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</si>
  <si>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</si>
  <si>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</si>
  <si>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</si>
  <si>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</si>
  <si>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</si>
  <si>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</si>
  <si>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</si>
  <si>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</si>
  <si>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</si>
  <si>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</si>
  <si>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</si>
  <si>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</si>
  <si>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</si>
  <si>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</si>
  <si>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</si>
  <si>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</si>
  <si>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</si>
  <si>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</si>
  <si>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</si>
  <si>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</si>
  <si>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</si>
  <si>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</si>
  <si>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</si>
  <si>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</si>
  <si>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</si>
  <si>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</si>
  <si>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</si>
  <si>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</si>
  <si>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</si>
  <si>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</si>
  <si>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</si>
  <si>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</si>
  <si>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</si>
  <si>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</si>
  <si>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</si>
  <si>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</si>
  <si>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</si>
  <si>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</si>
  <si>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</si>
  <si>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</si>
  <si>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</si>
  <si>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</si>
  <si>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</si>
  <si>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</si>
  <si>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</si>
  <si>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</si>
  <si>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</si>
  <si>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</si>
  <si>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</si>
  <si>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</si>
  <si>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</si>
  <si>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</si>
  <si>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</si>
  <si>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</si>
  <si>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</si>
  <si>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</si>
  <si>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</si>
  <si>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</si>
  <si>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</si>
  <si>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</si>
  <si>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</si>
  <si>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</si>
  <si>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</si>
  <si>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</si>
  <si>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</si>
  <si>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</si>
  <si>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</si>
  <si>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</si>
  <si>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</si>
  <si>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</si>
  <si>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</si>
  <si>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</si>
  <si>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</si>
  <si>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</si>
  <si>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</si>
  <si>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</si>
  <si>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</si>
  <si>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</si>
  <si>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</si>
  <si>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</si>
  <si>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</si>
  <si>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</si>
  <si>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</si>
  <si>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</si>
  <si>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</si>
  <si>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</si>
  <si>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</si>
  <si>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</si>
  <si>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</si>
  <si>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</si>
  <si>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</si>
  <si>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</si>
  <si>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</si>
  <si>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</si>
  <si>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</si>
  <si>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</si>
  <si>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</si>
  <si>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</si>
  <si>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</si>
  <si>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</si>
  <si>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</si>
  <si>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</si>
  <si>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</si>
  <si>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</si>
  <si>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</si>
  <si>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</si>
  <si>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</si>
  <si>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</si>
  <si>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</si>
  <si>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</si>
  <si>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</si>
  <si>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</si>
  <si>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</si>
  <si>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</si>
  <si>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</si>
  <si>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</si>
  <si>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</si>
  <si>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</si>
  <si>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</si>
  <si>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</si>
  <si>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</si>
  <si>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</si>
  <si>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</si>
  <si>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</si>
  <si>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</si>
  <si>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</si>
  <si>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</si>
  <si>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</si>
  <si>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</si>
  <si>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</si>
  <si>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</si>
  <si>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</si>
  <si>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</si>
  <si>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</si>
  <si>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</si>
  <si>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</si>
  <si>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</si>
  <si>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</si>
  <si>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</si>
  <si>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</si>
  <si>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</si>
  <si>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</si>
  <si>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</si>
  <si>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</si>
  <si>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</si>
  <si>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</si>
  <si>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</si>
  <si>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</si>
  <si>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</si>
  <si>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</si>
  <si>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</si>
  <si>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</si>
  <si>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</si>
  <si>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</si>
  <si>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</si>
  <si>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</si>
  <si>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</si>
  <si>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</si>
  <si>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</si>
  <si>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</si>
  <si>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</si>
  <si>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</si>
  <si>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</si>
  <si>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</si>
  <si>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</si>
  <si>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</si>
  <si>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</si>
  <si>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</si>
  <si>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</si>
  <si>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</si>
  <si>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</si>
  <si>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</si>
  <si>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</si>
  <si>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</si>
  <si>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</si>
  <si>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</si>
  <si>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</si>
  <si>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</si>
  <si>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</si>
  <si>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</si>
  <si>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</si>
  <si>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</si>
  <si>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</si>
  <si>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</si>
  <si>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</si>
  <si>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</si>
  <si>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</si>
  <si>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2200 N SEMINARY AVE</t>
  </si>
  <si>
    <t>WOODSTOCK</t>
  </si>
  <si>
    <t>DIRECTOREFE140@GMAIL.COM</t>
  </si>
  <si>
    <t>X</t>
  </si>
  <si>
    <t>KEVIN SMITH</t>
  </si>
  <si>
    <t xml:space="preserve">See Note 1 of the Financial Statements </t>
  </si>
  <si>
    <t>Audit Checklist: Contracts Paid in Current Year (CY) MUST be completed.  Please return to page 29 and add all current year contracts.</t>
  </si>
  <si>
    <t>Page 11, Line 107 - Other Local Revenues</t>
  </si>
  <si>
    <t xml:space="preserve">   The cooperative did not have any contracts.</t>
  </si>
  <si>
    <t xml:space="preserve">   Miscellaneous refunds and revenues</t>
  </si>
  <si>
    <t>No Contracts</t>
  </si>
  <si>
    <t xml:space="preserve">#4. During the audit we noted that deposits held at Harris Bank N.A. exceeded the amount of coverage provided by the FDIC insurance. 
#20. During the audit, several misstatements were noted that resulted in material adjustments.  It was also noted that internal controls over expenditure review were not operating effectively. </t>
  </si>
  <si>
    <t>PDF in Opinion Page with Signature</t>
  </si>
  <si>
    <t xml:space="preserve"> McHenry Co Coop For Employ Educ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</si>
</sst>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97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5"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 fillId="0" borderId="0"/>
    <xf numFmtId="0" fontId="13" fillId="0" borderId="0"/>
    <xf numFmtId="43" fontId="5"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4" fillId="0" borderId="0"/>
    <xf numFmtId="0" fontId="5" fillId="0" borderId="0"/>
    <xf numFmtId="43" fontId="5" fillId="0" borderId="0" applyFont="0" applyFill="0" applyBorder="0" applyAlignment="0" applyProtection="0"/>
    <xf numFmtId="0" fontId="5"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9" fillId="0" borderId="0" applyNumberFormat="0" applyFill="0" applyBorder="0" applyAlignment="0" applyProtection="0">
      <alignment vertical="top"/>
      <protection locked="0"/>
    </xf>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5" fillId="0" borderId="0"/>
    <xf numFmtId="43" fontId="13" fillId="0" borderId="0" applyAlignment="0"/>
    <xf numFmtId="43" fontId="13" fillId="0" borderId="0" applyAlignment="0"/>
    <xf numFmtId="43"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5"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5" fillId="0" borderId="0" applyFont="0" applyFill="0" applyBorder="0" applyAlignment="0" applyProtection="0"/>
    <xf numFmtId="0" fontId="5"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7"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5" fillId="0" borderId="0"/>
    <xf numFmtId="43" fontId="13" fillId="0" borderId="0" applyAlignment="0"/>
    <xf numFmtId="43" fontId="13" fillId="0" borderId="0" applyAlignment="0"/>
    <xf numFmtId="43"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2635">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 fillId="0" borderId="155" xfId="19" applyFont="1" applyBorder="1" applyAlignment="1" applyProtection="1">
      <alignment vertical="top"/>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4"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0" fontId="103" fillId="0" borderId="0" xfId="3902" applyFont="1"/>
    <xf numFmtId="49" fontId="134" fillId="0" borderId="105" xfId="3746" applyNumberFormat="1" applyFont="1" applyBorder="1" applyAlignment="1" applyProtection="1">
      <alignment horizontal="center" vertical="center"/>
      <protection locked="0"/>
    </xf>
    <xf numFmtId="0" fontId="103" fillId="0" borderId="105" xfId="3746" applyFont="1" applyBorder="1" applyProtection="1">
      <protection locked="0"/>
    </xf>
    <xf numFmtId="49" fontId="134" fillId="0" borderId="107" xfId="3746" applyNumberFormat="1" applyFont="1" applyFill="1" applyBorder="1" applyAlignment="1" applyProtection="1">
      <alignment horizontal="center" vertical="center"/>
      <protection locked="0"/>
    </xf>
    <xf numFmtId="0" fontId="60" fillId="0" borderId="0" xfId="0" applyFont="1"/>
    <xf numFmtId="0" fontId="2" fillId="0" borderId="155" xfId="19" applyFont="1" applyBorder="1" applyAlignment="1" applyProtection="1">
      <alignment horizontal="left" vertical="top" wrapText="1"/>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0" fillId="0" borderId="190" xfId="3741" applyFont="1" applyBorder="1"/>
    <xf numFmtId="0" fontId="60" fillId="0" borderId="188"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3970">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CBDD3CBA-EF2E-4D9A-8454-89E36E8B730B}"/>
    <cellStyle name="Comma 3 11" xfId="3508" xr:uid="{EFE4C2AF-257B-4B00-84A3-788A75D1DF95}"/>
    <cellStyle name="Comma 3 12" xfId="3760" xr:uid="{898F1B56-A896-4ABD-B5BE-F7BAC3413BD1}"/>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056DB050-4769-439B-ABA8-BE0C78514542}"/>
    <cellStyle name="Comma 3 4 2 2 3" xfId="3572" xr:uid="{E04064AF-8D5B-474A-A164-ECAD72B69992}"/>
    <cellStyle name="Comma 3 4 2 2 4" xfId="3824" xr:uid="{42F45543-09EE-4009-A2AA-588358EA9C20}"/>
    <cellStyle name="Comma 3 4 2 3" xfId="3448" xr:uid="{4C0A1973-8449-4512-99AA-605FE5B41319}"/>
    <cellStyle name="Comma 3 4 2 3 2" xfId="3713" xr:uid="{73AC7E66-23DF-4B58-93B2-01A534530147}"/>
    <cellStyle name="Comma 3 4 2 3 3" xfId="3949" xr:uid="{A878A89C-EE27-46F5-9898-19E3136641DC}"/>
    <cellStyle name="Comma 3 4 2 4" xfId="2948" xr:uid="{E0A3DC83-1792-4502-9B85-BE13B72125D0}"/>
    <cellStyle name="Comma 3 4 2 4 2" xfId="3617" xr:uid="{DCBA6CE1-3F75-4542-8A63-8887027FE4C4}"/>
    <cellStyle name="Comma 3 4 2 4 3" xfId="3869" xr:uid="{067ADF0F-232E-409A-BB97-ACAB5151791A}"/>
    <cellStyle name="Comma 3 4 2 5" xfId="3527" xr:uid="{543CE7C5-B4AB-4997-941E-024611540791}"/>
    <cellStyle name="Comma 3 4 2 6" xfId="3779" xr:uid="{6B7D0406-1433-43A0-8A3F-92C775DD109D}"/>
    <cellStyle name="Comma 3 4 3" xfId="2886" xr:uid="{B4E3D386-4C3F-4F19-8DB4-D1B17CD29374}"/>
    <cellStyle name="Comma 3 4 3 2" xfId="2982" xr:uid="{056404B3-5C18-4C5C-A3B9-08979F4978C2}"/>
    <cellStyle name="Comma 3 4 3 2 2" xfId="3651" xr:uid="{D33F01AF-8027-4511-B56E-BE81C528FE09}"/>
    <cellStyle name="Comma 3 4 3 2 3" xfId="3892" xr:uid="{9A062A48-DDD0-48CC-84CE-DA2B0EB02D63}"/>
    <cellStyle name="Comma 3 4 3 3" xfId="3555" xr:uid="{C92B8B04-10FF-4182-8913-A1DA291D25C2}"/>
    <cellStyle name="Comma 3 4 3 4" xfId="3807" xr:uid="{9C321317-E62B-4D3A-8CFE-3172907CA6FA}"/>
    <cellStyle name="Comma 3 4 4" xfId="3424" xr:uid="{4F1C737B-D85A-402A-8AD7-C59FB17C0CFC}"/>
    <cellStyle name="Comma 3 4 4 2" xfId="3696" xr:uid="{76DC5773-C727-4A82-9030-A6E21916AE21}"/>
    <cellStyle name="Comma 3 4 4 3" xfId="3932" xr:uid="{8D15F09E-727A-4185-8BBE-3DB0918A4252}"/>
    <cellStyle name="Comma 3 4 5" xfId="2931" xr:uid="{1AB89C2F-68FE-47B6-A33C-DDF6A14AC0BD}"/>
    <cellStyle name="Comma 3 4 5 2" xfId="3600" xr:uid="{DFFDE328-BC63-47FC-ADF5-CB0CA6E7B6C8}"/>
    <cellStyle name="Comma 3 4 5 3" xfId="3852" xr:uid="{D3F72964-A1CA-4DD7-A73A-FDB3D92327B7}"/>
    <cellStyle name="Comma 3 4 6" xfId="3510" xr:uid="{AEF1870C-FE26-4342-9D6C-C02A94A4181C}"/>
    <cellStyle name="Comma 3 4 7" xfId="3762" xr:uid="{84CD37ED-B021-4FE7-8489-312EBF01AFD7}"/>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F5CDF986-3AF2-4672-B246-110D2076C77D}"/>
    <cellStyle name="Comma 3 5 2 2 3" xfId="3576" xr:uid="{01426F27-B567-4B2A-BFA0-C29176F9529F}"/>
    <cellStyle name="Comma 3 5 2 2 4" xfId="3828" xr:uid="{A179C668-6EA4-4E2B-8564-5EEA0FB56600}"/>
    <cellStyle name="Comma 3 5 2 3" xfId="3452" xr:uid="{8F116F01-8EC7-415E-B53F-03BD58197742}"/>
    <cellStyle name="Comma 3 5 2 3 2" xfId="3717" xr:uid="{D51EE3AA-1E0B-4DE9-B673-3537F8C83E11}"/>
    <cellStyle name="Comma 3 5 2 3 3" xfId="3953" xr:uid="{1CADD346-CAA3-4C00-9C11-7B0BA810EBA8}"/>
    <cellStyle name="Comma 3 5 2 4" xfId="2952" xr:uid="{20996558-6FFD-4C33-8575-38F6DBA626A3}"/>
    <cellStyle name="Comma 3 5 2 4 2" xfId="3621" xr:uid="{27053ED5-8166-4A31-9A7E-036D191E62A4}"/>
    <cellStyle name="Comma 3 5 2 4 3" xfId="3873" xr:uid="{BF8CE06A-9937-4B7F-A2B7-9A56BDA3B253}"/>
    <cellStyle name="Comma 3 5 2 5" xfId="3531" xr:uid="{D014B1BE-8956-48FB-8061-223A2444B888}"/>
    <cellStyle name="Comma 3 5 2 6" xfId="3783" xr:uid="{25B8506D-C260-4DDE-AB68-9D2592BFD9E1}"/>
    <cellStyle name="Comma 3 5 3" xfId="2890" xr:uid="{8DED1700-37BC-4DEB-8908-183FECA7AD2B}"/>
    <cellStyle name="Comma 3 5 3 2" xfId="2991" xr:uid="{616C6411-5912-4A05-B822-26D039962FF1}"/>
    <cellStyle name="Comma 3 5 3 2 2" xfId="3660" xr:uid="{DB316F9A-AFEE-4790-8801-6BC8E7798880}"/>
    <cellStyle name="Comma 3 5 3 2 3" xfId="3896" xr:uid="{65D2BD97-41F8-4527-85E9-264D44E1E1A0}"/>
    <cellStyle name="Comma 3 5 3 3" xfId="3559" xr:uid="{9EA85F05-5CF3-4CFE-9812-6C7C3CBA00BA}"/>
    <cellStyle name="Comma 3 5 3 4" xfId="3811" xr:uid="{FB8BB2BA-E434-4AC6-A4D9-4D848D76CEF2}"/>
    <cellStyle name="Comma 3 5 4" xfId="3434" xr:uid="{9667342D-ABB3-452F-B960-77B17D69792D}"/>
    <cellStyle name="Comma 3 5 4 2" xfId="3700" xr:uid="{F83C68D2-717F-4975-A0AB-81F49BB11E3C}"/>
    <cellStyle name="Comma 3 5 4 3" xfId="3936" xr:uid="{07ECC123-3650-400D-B8AF-4F3F4A186E94}"/>
    <cellStyle name="Comma 3 5 5" xfId="2935" xr:uid="{FFC6E611-FEFD-4D94-A987-5EC9C9496D39}"/>
    <cellStyle name="Comma 3 5 5 2" xfId="3604" xr:uid="{11BEE5D8-4547-4655-B2F6-A0B892559211}"/>
    <cellStyle name="Comma 3 5 5 3" xfId="3856" xr:uid="{720FAE2B-0617-4E6B-829F-DA2D0D25E41D}"/>
    <cellStyle name="Comma 3 5 6" xfId="3514" xr:uid="{0A4D5C66-EF7C-42BD-98A5-A9CD187D38A5}"/>
    <cellStyle name="Comma 3 5 7" xfId="3766" xr:uid="{735F2CBD-F284-4EDE-B2CD-E9463E7574CB}"/>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303FDB53-B540-4B33-96A1-0740A8C89546}"/>
    <cellStyle name="Comma 3 6 2 2 3" xfId="3580" xr:uid="{B2CE409E-9D40-4B69-8B10-BEF12F44CAE6}"/>
    <cellStyle name="Comma 3 6 2 2 4" xfId="3832" xr:uid="{D6B50954-37F0-4F89-A2B3-0A39AF97F09A}"/>
    <cellStyle name="Comma 3 6 2 3" xfId="3456" xr:uid="{19E13F85-9DEB-46B6-88D0-3E0159468281}"/>
    <cellStyle name="Comma 3 6 2 3 2" xfId="3721" xr:uid="{172A5543-0D9C-4C33-A386-3E65684B06E9}"/>
    <cellStyle name="Comma 3 6 2 3 3" xfId="3957" xr:uid="{EE5F6958-94CD-4186-A385-365BA2776130}"/>
    <cellStyle name="Comma 3 6 2 4" xfId="2956" xr:uid="{A3FF41A8-82B3-4934-A392-049227BBD6CC}"/>
    <cellStyle name="Comma 3 6 2 4 2" xfId="3625" xr:uid="{78B8B414-F0ED-4A8B-A6E4-B0D4CFF7BF34}"/>
    <cellStyle name="Comma 3 6 2 4 3" xfId="3877" xr:uid="{E06435C2-E326-4420-B817-8B10302ACBBA}"/>
    <cellStyle name="Comma 3 6 2 5" xfId="3535" xr:uid="{D993457B-BB89-4413-B123-2EE2A62D718C}"/>
    <cellStyle name="Comma 3 6 2 6" xfId="3787" xr:uid="{3FE856CF-3A95-48E9-9795-D2E5C1E98D4E}"/>
    <cellStyle name="Comma 3 6 3" xfId="2894" xr:uid="{878C4A08-86BD-49B7-A0A9-8A77F1045F64}"/>
    <cellStyle name="Comma 3 6 3 2" xfId="2995" xr:uid="{21565DD1-545A-4387-98D5-DA1DDE5800F6}"/>
    <cellStyle name="Comma 3 6 3 2 2" xfId="3664" xr:uid="{CE01EFA7-944E-4C88-836D-C73BEB9AA2D7}"/>
    <cellStyle name="Comma 3 6 3 2 3" xfId="3900" xr:uid="{A3FDDEF0-78C5-4843-BC32-5E359E05C56F}"/>
    <cellStyle name="Comma 3 6 3 3" xfId="3563" xr:uid="{65993E7F-2B56-4C43-BEBC-BF40D30BA7C1}"/>
    <cellStyle name="Comma 3 6 3 4" xfId="3815" xr:uid="{2CD7E2EF-6C1A-4DEB-AFB3-1A28D146285E}"/>
    <cellStyle name="Comma 3 6 4" xfId="3438" xr:uid="{E14B93A6-95BB-424A-B590-DA47656FABC7}"/>
    <cellStyle name="Comma 3 6 4 2" xfId="3704" xr:uid="{D86C5ADA-E3E5-4DE5-A865-D51ACA4464EE}"/>
    <cellStyle name="Comma 3 6 4 3" xfId="3940" xr:uid="{85CE2F1F-B990-469A-8385-4749FB17F42A}"/>
    <cellStyle name="Comma 3 6 5" xfId="2939" xr:uid="{2D4036A9-4261-4BED-A372-C431896DCDFF}"/>
    <cellStyle name="Comma 3 6 5 2" xfId="3608" xr:uid="{7B471FB4-98BA-4914-BEB5-BCD1D03B1023}"/>
    <cellStyle name="Comma 3 6 5 3" xfId="3860" xr:uid="{1B8F3500-CD56-42F6-AB40-E1202F64B6D8}"/>
    <cellStyle name="Comma 3 6 6" xfId="3518" xr:uid="{1080763B-E43B-4A51-B60E-3351A50A5F10}"/>
    <cellStyle name="Comma 3 6 7" xfId="3770" xr:uid="{A8EEA8B1-523D-4C37-9177-0D9B3C7A202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08199B7A-D5AE-4AC0-8D7E-1E0DB7FDD26F}"/>
    <cellStyle name="Comma 3 7 2 3" xfId="3570" xr:uid="{F6123F3E-F786-4442-84A7-86A08CC76F03}"/>
    <cellStyle name="Comma 3 7 2 4" xfId="3822" xr:uid="{464A7B7E-C50A-40AD-88C9-6288A31E92D9}"/>
    <cellStyle name="Comma 3 7 3" xfId="3446" xr:uid="{6BCC77A9-5E6A-42FB-A650-A80C2B2AFF75}"/>
    <cellStyle name="Comma 3 7 3 2" xfId="3711" xr:uid="{1F93ABAE-D387-40E1-874B-F6B0FF10DD60}"/>
    <cellStyle name="Comma 3 7 3 3" xfId="3947" xr:uid="{6387EC4B-DE4B-48F4-B684-ABF33CDE1760}"/>
    <cellStyle name="Comma 3 7 4" xfId="2946" xr:uid="{7874155A-6C6D-499D-8A7C-5353A95E2735}"/>
    <cellStyle name="Comma 3 7 4 2" xfId="3615" xr:uid="{20059CE6-6314-459E-B521-5921E40A756C}"/>
    <cellStyle name="Comma 3 7 4 3" xfId="3867" xr:uid="{E0605315-312A-415A-88F0-E5708E0B46CD}"/>
    <cellStyle name="Comma 3 7 5" xfId="3525" xr:uid="{14E23C52-4FA2-4526-BF01-6D29D8541278}"/>
    <cellStyle name="Comma 3 7 6" xfId="3777" xr:uid="{919E80BE-AF8F-4BCE-A3F1-73AD639A2C9E}"/>
    <cellStyle name="Comma 3 8" xfId="2884" xr:uid="{C9B36F34-9130-45D3-A320-1346E09E7C87}"/>
    <cellStyle name="Comma 3 8 2" xfId="2971" xr:uid="{C66229D5-25D3-410F-BC0E-43D220C9A4F2}"/>
    <cellStyle name="Comma 3 8 2 2" xfId="3640" xr:uid="{0E63BC05-6BCC-41C7-9EEF-4F073555BFC4}"/>
    <cellStyle name="Comma 3 8 2 3" xfId="3890" xr:uid="{FA27C59A-CAEE-4C02-990C-2F792CA4CE70}"/>
    <cellStyle name="Comma 3 8 3" xfId="3553" xr:uid="{42BDFCAE-3765-4057-9BC9-F0181DC541E3}"/>
    <cellStyle name="Comma 3 8 4" xfId="3805" xr:uid="{2BA1F526-6072-4C3F-981A-70001AD080A3}"/>
    <cellStyle name="Comma 3 9" xfId="3039" xr:uid="{3C8CAE85-D6B1-4E5C-BEC0-FA4EEF3BBF18}"/>
    <cellStyle name="Comma 3 9 2" xfId="3694" xr:uid="{E3E723CF-DE91-4D77-91A1-CED072A62EB6}"/>
    <cellStyle name="Comma 3 9 3" xfId="3930" xr:uid="{6B67356A-042F-4AAC-AB8E-1C8816462435}"/>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1E25A734-2B28-4E15-BD5B-800F16B0C407}"/>
    <cellStyle name="Comma 5 2 3" xfId="3583" xr:uid="{62BEFAF8-5C29-4B53-B718-116974703191}"/>
    <cellStyle name="Comma 5 2 4" xfId="3835" xr:uid="{92CCBC2F-ACD7-4EB1-8A9F-F0B7071EEA99}"/>
    <cellStyle name="Comma 5 3" xfId="3459" xr:uid="{0B6DD5F4-4107-4CA4-A2E3-D7AB3A9A1363}"/>
    <cellStyle name="Comma 5 3 2" xfId="3724" xr:uid="{AB56FAF0-0D2B-4E84-ABDF-D24B4DFBDEFF}"/>
    <cellStyle name="Comma 5 3 3" xfId="3960" xr:uid="{65AEECCC-8577-4628-8608-488216CCFEF6}"/>
    <cellStyle name="Comma 5 4" xfId="2959" xr:uid="{BD4641BD-368C-4B1B-8C20-165DBCF2D8FC}"/>
    <cellStyle name="Comma 5 4 2" xfId="3628" xr:uid="{8B085F66-FD5D-4DD6-944F-EEA6294E187A}"/>
    <cellStyle name="Comma 5 4 3" xfId="3880" xr:uid="{EDF8B454-C38A-49D2-99B7-BA6FF3B64383}"/>
    <cellStyle name="Comma 5 5" xfId="3538" xr:uid="{9CA2F56D-1D50-47EC-92E7-BED589E2846D}"/>
    <cellStyle name="Comma 5 6" xfId="3790" xr:uid="{2FDDE44D-E12F-4B68-9C59-398A8B953ADC}"/>
    <cellStyle name="Comma 58 2" xfId="1739" xr:uid="{0A8BC880-0544-4B8B-85FA-3F064FCB882F}"/>
    <cellStyle name="Comma 6" xfId="3480" xr:uid="{2F647900-AECC-4EC3-B7E1-70600B07B3B9}"/>
    <cellStyle name="Comma 6 2" xfId="3727" xr:uid="{478A7263-B51A-4F65-99EC-CEC9C2D4F793}"/>
    <cellStyle name="Comma 6 3" xfId="3963" xr:uid="{D43773D3-3DE9-4232-B4C9-B5952D28DE6C}"/>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4104D574-10C9-4247-8E6E-53CD9A0FCEE6}"/>
    <cellStyle name="Normal 3 10 2 3" xfId="3565" xr:uid="{02304A72-2AC1-4481-8B44-9DBF1C9C679E}"/>
    <cellStyle name="Normal 3 10 2 4" xfId="3817" xr:uid="{4A5C888B-CDF3-4167-B90E-D2210FB57CF3}"/>
    <cellStyle name="Normal 3 10 3" xfId="3441" xr:uid="{5AD22851-273F-402C-B72C-A848480C2C01}"/>
    <cellStyle name="Normal 3 10 3 2" xfId="3706" xr:uid="{6396958C-2FEE-4741-9C04-0D953DBD4B2B}"/>
    <cellStyle name="Normal 3 10 3 3" xfId="3942" xr:uid="{6A403800-D155-48EB-824C-19917695B62C}"/>
    <cellStyle name="Normal 3 10 4" xfId="2941" xr:uid="{462CDA6A-0C52-4C07-B947-2BC7D626CDC2}"/>
    <cellStyle name="Normal 3 10 4 2" xfId="3610" xr:uid="{6911D803-67A5-4D99-BFDD-EEA0E5856FFC}"/>
    <cellStyle name="Normal 3 10 4 3" xfId="3862" xr:uid="{5B9F151E-E384-41CF-8E3F-77B487A3D651}"/>
    <cellStyle name="Normal 3 10 5" xfId="3520" xr:uid="{A7366CB9-D620-4BFE-85E8-7DDC3FFAF77F}"/>
    <cellStyle name="Normal 3 10 6" xfId="3772" xr:uid="{33973E34-574D-4BA5-AEDF-D1ECDD6FD356}"/>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544F7A8B-60E7-48F8-8ABC-7A5507DB490A}"/>
    <cellStyle name="Normal 3 11 2 3" xfId="3584" xr:uid="{687EC46E-A000-4D42-80C4-AB6653969B40}"/>
    <cellStyle name="Normal 3 11 2 4" xfId="3836" xr:uid="{2D433C97-DFB2-487B-BF8C-DE7C6625E3F5}"/>
    <cellStyle name="Normal 3 11 3" xfId="3460" xr:uid="{473FAF2A-6114-441A-921E-EE0D3A1E7E02}"/>
    <cellStyle name="Normal 3 11 3 2" xfId="3725" xr:uid="{FC14E282-5371-431C-A046-680CF234803C}"/>
    <cellStyle name="Normal 3 11 3 3" xfId="3961" xr:uid="{AEDB1756-E59D-427E-A7EE-588116A9DC0E}"/>
    <cellStyle name="Normal 3 11 4" xfId="2960" xr:uid="{40DC0902-9D4C-42AA-8E56-D6A3EE61A3CF}"/>
    <cellStyle name="Normal 3 11 4 2" xfId="3629" xr:uid="{4A6DDF94-E641-429C-BE70-151C60D2BE02}"/>
    <cellStyle name="Normal 3 11 4 3" xfId="3881" xr:uid="{D494AD2F-5739-47F2-943A-B2A6F1AC62B4}"/>
    <cellStyle name="Normal 3 11 5" xfId="3539" xr:uid="{7623E7D9-61BB-49B8-BFD6-E35F56069002}"/>
    <cellStyle name="Normal 3 11 6" xfId="3791" xr:uid="{020FFA3F-0789-488B-9870-CC447ED28541}"/>
    <cellStyle name="Normal 3 12" xfId="30" xr:uid="{CE7437FF-0DB7-410E-9D29-AFC41BAB1D47}"/>
    <cellStyle name="Normal 3 12 2" xfId="2876" xr:uid="{89019A92-E6D6-4AF1-A636-0C9530E78615}"/>
    <cellStyle name="Normal 3 12 2 2" xfId="3545" xr:uid="{2C114EFA-BAE4-4E13-8DEA-0CB8A46AFCC2}"/>
    <cellStyle name="Normal 3 12 2 3" xfId="3797" xr:uid="{171CC8AE-1AA0-4B2F-BB36-35BF248591FF}"/>
    <cellStyle name="Normal 3 12 3" xfId="2921" xr:uid="{72794F26-51F0-4D55-886D-1D1D5505C926}"/>
    <cellStyle name="Normal 3 12 3 2" xfId="3590" xr:uid="{2DFDE289-0A01-4BD9-B890-08D3D58BB688}"/>
    <cellStyle name="Normal 3 12 3 3" xfId="3842" xr:uid="{4EC754E8-C245-44CE-8F61-4EE7E188CDB4}"/>
    <cellStyle name="Normal 3 12 4" xfId="3500" xr:uid="{C5A3EFFA-2CF0-491B-BC77-0561BEB79347}"/>
    <cellStyle name="Normal 3 12 5" xfId="3752" xr:uid="{341BBA48-8E81-472E-9F52-3C64F3A97778}"/>
    <cellStyle name="Normal 3 13" xfId="25" xr:uid="{5222AD7C-95CC-4035-B9B7-EAF5571229F0}"/>
    <cellStyle name="Normal 3 13 2" xfId="2961" xr:uid="{E4AE2F3C-F6EF-467F-BE76-66448912965B}"/>
    <cellStyle name="Normal 3 13 2 2" xfId="3630" xr:uid="{0C4C316D-B335-4DE8-B4BA-6BCF12C3253F}"/>
    <cellStyle name="Normal 3 13 2 3" xfId="3882" xr:uid="{96B972E8-5812-41D5-BC48-702639E2C6BB}"/>
    <cellStyle name="Normal 3 13 3" xfId="3495" xr:uid="{5C90E67B-BE9E-4A09-BE46-8EA2C0777640}"/>
    <cellStyle name="Normal 3 13 4" xfId="3747" xr:uid="{8FB77748-21A1-4B1F-88A6-307751FF4E1A}"/>
    <cellStyle name="Normal 3 14" xfId="2871" xr:uid="{9BC96785-724F-4771-B0E8-0873FA9C0C9E}"/>
    <cellStyle name="Normal 3 14 2" xfId="3017" xr:uid="{7B9A33BF-D1B1-4F8F-B587-EDE13C531914}"/>
    <cellStyle name="Normal 3 14 2 2" xfId="3686" xr:uid="{3055CFB1-19FD-4A7B-8F7F-ED8BEEB24848}"/>
    <cellStyle name="Normal 3 14 2 3" xfId="3922" xr:uid="{9BCBFA47-6FB0-473A-B73A-F861CC09A480}"/>
    <cellStyle name="Normal 3 14 3" xfId="3540" xr:uid="{1FEF3577-6A9F-44CE-B975-AD63EEAC2406}"/>
    <cellStyle name="Normal 3 14 4" xfId="3792" xr:uid="{63908880-8E85-4DE8-936E-9A755DD9A2EE}"/>
    <cellStyle name="Normal 3 15" xfId="3481" xr:uid="{93AD2539-2E2D-421F-AF08-E422C8555185}"/>
    <cellStyle name="Normal 3 15 2" xfId="3728" xr:uid="{9FBEFE11-E946-4BC0-8C71-4846E3B94257}"/>
    <cellStyle name="Normal 3 15 3" xfId="3964" xr:uid="{3F80DB1E-0605-48A8-8AE9-0C489F899452}"/>
    <cellStyle name="Normal 3 16" xfId="3482" xr:uid="{DA5E3B33-0D5D-4015-BC69-CAD4D66474EE}"/>
    <cellStyle name="Normal 3 16 2" xfId="3729" xr:uid="{A14504B8-2B59-45DC-A5B5-3F8CB6B56A7A}"/>
    <cellStyle name="Normal 3 16 3" xfId="3965" xr:uid="{1780FD4E-D951-4944-8AAA-0B18CB03ECDD}"/>
    <cellStyle name="Normal 3 17" xfId="2916" xr:uid="{E1470D30-0968-4AB4-86AA-CE8CC35963C2}"/>
    <cellStyle name="Normal 3 17 2" xfId="3585" xr:uid="{254563E4-644F-4A09-AC36-FBE4DD950CA6}"/>
    <cellStyle name="Normal 3 17 3" xfId="3837" xr:uid="{EBD6FF28-06C5-4C35-ACFE-222E84D43DF9}"/>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A96ACB90-E41D-4637-AF58-FCD7C8721B1D}"/>
    <cellStyle name="Normal 3 2 11" xfId="2917" xr:uid="{E35462F0-8F70-4525-96D0-17696167AD10}"/>
    <cellStyle name="Normal 3 2 11 2" xfId="3586" xr:uid="{4932E65F-F071-4A37-B3CE-70FD45154E58}"/>
    <cellStyle name="Normal 3 2 11 3" xfId="3838" xr:uid="{62788CD3-58E3-400D-A7F9-1B58E49B1C80}"/>
    <cellStyle name="Normal 3 2 12" xfId="3491" xr:uid="{E6FA6BF8-52AA-49A2-95E3-BF658A677DAB}"/>
    <cellStyle name="Normal 3 2 13" xfId="21" xr:uid="{25DBC5BC-7E32-4E3B-A20B-D4888C99BA99}"/>
    <cellStyle name="Normal 3 2 14" xfId="3743" xr:uid="{88101AC0-D39F-4295-8708-AB6BDF0FBFD1}"/>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E970F44C-E2F1-4297-8374-D36B0A2391F8}"/>
    <cellStyle name="Normal 3 2 2 3 3" xfId="3499" xr:uid="{D87B35BA-D399-4133-B262-4A0EED1F1321}"/>
    <cellStyle name="Normal 3 2 2 3 4" xfId="3751" xr:uid="{62EF89B9-DFFF-45C4-8A3B-7DB3FEC30BE1}"/>
    <cellStyle name="Normal 3 2 2 4" xfId="2875" xr:uid="{602BD524-FA18-41D2-A125-18B8D1D6943E}"/>
    <cellStyle name="Normal 3 2 2 4 2" xfId="3544" xr:uid="{98E9EC8A-0583-4C6D-A165-2B499227DFF9}"/>
    <cellStyle name="Normal 3 2 2 4 3" xfId="3796" xr:uid="{B992B05F-FE0C-4DCA-AD90-076AC5235861}"/>
    <cellStyle name="Normal 3 2 2 5" xfId="2920" xr:uid="{DF30F75E-C3A9-47A4-A54D-4259E8EB977F}"/>
    <cellStyle name="Normal 3 2 2 5 2" xfId="3589" xr:uid="{0E657184-C9AE-427D-B917-7A0928B66E88}"/>
    <cellStyle name="Normal 3 2 2 5 3" xfId="3841" xr:uid="{0A3D89F5-7615-4691-AE88-62C98206EED6}"/>
    <cellStyle name="Normal 3 2 2 6" xfId="3494" xr:uid="{62B6D280-2B34-43A6-A094-7F89EDC62849}"/>
    <cellStyle name="Normal 3 2 2 7" xfId="3734" xr:uid="{279AF43C-9DF2-4779-988B-7998645A2B19}"/>
    <cellStyle name="Normal 3 2 2 8" xfId="24" xr:uid="{2C4572D3-A4B4-4D01-8834-280B8EF696AF}"/>
    <cellStyle name="Normal 3 2 2 9" xfId="3746" xr:uid="{246817E5-2D43-464C-8592-D3D9EF873BA1}"/>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CFC41353-56BC-4FC1-BF30-B5C5D577D7D1}"/>
    <cellStyle name="Normal 3 2 3 2 2 3" xfId="3575" xr:uid="{1985A5BE-3165-4989-B82A-74CBFD2444C0}"/>
    <cellStyle name="Normal 3 2 3 2 2 4" xfId="3827" xr:uid="{4B01CF62-41F6-45CC-AE5C-E2E90BC901FB}"/>
    <cellStyle name="Normal 3 2 3 2 3" xfId="3451" xr:uid="{4F1E9D89-0262-4E12-AE4A-DBFB2899C668}"/>
    <cellStyle name="Normal 3 2 3 2 3 2" xfId="3716" xr:uid="{28CF2699-DE0A-43AB-A7EE-64EFA4C5DCE4}"/>
    <cellStyle name="Normal 3 2 3 2 3 3" xfId="3952" xr:uid="{EFA63D08-CFAA-4272-9483-A6A2F03B0426}"/>
    <cellStyle name="Normal 3 2 3 2 4" xfId="2951" xr:uid="{96B1A600-5B80-4469-ACC6-3C100661DD30}"/>
    <cellStyle name="Normal 3 2 3 2 4 2" xfId="3620" xr:uid="{38BA8692-4DAF-4099-A8FA-E58975284D66}"/>
    <cellStyle name="Normal 3 2 3 2 4 3" xfId="3872" xr:uid="{EE5A7BBF-5675-4F2A-9338-B9830122D5F0}"/>
    <cellStyle name="Normal 3 2 3 2 5" xfId="3530" xr:uid="{D14F1F0B-62E8-4685-B659-9922CB85EC7B}"/>
    <cellStyle name="Normal 3 2 3 2 6" xfId="3782" xr:uid="{901698C2-027D-446D-B0BF-1EAF2FDFAE89}"/>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ED31EB8C-A2FE-4F22-97C0-49B0CB0848AB}"/>
    <cellStyle name="Normal 3 2 3 3 3" xfId="3558" xr:uid="{3BE8AF4C-F0B1-406D-A3AC-34892377E476}"/>
    <cellStyle name="Normal 3 2 3 3 4" xfId="3810" xr:uid="{8E60490F-1ABC-4619-8D4F-E9D3C892C27E}"/>
    <cellStyle name="Normal 3 2 3 4" xfId="3433" xr:uid="{3574DC78-43D8-4F4C-B987-9DF72AD96737}"/>
    <cellStyle name="Normal 3 2 3 4 2" xfId="3699" xr:uid="{75F26E6B-3602-403D-A829-0FB94AA11660}"/>
    <cellStyle name="Normal 3 2 3 4 3" xfId="3935" xr:uid="{16605D0D-2BCC-4C14-9A13-6B8FAD75ACAF}"/>
    <cellStyle name="Normal 3 2 3 5" xfId="2934" xr:uid="{BB4426AC-2E73-406E-B9D3-F75990E4C9B8}"/>
    <cellStyle name="Normal 3 2 3 5 2" xfId="3603" xr:uid="{0C0905AB-CCFE-4156-99F4-D614F937B5BF}"/>
    <cellStyle name="Normal 3 2 3 5 3" xfId="3855" xr:uid="{E20E441A-255A-43CD-ACDE-F6C93D1E7558}"/>
    <cellStyle name="Normal 3 2 3 6" xfId="3513" xr:uid="{0FA0B881-11DB-45DF-9804-648C3EFF6988}"/>
    <cellStyle name="Normal 3 2 3 7" xfId="3765" xr:uid="{C61907D2-01ED-405C-A643-2F30B001C925}"/>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0827B910-D980-4721-94A4-09A6292DF533}"/>
    <cellStyle name="Normal 3 2 4 2 2 3" xfId="3569" xr:uid="{8BBD2548-1249-420D-BEA5-8369882A6348}"/>
    <cellStyle name="Normal 3 2 4 2 2 4" xfId="3821" xr:uid="{642D2165-7217-4E28-8246-5F9AE329748C}"/>
    <cellStyle name="Normal 3 2 4 2 3" xfId="3445" xr:uid="{544EA63F-37BF-4A41-BD5A-CB44364A216D}"/>
    <cellStyle name="Normal 3 2 4 2 3 2" xfId="3710" xr:uid="{C137A5B7-D39E-444F-97E0-26F86D67BFFE}"/>
    <cellStyle name="Normal 3 2 4 2 3 3" xfId="3946" xr:uid="{B741E4F1-2CB6-4EDD-9E05-AB672304354B}"/>
    <cellStyle name="Normal 3 2 4 2 4" xfId="2945" xr:uid="{AC6DAD2F-D880-477C-8BA0-CD49D5412566}"/>
    <cellStyle name="Normal 3 2 4 2 4 2" xfId="3614" xr:uid="{992F29CC-FBCE-4791-A790-AC0DA26DF4BE}"/>
    <cellStyle name="Normal 3 2 4 2 4 3" xfId="3866" xr:uid="{D3B754FE-B9F1-4F01-AF89-E229BBBADE78}"/>
    <cellStyle name="Normal 3 2 4 2 5" xfId="3524" xr:uid="{1E239A57-4609-4E42-A12C-46BC178D6D1E}"/>
    <cellStyle name="Normal 3 2 4 2 6" xfId="3776" xr:uid="{9179A24C-8D7B-421C-8A36-8BBFE006A4F0}"/>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5308E6C6-2D68-4196-8565-79C7A785B77F}"/>
    <cellStyle name="Normal 3 2 4 3 3" xfId="3552" xr:uid="{4518D5D8-80B0-4F9A-8BB6-A00B900DF044}"/>
    <cellStyle name="Normal 3 2 4 3 4" xfId="3804" xr:uid="{0AA4FF52-C977-49E9-AA48-A753F76E8E79}"/>
    <cellStyle name="Normal 3 2 4 4" xfId="3028" xr:uid="{BB396068-A15A-46B8-9041-615276FC4E2B}"/>
    <cellStyle name="Normal 3 2 4 4 2" xfId="3693" xr:uid="{EABE2F68-111C-44CF-AABD-6E97882C83D8}"/>
    <cellStyle name="Normal 3 2 4 4 3" xfId="3929" xr:uid="{19FA0436-1E84-4E57-8BC7-5313085402EB}"/>
    <cellStyle name="Normal 3 2 4 5" xfId="2928" xr:uid="{61A635B5-39A7-49EC-A691-372097ABBB87}"/>
    <cellStyle name="Normal 3 2 4 5 2" xfId="3597" xr:uid="{8ADC7C4D-7E2F-4CA6-ABF0-48FE1C21C8CE}"/>
    <cellStyle name="Normal 3 2 4 5 3" xfId="3849" xr:uid="{01B2EF4A-D575-480B-A4AB-78A0F26CA1A3}"/>
    <cellStyle name="Normal 3 2 4 6" xfId="3507" xr:uid="{798DE8B5-E61C-4A5B-AA2F-6E84E30D6CCA}"/>
    <cellStyle name="Normal 3 2 4 7" xfId="3759" xr:uid="{260A6ABD-B258-44F4-A92F-497F8243DA27}"/>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411383F0-F852-402E-A828-074950FA9B4D}"/>
    <cellStyle name="Normal 3 2 5 2 3" xfId="3549" xr:uid="{42DC2D7D-B305-4E78-A543-A5C994A38F57}"/>
    <cellStyle name="Normal 3 2 5 2 4" xfId="3801" xr:uid="{8B39A09B-E52D-43E3-B292-F3A975357BC3}"/>
    <cellStyle name="Normal 3 2 5 3" xfId="3021" xr:uid="{4E740726-28E9-4A37-98D8-69BCC8BAD6F7}"/>
    <cellStyle name="Normal 3 2 5 3 2" xfId="3690" xr:uid="{580DAE05-49F5-49A9-801D-D403F7CAE478}"/>
    <cellStyle name="Normal 3 2 5 3 3" xfId="3926" xr:uid="{1AFD6574-1DE4-42EB-AADC-4BE15AE9A680}"/>
    <cellStyle name="Normal 3 2 5 4" xfId="2925" xr:uid="{B2679330-9511-44A5-A0E7-A2030AC0E9D7}"/>
    <cellStyle name="Normal 3 2 5 4 2" xfId="3594" xr:uid="{4AA1837D-B141-412F-AE5E-DEB5B5562DE0}"/>
    <cellStyle name="Normal 3 2 5 4 3" xfId="3846" xr:uid="{462FF10F-174E-44C2-A2BE-597F4B344D07}"/>
    <cellStyle name="Normal 3 2 5 5" xfId="3504" xr:uid="{40CEF293-530F-4496-B065-205F3F8A499C}"/>
    <cellStyle name="Normal 3 2 5 6" xfId="3756" xr:uid="{3A7EB439-316B-4583-9AEA-C1E3C2844266}"/>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FB056786-9516-4F66-8160-7EE2770910A0}"/>
    <cellStyle name="Normal 3 2 6 2 3" xfId="3566" xr:uid="{E82DD52E-4EDC-48C6-963A-6B94ED1EC3EB}"/>
    <cellStyle name="Normal 3 2 6 2 4" xfId="3818" xr:uid="{9F8DF71E-4E95-4ED8-9780-2D775465049B}"/>
    <cellStyle name="Normal 3 2 6 3" xfId="3442" xr:uid="{FFA32A7D-DF21-4608-B320-14F41FDC5635}"/>
    <cellStyle name="Normal 3 2 6 3 2" xfId="3707" xr:uid="{4AA068E7-DEB3-4883-A930-A5C5F0B52161}"/>
    <cellStyle name="Normal 3 2 6 3 3" xfId="3943" xr:uid="{BC4098C7-C7C5-46D2-BB44-979D55BDAB5F}"/>
    <cellStyle name="Normal 3 2 6 4" xfId="2942" xr:uid="{6F039511-645D-4B28-9350-40E7266C3E91}"/>
    <cellStyle name="Normal 3 2 6 4 2" xfId="3611" xr:uid="{A2814150-5F40-4220-AA2D-BA56B3D8FB64}"/>
    <cellStyle name="Normal 3 2 6 4 3" xfId="3863" xr:uid="{498F5073-0238-4BA5-9C76-32A86F4C4CD3}"/>
    <cellStyle name="Normal 3 2 6 5" xfId="3521" xr:uid="{1AEA6116-EC6B-4BB6-A00F-D9E00CB01DBF}"/>
    <cellStyle name="Normal 3 2 6 6" xfId="3773" xr:uid="{A2C1D2AB-8762-4C67-96E4-FB456E8E3FAE}"/>
    <cellStyle name="Normal 3 2 7" xfId="31" xr:uid="{2F3C1975-D9A4-46DE-B8C2-B72AC2C044E0}"/>
    <cellStyle name="Normal 3 2 7 2" xfId="2877" xr:uid="{59781F0C-77A9-45FE-8065-6468F1E0AAEF}"/>
    <cellStyle name="Normal 3 2 7 2 2" xfId="3546" xr:uid="{7E4E383C-F467-4833-9603-62B435DCFA79}"/>
    <cellStyle name="Normal 3 2 7 2 3" xfId="3798" xr:uid="{2BD96C8E-81CF-4EF5-B34D-D537055BE925}"/>
    <cellStyle name="Normal 3 2 7 3" xfId="2922" xr:uid="{E4C8E062-8446-4FC6-BB97-540E387A26A7}"/>
    <cellStyle name="Normal 3 2 7 3 2" xfId="3591" xr:uid="{DF90C2F7-4C93-452D-ACE7-18F1D28980A1}"/>
    <cellStyle name="Normal 3 2 7 3 3" xfId="3843" xr:uid="{6A7C1F40-2DDB-4FE7-8970-7EFE89B36A6B}"/>
    <cellStyle name="Normal 3 2 7 4" xfId="3501" xr:uid="{AE3D10A4-2F98-4CA8-875F-94496B9C4990}"/>
    <cellStyle name="Normal 3 2 7 5" xfId="3753" xr:uid="{AA1181F2-C409-43B1-9516-68619FDFED66}"/>
    <cellStyle name="Normal 3 2 8" xfId="26" xr:uid="{1A6667CB-56D8-4FDD-8F5E-B10A2CC5605D}"/>
    <cellStyle name="Normal 3 2 8 2" xfId="2962" xr:uid="{DD45B365-9B60-49ED-BE76-CFF5D5DAA582}"/>
    <cellStyle name="Normal 3 2 8 2 2" xfId="3631" xr:uid="{CC0F055B-6EF9-4E9B-9D49-E4C1FC9CB8EC}"/>
    <cellStyle name="Normal 3 2 8 2 3" xfId="3883" xr:uid="{4336FA7E-78D2-403E-9D72-7AC5ACA4803B}"/>
    <cellStyle name="Normal 3 2 8 3" xfId="3496" xr:uid="{2A414241-0D56-46CA-AD32-83B8FE5D2AD7}"/>
    <cellStyle name="Normal 3 2 8 4" xfId="3748" xr:uid="{F1D5698E-6ED8-4D13-8828-B5F1EC76800C}"/>
    <cellStyle name="Normal 3 2 9" xfId="2872" xr:uid="{5731358C-C79B-4179-A65F-2B477AD238AF}"/>
    <cellStyle name="Normal 3 2 9 2" xfId="3018" xr:uid="{714AB98F-C443-4AE8-AF84-F8E43C94A385}"/>
    <cellStyle name="Normal 3 2 9 2 2" xfId="3687" xr:uid="{BCC5716B-B9D8-4018-9F5A-2CB99B6DA829}"/>
    <cellStyle name="Normal 3 2 9 2 3" xfId="3923" xr:uid="{1925E5B5-DC86-4F46-B788-34FC7E6F11B4}"/>
    <cellStyle name="Normal 3 2 9 3" xfId="3541" xr:uid="{2418FE40-2F8A-49D4-A8F2-E3D8124EF135}"/>
    <cellStyle name="Normal 3 2 9 4" xfId="3793" xr:uid="{5A8E8B37-F9A0-4E77-B7C6-B0C707E2E600}"/>
    <cellStyle name="Normal 3 20" xfId="3742" xr:uid="{C6996676-BBCA-4B04-ABC8-C068C6407B33}"/>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755D0C8C-3676-43FE-A38A-35152247B421}"/>
    <cellStyle name="Normal 3 4 2 2 3" xfId="3573" xr:uid="{1CE5F716-B555-4D0B-B7F6-750E6DF20850}"/>
    <cellStyle name="Normal 3 4 2 2 4" xfId="3825" xr:uid="{D7C7CE75-A0E5-45BE-B971-132E961399E9}"/>
    <cellStyle name="Normal 3 4 2 3" xfId="3449" xr:uid="{F69352A1-49EA-464C-9645-A8456832A839}"/>
    <cellStyle name="Normal 3 4 2 3 2" xfId="3714" xr:uid="{F8A2F1CE-FB41-491C-8893-5596652AB2E3}"/>
    <cellStyle name="Normal 3 4 2 3 3" xfId="3950" xr:uid="{C0AB6600-3B12-43E4-82B2-B8305176CD60}"/>
    <cellStyle name="Normal 3 4 2 4" xfId="2949" xr:uid="{234F18C6-0530-4CFB-8567-9E316EFEA0F4}"/>
    <cellStyle name="Normal 3 4 2 4 2" xfId="3618" xr:uid="{F0D04E7E-2E24-4278-98F3-7B7E1A4B9B7A}"/>
    <cellStyle name="Normal 3 4 2 4 3" xfId="3870" xr:uid="{AABAF88E-1C87-4051-9188-EDF812E4354F}"/>
    <cellStyle name="Normal 3 4 2 5" xfId="3528" xr:uid="{BD8ADA06-C78C-4CAC-A038-694E43819B7E}"/>
    <cellStyle name="Normal 3 4 2 6" xfId="3780" xr:uid="{CF74702E-EBDF-4560-B1D4-8B51B5F27BF0}"/>
    <cellStyle name="Normal 3 4 3" xfId="2887" xr:uid="{4250C279-464F-48CB-8AC2-E6FD78211848}"/>
    <cellStyle name="Normal 3 4 3 2" xfId="2988" xr:uid="{B3F2BA6A-0E88-4FCC-B919-25E912452C72}"/>
    <cellStyle name="Normal 3 4 3 2 2" xfId="3657" xr:uid="{A47EDDB5-6627-4F82-A69D-547318AABEE9}"/>
    <cellStyle name="Normal 3 4 3 2 3" xfId="3893" xr:uid="{F6F6A65C-05D2-4DFE-AC90-57C92B80E210}"/>
    <cellStyle name="Normal 3 4 3 3" xfId="3556" xr:uid="{56DC35D1-75FD-453E-90A6-BB86E3E6E135}"/>
    <cellStyle name="Normal 3 4 3 4" xfId="3808" xr:uid="{1C5F75B5-7FF4-4A61-AB8F-E77CB7E98184}"/>
    <cellStyle name="Normal 3 4 4" xfId="3425" xr:uid="{362C761A-090E-4494-B5E1-44C63EF42BC2}"/>
    <cellStyle name="Normal 3 4 4 2" xfId="3697" xr:uid="{098C6541-C5CD-41F4-99E2-563374098DE3}"/>
    <cellStyle name="Normal 3 4 4 3" xfId="3933" xr:uid="{339F911B-041C-4043-95C0-688CCBBC195C}"/>
    <cellStyle name="Normal 3 4 5" xfId="2932" xr:uid="{40F72571-2003-43CD-B387-825810AD604A}"/>
    <cellStyle name="Normal 3 4 5 2" xfId="3601" xr:uid="{4E3FDC2F-EBE6-4287-B788-11F779DC796F}"/>
    <cellStyle name="Normal 3 4 5 3" xfId="3853" xr:uid="{C064AA3F-6E8E-47D8-96A1-8C8703E97228}"/>
    <cellStyle name="Normal 3 4 6" xfId="3511" xr:uid="{298C2B22-9A61-4873-8668-E49EC897D026}"/>
    <cellStyle name="Normal 3 4 7" xfId="3763" xr:uid="{BA86536E-B005-435C-A8D6-61EA0087FBE4}"/>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A9F4AAD5-CA5D-45B1-9A30-8EDD9C3F3306}"/>
    <cellStyle name="Normal 3 5 2 2 3" xfId="3577" xr:uid="{69E745A6-02F7-47F3-9760-DE85AE2423DE}"/>
    <cellStyle name="Normal 3 5 2 2 4" xfId="3829" xr:uid="{A72023F8-D475-41B1-88AF-3A649FFB00FB}"/>
    <cellStyle name="Normal 3 5 2 3" xfId="3453" xr:uid="{3840D03D-FA91-4CD5-B314-888A226ABFF0}"/>
    <cellStyle name="Normal 3 5 2 3 2" xfId="3718" xr:uid="{7656B2BD-CE02-4B20-BDBE-66CB07948D6D}"/>
    <cellStyle name="Normal 3 5 2 3 3" xfId="3954" xr:uid="{3EDFE313-821F-425A-B158-9195B75973A9}"/>
    <cellStyle name="Normal 3 5 2 4" xfId="2953" xr:uid="{5BEC0BD2-9149-476B-ABB5-0AF87C2FAF7D}"/>
    <cellStyle name="Normal 3 5 2 4 2" xfId="3622" xr:uid="{D9508435-6B5E-43F5-9DB7-7B2F61F6CEDC}"/>
    <cellStyle name="Normal 3 5 2 4 3" xfId="3874" xr:uid="{730793BC-7AA3-42CC-8623-561ED70C8755}"/>
    <cellStyle name="Normal 3 5 2 5" xfId="3532" xr:uid="{363538B8-CC83-42E2-ABD1-32ECDE641743}"/>
    <cellStyle name="Normal 3 5 2 6" xfId="3784" xr:uid="{6BC4B9F9-86AC-4F0B-9BFB-F52A8162DC22}"/>
    <cellStyle name="Normal 3 5 3" xfId="2891" xr:uid="{ECB1E89E-33F7-4979-9AF8-05F571C83AAF}"/>
    <cellStyle name="Normal 3 5 3 2" xfId="2992" xr:uid="{6C52CE60-5D32-4E61-8E64-2B04DAD55F56}"/>
    <cellStyle name="Normal 3 5 3 2 2" xfId="3661" xr:uid="{183B444B-DE9F-428A-B02E-9223A4647131}"/>
    <cellStyle name="Normal 3 5 3 2 3" xfId="3897" xr:uid="{86BEA138-0A05-4370-BDF7-CACFDF5B361A}"/>
    <cellStyle name="Normal 3 5 3 3" xfId="3560" xr:uid="{A211DFBE-063D-47E7-87EF-A6CDDDA2E1C3}"/>
    <cellStyle name="Normal 3 5 3 4" xfId="3812" xr:uid="{262A5927-0C38-4F6E-81A4-00DAF7CC08B6}"/>
    <cellStyle name="Normal 3 5 4" xfId="3435" xr:uid="{861AAC26-C3FF-48A7-A3C4-F906BA8B1DF7}"/>
    <cellStyle name="Normal 3 5 4 2" xfId="3701" xr:uid="{959C22F2-C3CB-486E-9FF7-32C9393F2A90}"/>
    <cellStyle name="Normal 3 5 4 3" xfId="3937" xr:uid="{80F8E19B-EF2F-4F22-AA10-4F60E48660AC}"/>
    <cellStyle name="Normal 3 5 5" xfId="2936" xr:uid="{FE634913-EAE7-49BC-8321-DE62527417E2}"/>
    <cellStyle name="Normal 3 5 5 2" xfId="3605" xr:uid="{E12D629C-B992-4564-B07F-C4ABFAD74C3F}"/>
    <cellStyle name="Normal 3 5 5 3" xfId="3857" xr:uid="{336230EC-F6CA-477A-9C48-5BFC90D3AA6A}"/>
    <cellStyle name="Normal 3 5 6" xfId="3515" xr:uid="{D8B0D612-C100-4C09-8B1D-DA82ED309ED9}"/>
    <cellStyle name="Normal 3 5 7" xfId="3767" xr:uid="{7E5FFED4-9609-4DCF-B1AC-B21CF4C41381}"/>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6AA656C5-F42F-459D-8D48-5CC4DDA2CBE3}"/>
    <cellStyle name="Normal 3 6 2 2 3" xfId="3579" xr:uid="{46C6946B-5B0F-4775-ADF2-FE3BB48F6852}"/>
    <cellStyle name="Normal 3 6 2 2 4" xfId="3831" xr:uid="{B855F4D8-B39A-4B52-9C72-32ECA4AB925A}"/>
    <cellStyle name="Normal 3 6 2 3" xfId="3455" xr:uid="{21C68592-3DDB-4928-A6C0-75877A37ADCE}"/>
    <cellStyle name="Normal 3 6 2 3 2" xfId="3720" xr:uid="{BDDFE2FE-3968-469B-A9E4-7253F968F104}"/>
    <cellStyle name="Normal 3 6 2 3 3" xfId="3956" xr:uid="{E624A2DB-EC96-4A1F-AC35-6AE56AA21303}"/>
    <cellStyle name="Normal 3 6 2 4" xfId="2955" xr:uid="{B3992CC1-5494-4763-A54C-7F02EF68E46D}"/>
    <cellStyle name="Normal 3 6 2 4 2" xfId="3624" xr:uid="{56E72497-4FD9-4928-92E9-1B1F6569095C}"/>
    <cellStyle name="Normal 3 6 2 4 3" xfId="3876" xr:uid="{345479A2-47ED-4A6E-BCC6-12E486AB8414}"/>
    <cellStyle name="Normal 3 6 2 5" xfId="3534" xr:uid="{0F6DD857-3E47-4D4A-97C1-38AE13D8E9E8}"/>
    <cellStyle name="Normal 3 6 2 6" xfId="3786" xr:uid="{89806AB6-CC6A-46C3-B083-91B1ED327BB5}"/>
    <cellStyle name="Normal 3 6 3" xfId="2893" xr:uid="{AF48D1B9-5F0A-4162-948C-E4BA765EE164}"/>
    <cellStyle name="Normal 3 6 3 2" xfId="2994" xr:uid="{0B8D98EF-A3F0-4428-9465-2084740EEBDF}"/>
    <cellStyle name="Normal 3 6 3 2 2" xfId="3663" xr:uid="{99359995-C15C-4214-80A7-22A72076F5AA}"/>
    <cellStyle name="Normal 3 6 3 2 3" xfId="3899" xr:uid="{34AC5578-A678-45EC-ACC0-55128B7BE480}"/>
    <cellStyle name="Normal 3 6 3 3" xfId="3562" xr:uid="{A41465FF-C763-40D7-BE17-986A19DEA467}"/>
    <cellStyle name="Normal 3 6 3 4" xfId="3814" xr:uid="{BDB8F281-0E7D-41C8-BE86-1A42B41E3F7B}"/>
    <cellStyle name="Normal 3 6 4" xfId="3437" xr:uid="{18980BF1-5D51-4084-90DB-84C6ED63DE1A}"/>
    <cellStyle name="Normal 3 6 4 2" xfId="3703" xr:uid="{B3269BC1-33E5-4817-A995-96A1BD7061D1}"/>
    <cellStyle name="Normal 3 6 4 3" xfId="3939" xr:uid="{7F7930D5-CDFE-477B-AACE-4360696913E2}"/>
    <cellStyle name="Normal 3 6 5" xfId="2938" xr:uid="{464D1B4F-3FDE-4325-BF32-01E30F8597D3}"/>
    <cellStyle name="Normal 3 6 5 2" xfId="3607" xr:uid="{E3BEC948-CB48-4699-9BF7-398E9057341F}"/>
    <cellStyle name="Normal 3 6 5 3" xfId="3859" xr:uid="{A5F80699-8930-41A5-8A73-C85A8DA4FA9D}"/>
    <cellStyle name="Normal 3 6 6" xfId="3517" xr:uid="{36B40373-C254-42BF-9844-AB2E19D74B61}"/>
    <cellStyle name="Normal 3 6 7" xfId="3769" xr:uid="{0026C948-9701-442A-BD58-EC8582F6EDED}"/>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D60B8EA3-46DB-4D9D-A540-FE1AD20576B1}"/>
    <cellStyle name="Normal 3 7 2 2 3" xfId="3568" xr:uid="{C7D6B39A-772D-4D3C-9D2F-8300C65922DB}"/>
    <cellStyle name="Normal 3 7 2 2 4" xfId="3820" xr:uid="{27038CE2-489B-4577-98E3-FA7099F3E1A8}"/>
    <cellStyle name="Normal 3 7 2 3" xfId="3444" xr:uid="{67957013-F341-4E6C-A69B-0EDB178F8F47}"/>
    <cellStyle name="Normal 3 7 2 3 2" xfId="3709" xr:uid="{8200D914-E07F-4E54-A2AF-C55324BA3CCE}"/>
    <cellStyle name="Normal 3 7 2 3 3" xfId="3945" xr:uid="{2AC5C46A-E39D-4940-BD81-48806BBDF203}"/>
    <cellStyle name="Normal 3 7 2 4" xfId="2944" xr:uid="{9C47C7AE-7CA9-4452-A77C-95B435A66C76}"/>
    <cellStyle name="Normal 3 7 2 4 2" xfId="3613" xr:uid="{31B6E725-703C-4DD5-95DA-D3E2F219BA7A}"/>
    <cellStyle name="Normal 3 7 2 4 3" xfId="3865" xr:uid="{B85D0AF2-14E4-4312-BA58-0A45BC48122A}"/>
    <cellStyle name="Normal 3 7 2 5" xfId="3523" xr:uid="{FC001EC6-1FFF-4CFF-87BE-A1DF17CEADBB}"/>
    <cellStyle name="Normal 3 7 2 6" xfId="3775" xr:uid="{550551FD-213A-4A7B-9103-4B3B6525B69E}"/>
    <cellStyle name="Normal 3 7 3" xfId="2882" xr:uid="{CAC8F409-912F-4248-A145-ECB4A69E53C0}"/>
    <cellStyle name="Normal 3 7 3 2" xfId="2967" xr:uid="{AD2F175F-6CE0-4BF1-89F7-8D6F4DAA212B}"/>
    <cellStyle name="Normal 3 7 3 2 2" xfId="3636" xr:uid="{444573FF-F4BC-490C-8DAC-4281FD2C5097}"/>
    <cellStyle name="Normal 3 7 3 2 3" xfId="3888" xr:uid="{97CAB43C-625A-4E68-B1C3-F478D483AD4D}"/>
    <cellStyle name="Normal 3 7 3 3" xfId="3551" xr:uid="{FD155A5A-1FB9-4188-A30F-4138488D7210}"/>
    <cellStyle name="Normal 3 7 3 4" xfId="3803" xr:uid="{1A22031B-781E-4478-A185-34A5863D956B}"/>
    <cellStyle name="Normal 3 7 4" xfId="3023" xr:uid="{17C3627A-5390-4086-994A-FC055B3E2812}"/>
    <cellStyle name="Normal 3 7 4 2" xfId="3692" xr:uid="{60957BF5-3C0E-48DB-BEAA-33FBC66548BE}"/>
    <cellStyle name="Normal 3 7 4 3" xfId="3928" xr:uid="{CD98EA26-A669-488C-A5A9-A71225B36260}"/>
    <cellStyle name="Normal 3 7 5" xfId="2927" xr:uid="{F7BA3C64-391D-4B30-ACDD-3661ABDF053D}"/>
    <cellStyle name="Normal 3 7 5 2" xfId="3596" xr:uid="{FEF7B1B7-3C7A-4C91-A177-C9900B215FC2}"/>
    <cellStyle name="Normal 3 7 5 3" xfId="3848" xr:uid="{69369180-F2CF-4C4F-A561-43D8F2F04210}"/>
    <cellStyle name="Normal 3 7 6" xfId="3506" xr:uid="{C85A07FA-469B-4060-A313-D5D1D97E3931}"/>
    <cellStyle name="Normal 3 7 7" xfId="3758" xr:uid="{121418AC-B18D-469E-8380-FEE64034BD92}"/>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662FD0D4-CB45-4A1B-961A-2A989B4266D0}"/>
    <cellStyle name="Normal 3 8 2 2 3" xfId="3567" xr:uid="{660FA052-BE0C-4619-814C-B0B964F6E8D1}"/>
    <cellStyle name="Normal 3 8 2 2 4" xfId="3819" xr:uid="{280FDF5B-3C5E-4AA7-9D53-2A43AA1D290B}"/>
    <cellStyle name="Normal 3 8 2 3" xfId="3443" xr:uid="{674C9D59-715E-492F-A955-8D053C361483}"/>
    <cellStyle name="Normal 3 8 2 3 2" xfId="3708" xr:uid="{E2CA6EA0-C2D0-4FF4-8419-F505D58A1287}"/>
    <cellStyle name="Normal 3 8 2 3 3" xfId="3944" xr:uid="{527FED6D-63ED-465F-AEC9-00C1F576EEAC}"/>
    <cellStyle name="Normal 3 8 2 4" xfId="2943" xr:uid="{A5926E68-6E3A-4F69-A50C-5F3732548537}"/>
    <cellStyle name="Normal 3 8 2 4 2" xfId="3612" xr:uid="{426E6E58-B351-40DF-B238-9CB13D60576D}"/>
    <cellStyle name="Normal 3 8 2 4 3" xfId="3864" xr:uid="{0310FB57-4954-4A56-9300-EBE0543F2340}"/>
    <cellStyle name="Normal 3 8 2 5" xfId="3522" xr:uid="{979A876D-B891-40C7-82DA-3DA04C5FC453}"/>
    <cellStyle name="Normal 3 8 2 6" xfId="3774" xr:uid="{81D9D889-E046-4C08-9FC2-966A609EB6B7}"/>
    <cellStyle name="Normal 3 8 3" xfId="2881" xr:uid="{2A6C37F5-3EAB-4641-9972-109045CFDB2E}"/>
    <cellStyle name="Normal 3 8 3 2" xfId="2966" xr:uid="{AFE56341-50A2-420E-881F-FFFAAFB96C76}"/>
    <cellStyle name="Normal 3 8 3 2 2" xfId="3635" xr:uid="{561A7084-8F92-4AFE-B823-304C3BC04B2F}"/>
    <cellStyle name="Normal 3 8 3 2 3" xfId="3887" xr:uid="{047FF779-E51B-4E83-9957-F3E06A30EEB0}"/>
    <cellStyle name="Normal 3 8 3 3" xfId="3550" xr:uid="{6CCE2FCA-0C88-41D9-88FA-C698D5BBAA6A}"/>
    <cellStyle name="Normal 3 8 3 4" xfId="3802" xr:uid="{D80D88E5-6D43-4CE6-A7C0-2668B28D6F65}"/>
    <cellStyle name="Normal 3 8 4" xfId="3022" xr:uid="{490F8661-2274-477D-8A62-38B0B8A8D80D}"/>
    <cellStyle name="Normal 3 8 4 2" xfId="3691" xr:uid="{9DD60BA5-4A4A-42A8-9FD2-601FBE28019B}"/>
    <cellStyle name="Normal 3 8 4 3" xfId="3927" xr:uid="{31694E8D-0B40-43AB-A798-36B931B150DF}"/>
    <cellStyle name="Normal 3 8 5" xfId="2926" xr:uid="{0B0E2B2C-3A3B-4C12-8B19-70D50DDFA4C7}"/>
    <cellStyle name="Normal 3 8 5 2" xfId="3595" xr:uid="{186A2956-2B57-4DA0-BFE5-9620666BBD34}"/>
    <cellStyle name="Normal 3 8 5 3" xfId="3847" xr:uid="{3EF684C2-9904-4090-B23B-1FBA72988F44}"/>
    <cellStyle name="Normal 3 8 6" xfId="3505" xr:uid="{E133F36B-E891-49F4-8CB9-372603913109}"/>
    <cellStyle name="Normal 3 8 7" xfId="3757" xr:uid="{F6C46610-1290-4116-AAF0-24541B1AF2CF}"/>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3208B406-54E6-4414-97AE-5D98201732C5}"/>
    <cellStyle name="Normal 3 9 2 3" xfId="3548" xr:uid="{928090B1-A035-40CA-9A84-C9997FF0BEA2}"/>
    <cellStyle name="Normal 3 9 2 4" xfId="3800" xr:uid="{571FC8DD-FA1A-4C78-B186-164496FC1283}"/>
    <cellStyle name="Normal 3 9 3" xfId="3020" xr:uid="{330F775B-D10F-4B3F-B787-95506BC9D1F2}"/>
    <cellStyle name="Normal 3 9 3 2" xfId="3689" xr:uid="{EE795DE7-6555-4372-98BD-6B6263B6979F}"/>
    <cellStyle name="Normal 3 9 3 3" xfId="3925" xr:uid="{0A6D8834-A89E-434B-8130-BCB776DC6AA4}"/>
    <cellStyle name="Normal 3 9 4" xfId="2924" xr:uid="{BAC23DD2-8035-4E02-BEDA-BC8AE034543F}"/>
    <cellStyle name="Normal 3 9 4 2" xfId="3593" xr:uid="{23ABD6F3-84EB-4393-B461-5D2B2F099B98}"/>
    <cellStyle name="Normal 3 9 4 3" xfId="3845" xr:uid="{CD5FF0E1-7D7D-434E-914F-571EF150DB9B}"/>
    <cellStyle name="Normal 3 9 5" xfId="3503" xr:uid="{3F0E68A4-505F-4743-A141-2A4ADDEC93C6}"/>
    <cellStyle name="Normal 3 9 6" xfId="3755" xr:uid="{54413BEB-E2B9-43E4-88E8-7B89A8A817F3}"/>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970D752C-30D4-4092-BC52-53FBD6F1DE69}"/>
    <cellStyle name="Normal 4 10 3" xfId="3542" xr:uid="{39EA222C-770B-41E7-A4CC-C117C50904EE}"/>
    <cellStyle name="Normal 4 10 4" xfId="3794" xr:uid="{03D0F2E4-FEF8-40C6-BA67-AD05ABAF34FE}"/>
    <cellStyle name="Normal 4 11" xfId="3484" xr:uid="{E1E9D421-EAA4-4FD4-91B6-26A35DFAACCA}"/>
    <cellStyle name="Normal 4 11 2" xfId="3731" xr:uid="{6C3D6F15-8596-4BBF-9E70-FE8E148C2BD0}"/>
    <cellStyle name="Normal 4 11 3" xfId="3967" xr:uid="{08BA907A-023F-4E61-8E30-BE83BD39CC1C}"/>
    <cellStyle name="Normal 4 12" xfId="2918" xr:uid="{776488AA-3726-479F-9BB8-4CE8059F9DA4}"/>
    <cellStyle name="Normal 4 12 2" xfId="3587" xr:uid="{FED39AA4-4B50-4DAA-B527-5CA2B810B28A}"/>
    <cellStyle name="Normal 4 12 3" xfId="3839" xr:uid="{AAD5B2D6-9EF3-4DDB-AEEA-55F32C9738B2}"/>
    <cellStyle name="Normal 4 13" xfId="3492" xr:uid="{BA64252E-E332-442C-AF6B-08C40B5879B8}"/>
    <cellStyle name="Normal 4 14" xfId="22" xr:uid="{8086ED49-FE76-4531-AB0E-FA4CAA2327F8}"/>
    <cellStyle name="Normal 4 15" xfId="3744" xr:uid="{AF47CDB8-3565-448C-9DA6-EAE76C9C7BB6}"/>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A2453C89-6392-41AD-A0FF-345B2EF89D61}"/>
    <cellStyle name="Normal 4 2 2 2 3" xfId="3574" xr:uid="{DF14BEFE-7DC0-43AB-8B39-12BC4C643D9A}"/>
    <cellStyle name="Normal 4 2 2 2 4" xfId="3826" xr:uid="{5D02DDB6-50DE-4378-964D-D87D35F10DDE}"/>
    <cellStyle name="Normal 4 2 2 3" xfId="3450" xr:uid="{8A145DD6-8681-439E-A9C6-50BC7D1C8EE6}"/>
    <cellStyle name="Normal 4 2 2 3 2" xfId="3715" xr:uid="{2215DDA7-181D-4DE5-B5C9-757B742671F6}"/>
    <cellStyle name="Normal 4 2 2 3 3" xfId="3951" xr:uid="{F8CE8316-0C19-4DD6-9BC3-14586E0E403F}"/>
    <cellStyle name="Normal 4 2 2 4" xfId="2950" xr:uid="{C95DDB79-805C-4C12-A415-C6FAA93F53B4}"/>
    <cellStyle name="Normal 4 2 2 4 2" xfId="3619" xr:uid="{DD3BD707-27A4-49A9-BF52-05B761F4D9B7}"/>
    <cellStyle name="Normal 4 2 2 4 3" xfId="3871" xr:uid="{D8E79BF1-3E9F-4C9E-93E3-B96E77B1F65E}"/>
    <cellStyle name="Normal 4 2 2 5" xfId="3529" xr:uid="{B95641FF-C168-45AD-B8C9-C4F9D814D317}"/>
    <cellStyle name="Normal 4 2 2 6" xfId="3781" xr:uid="{D64C0C40-C3ED-4D9A-9AA1-4790ABB9450F}"/>
    <cellStyle name="Normal 4 2 3" xfId="2888" xr:uid="{32807B66-8F0E-4006-9465-31D3322D1FA5}"/>
    <cellStyle name="Normal 4 2 3 2" xfId="2989" xr:uid="{D2CD65BD-F44D-476A-8304-1002F84EE031}"/>
    <cellStyle name="Normal 4 2 3 2 2" xfId="3658" xr:uid="{7F9D4086-4BC7-4361-8FF1-EDBC554D495F}"/>
    <cellStyle name="Normal 4 2 3 2 3" xfId="3894" xr:uid="{2A4C7FBB-030B-4B5B-BCCF-CD2EEC20F78B}"/>
    <cellStyle name="Normal 4 2 3 3" xfId="3557" xr:uid="{A82876CE-3AC7-40AF-942A-CC71D7FE0E16}"/>
    <cellStyle name="Normal 4 2 3 4" xfId="3809" xr:uid="{9F12399B-AAC6-43AE-8470-DE29DAFA03F2}"/>
    <cellStyle name="Normal 4 2 4" xfId="3426" xr:uid="{394C2112-16E4-407C-8D72-54B8B4347EA6}"/>
    <cellStyle name="Normal 4 2 4 2" xfId="3698" xr:uid="{71AE0EC5-12FA-47C6-AC62-AAFF5AA9056E}"/>
    <cellStyle name="Normal 4 2 4 3" xfId="3934" xr:uid="{C459E779-FF13-491E-9622-E81B73972836}"/>
    <cellStyle name="Normal 4 2 5" xfId="2933" xr:uid="{7422A233-B604-4CEF-8DB3-3B38D3B76A4F}"/>
    <cellStyle name="Normal 4 2 5 2" xfId="3602" xr:uid="{B3A4FAF7-0A25-4FD0-99A6-9D242DCD9793}"/>
    <cellStyle name="Normal 4 2 5 3" xfId="3854" xr:uid="{EBCC9E55-D6DE-4D1B-B066-9094A9955172}"/>
    <cellStyle name="Normal 4 2 6" xfId="3512" xr:uid="{4499489B-EA7A-4C79-88EE-8A8C8CDEE43E}"/>
    <cellStyle name="Normal 4 2 7" xfId="3764" xr:uid="{9CEC3828-41B3-4E07-B691-3F77EF03A40F}"/>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E86DE2AC-6261-4CE0-9BD1-C66845B72530}"/>
    <cellStyle name="Normal 4 3 2 2 3" xfId="3578" xr:uid="{3502D45F-E9A4-483F-A01F-19140A102337}"/>
    <cellStyle name="Normal 4 3 2 2 4" xfId="3830" xr:uid="{50EE70F8-3523-492C-9461-87014AD97F93}"/>
    <cellStyle name="Normal 4 3 2 3" xfId="3454" xr:uid="{40666BB9-5300-4A90-A041-C2B05E0212C7}"/>
    <cellStyle name="Normal 4 3 2 3 2" xfId="3719" xr:uid="{27CD0467-DAC3-4379-9F87-015AC64E0485}"/>
    <cellStyle name="Normal 4 3 2 3 3" xfId="3955" xr:uid="{D245BA11-6703-4D31-82C7-4B0E64C7FB40}"/>
    <cellStyle name="Normal 4 3 2 4" xfId="2954" xr:uid="{A9FD7A50-AF92-46E9-B0DE-DEF8A5AB0621}"/>
    <cellStyle name="Normal 4 3 2 4 2" xfId="3623" xr:uid="{1861C970-CC5A-4BEB-AD97-887F2A8BE552}"/>
    <cellStyle name="Normal 4 3 2 4 3" xfId="3875" xr:uid="{8E454F91-4795-45A1-9FA9-F3FA0552E462}"/>
    <cellStyle name="Normal 4 3 2 5" xfId="3533" xr:uid="{2A1BC6D7-965B-4D75-8A88-2EC268E535D0}"/>
    <cellStyle name="Normal 4 3 2 6" xfId="3785" xr:uid="{7AD1E5C9-6532-4AFB-8EDF-B4433258CE31}"/>
    <cellStyle name="Normal 4 3 3" xfId="2892" xr:uid="{6C5564FB-3250-4620-823E-01C2904A3432}"/>
    <cellStyle name="Normal 4 3 3 2" xfId="2993" xr:uid="{C673568D-B830-421D-9F57-682A545B10F2}"/>
    <cellStyle name="Normal 4 3 3 2 2" xfId="3662" xr:uid="{7993FE68-3A7B-45CD-8A86-C8FF0BCD0CE9}"/>
    <cellStyle name="Normal 4 3 3 2 3" xfId="3898" xr:uid="{AF152ADD-0D42-456B-92FD-68283EFCBFB9}"/>
    <cellStyle name="Normal 4 3 3 3" xfId="3561" xr:uid="{EBFA198F-0452-4CF7-B47B-FF3047664F36}"/>
    <cellStyle name="Normal 4 3 3 4" xfId="3813" xr:uid="{8B05B3F5-D8A0-4482-A5A3-FD83C0014ADE}"/>
    <cellStyle name="Normal 4 3 4" xfId="3436" xr:uid="{9D31176D-BE12-49D1-828B-B3658E91ABDD}"/>
    <cellStyle name="Normal 4 3 4 2" xfId="3702" xr:uid="{8B3D2050-B085-477E-9C06-E5213BFE71A6}"/>
    <cellStyle name="Normal 4 3 4 3" xfId="3938" xr:uid="{A3CCEE15-EE18-4357-80F3-CD921BA7AE16}"/>
    <cellStyle name="Normal 4 3 5" xfId="2937" xr:uid="{5A091B88-F41A-4AF7-91C4-1F079688941A}"/>
    <cellStyle name="Normal 4 3 5 2" xfId="3606" xr:uid="{6B8C2F25-0AB1-45B2-AE85-87D20184DFAC}"/>
    <cellStyle name="Normal 4 3 5 3" xfId="3858" xr:uid="{89EF2CC3-A029-4E46-9F16-DBE5D974F923}"/>
    <cellStyle name="Normal 4 3 6" xfId="3516" xr:uid="{7C95A12E-99DA-4C3A-82F2-8515CBB4FDA4}"/>
    <cellStyle name="Normal 4 3 7" xfId="3768" xr:uid="{883A4482-D211-4EA3-9F77-A926EDEC0B3C}"/>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98DEA097-3326-4252-B361-653B7AF94D5A}"/>
    <cellStyle name="Normal 4 4 2 2 3" xfId="3581" xr:uid="{48EED8D4-76B9-4A46-A51F-BC81D3E1D646}"/>
    <cellStyle name="Normal 4 4 2 2 4" xfId="3833" xr:uid="{E10185C9-4B10-4091-98A1-558F34F623B6}"/>
    <cellStyle name="Normal 4 4 2 3" xfId="3457" xr:uid="{603BC009-A252-49E1-A966-6BBF24B62296}"/>
    <cellStyle name="Normal 4 4 2 3 2" xfId="3722" xr:uid="{244380B4-5AEC-48D0-A2EF-A95450406E38}"/>
    <cellStyle name="Normal 4 4 2 3 3" xfId="3958" xr:uid="{AAA239C8-7FB8-478C-B1FA-DD9F338598E8}"/>
    <cellStyle name="Normal 4 4 2 4" xfId="2957" xr:uid="{B6BD8F4B-7DE3-4A49-8A75-171644DE4B45}"/>
    <cellStyle name="Normal 4 4 2 4 2" xfId="3626" xr:uid="{C6ED27FC-A2F5-473D-B52E-DA25506805BC}"/>
    <cellStyle name="Normal 4 4 2 4 3" xfId="3878" xr:uid="{F97E9BD2-D253-4BE3-9AC4-EC8F06AC8E43}"/>
    <cellStyle name="Normal 4 4 2 5" xfId="3536" xr:uid="{1B9216E6-0302-4DDB-842E-1C4D5D558AF7}"/>
    <cellStyle name="Normal 4 4 2 6" xfId="3788" xr:uid="{49DC9AB3-4636-4069-871E-DDC823E94DCB}"/>
    <cellStyle name="Normal 4 4 3" xfId="2895" xr:uid="{31D89E02-9E55-42A5-9DC4-1228FD145ADF}"/>
    <cellStyle name="Normal 4 4 3 2" xfId="2996" xr:uid="{08E4F956-9DC8-4470-AAB7-3C6C658BCCD1}"/>
    <cellStyle name="Normal 4 4 3 2 2" xfId="3665" xr:uid="{56F916F1-3B59-4C13-B7CF-6FFD72C16681}"/>
    <cellStyle name="Normal 4 4 3 2 3" xfId="3901" xr:uid="{907A7C02-B857-49C6-BF6A-41E51366FD39}"/>
    <cellStyle name="Normal 4 4 3 3" xfId="3564" xr:uid="{94591AE2-72AD-46F7-A8E0-36A4C1395603}"/>
    <cellStyle name="Normal 4 4 3 4" xfId="3816" xr:uid="{1D4A4508-8F9D-401C-9DEC-40103138A616}"/>
    <cellStyle name="Normal 4 4 4" xfId="3439" xr:uid="{2C59E7BB-97B5-4DF7-829F-EE7A50649E81}"/>
    <cellStyle name="Normal 4 4 4 2" xfId="3705" xr:uid="{98E0296E-A976-4DB9-9CA4-2839128A46C2}"/>
    <cellStyle name="Normal 4 4 4 3" xfId="3941" xr:uid="{0D98C880-0A94-4AC9-8353-1621AA3162A7}"/>
    <cellStyle name="Normal 4 4 5" xfId="2940" xr:uid="{D339D396-524A-4FC5-93FD-8ADCB9EC87F1}"/>
    <cellStyle name="Normal 4 4 5 2" xfId="3609" xr:uid="{8A005C51-8150-44F5-B3F9-8A689A25B884}"/>
    <cellStyle name="Normal 4 4 5 3" xfId="3861" xr:uid="{FFA37FA8-DB06-405E-A72D-39615D9D2A7F}"/>
    <cellStyle name="Normal 4 4 6" xfId="3519" xr:uid="{12B38230-8BF1-4B5B-A331-B6FB04606618}"/>
    <cellStyle name="Normal 4 4 7" xfId="3771" xr:uid="{15FC0BE3-140B-4401-B9E6-3EC76B595E51}"/>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53B690E5-C977-4F7C-857F-16A5A65D2681}"/>
    <cellStyle name="Normal 4 5 2 3" xfId="3554" xr:uid="{7D9911A8-E0D2-4AE2-829D-199C5E3823B4}"/>
    <cellStyle name="Normal 4 5 2 4" xfId="3806" xr:uid="{029E4C7B-F701-40AC-AF05-DD5A99AE488C}"/>
    <cellStyle name="Normal 4 5 3" xfId="3040" xr:uid="{FF07AB09-14AA-4828-B57E-B817117672A2}"/>
    <cellStyle name="Normal 4 5 3 2" xfId="3695" xr:uid="{83F37EC2-5319-4AE8-87C5-D0A028B6C2FB}"/>
    <cellStyle name="Normal 4 5 3 3" xfId="3931" xr:uid="{9D92381D-8DFA-4D2C-93E3-BB7ED9567570}"/>
    <cellStyle name="Normal 4 5 4" xfId="2930" xr:uid="{127037BD-9E37-413D-9A1B-89CC01040EA9}"/>
    <cellStyle name="Normal 4 5 4 2" xfId="3599" xr:uid="{50DE78CD-2FF4-4B6C-996B-38AC7BD3C038}"/>
    <cellStyle name="Normal 4 5 4 3" xfId="3851" xr:uid="{BBCAD414-A003-46B5-B32C-03E6A30C557F}"/>
    <cellStyle name="Normal 4 5 5" xfId="3509" xr:uid="{EE80D27D-FF68-47E9-B3FD-412ABF79C8FA}"/>
    <cellStyle name="Normal 4 5 6" xfId="3761" xr:uid="{EDA299EA-578A-42B3-AB48-7554E74F2865}"/>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41F704E5-1529-40BE-9A35-D96B7A04FCDD}"/>
    <cellStyle name="Normal 4 6 2 3" xfId="3571" xr:uid="{0A1A40D1-C1B0-41DA-AF95-6D0B88ADA848}"/>
    <cellStyle name="Normal 4 6 2 4" xfId="3823" xr:uid="{E738F4AC-1159-45B0-97CA-E2FB262E0CA7}"/>
    <cellStyle name="Normal 4 6 3" xfId="3447" xr:uid="{5403DFEF-8DF5-4821-A5AD-BE962DCD5622}"/>
    <cellStyle name="Normal 4 6 3 2" xfId="3712" xr:uid="{94C7A8FA-212A-4E84-8519-272318F7EBA8}"/>
    <cellStyle name="Normal 4 6 3 3" xfId="3948" xr:uid="{F5911992-696A-4F73-A065-1F4EFA881CCB}"/>
    <cellStyle name="Normal 4 6 4" xfId="2947" xr:uid="{A671DB3F-E4AD-4FC7-940F-2A343291A944}"/>
    <cellStyle name="Normal 4 6 4 2" xfId="3616" xr:uid="{300DBA71-10EE-416C-8D9C-3A6BE45C10B1}"/>
    <cellStyle name="Normal 4 6 4 3" xfId="3868" xr:uid="{EEF3ABF0-34F5-4C60-A35C-A44FABAE5DA1}"/>
    <cellStyle name="Normal 4 6 5" xfId="3526" xr:uid="{B066C5EF-CD9C-4F81-8FC7-F8B1C146D8B9}"/>
    <cellStyle name="Normal 4 6 6" xfId="3778" xr:uid="{518A8F06-976B-481D-89A7-2A6EADD71DF3}"/>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7E130955-D653-468E-9B44-67058854996B}"/>
    <cellStyle name="Normal 4 8 3" xfId="2923" xr:uid="{F834450C-FB76-4614-87A2-14233A0E8F61}"/>
    <cellStyle name="Normal 4 8 3 2" xfId="3592" xr:uid="{95336BC0-AF1C-441E-B761-6F87729A275C}"/>
    <cellStyle name="Normal 4 8 3 3" xfId="3844" xr:uid="{5F9027F0-7F8C-4DE3-BCA3-07B9923FFA92}"/>
    <cellStyle name="Normal 4 8 4" xfId="3502" xr:uid="{C4359809-4B06-4ECC-85DA-A62E889FB51E}"/>
    <cellStyle name="Normal 4 8 5" xfId="3754" xr:uid="{9E3F010F-23AB-426B-AA13-7688F532CAFB}"/>
    <cellStyle name="Normal 4 9" xfId="27" xr:uid="{991B9F0F-1632-4E82-BA15-D4F5B44B6040}"/>
    <cellStyle name="Normal 4 9 2" xfId="2963" xr:uid="{1130FF09-DC98-4189-BFBA-210000AC8890}"/>
    <cellStyle name="Normal 4 9 2 2" xfId="3632" xr:uid="{63756306-B1DD-407B-B9E6-5AC0453CA823}"/>
    <cellStyle name="Normal 4 9 2 3" xfId="3884" xr:uid="{CAE96F76-6421-45D6-A140-4322FC2FB58C}"/>
    <cellStyle name="Normal 4 9 3" xfId="3497" xr:uid="{7AF635FA-A1A1-48C3-B6EE-0201F5320E85}"/>
    <cellStyle name="Normal 4 9 4" xfId="3749" xr:uid="{5BBDD5E4-D1A8-4087-8461-25DD0CF85006}"/>
    <cellStyle name="Normal 5" xfId="17" xr:uid="{00000000-0005-0000-0000-000009000000}"/>
    <cellStyle name="Normal 5 10" xfId="3745" xr:uid="{6842AA7D-0102-4088-B132-17586FDAC123}"/>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CF4B027C-7600-4A14-9508-E770F00442DF}"/>
    <cellStyle name="Normal 5 4 3" xfId="3498" xr:uid="{2D4D7C69-4DE4-4FC8-A914-E421AFAB2860}"/>
    <cellStyle name="Normal 5 4 4" xfId="3750" xr:uid="{AEB3FAD0-6EB4-4DD1-A253-740964C4EA8A}"/>
    <cellStyle name="Normal 5 5" xfId="2874" xr:uid="{9CDE6A7D-AF32-4552-B970-EE61A24273A0}"/>
    <cellStyle name="Normal 5 5 2" xfId="3543" xr:uid="{B74F021B-0F43-46BC-A2D3-0716E4A3AF8C}"/>
    <cellStyle name="Normal 5 5 3" xfId="3795" xr:uid="{25741EFD-9D38-4E86-B669-38B5E7DBC6BD}"/>
    <cellStyle name="Normal 5 6" xfId="2919" xr:uid="{B16276D1-98A2-4189-986F-7A9FF9B2E12B}"/>
    <cellStyle name="Normal 5 6 2" xfId="3588" xr:uid="{DA980C1F-D20E-4C94-9DA4-E0EC327351BC}"/>
    <cellStyle name="Normal 5 6 3" xfId="3840" xr:uid="{3D688688-E4CA-4D79-B5F0-D9F7999EC649}"/>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FE5D1DCF-8B33-40A5-8538-82C3860522C9}"/>
    <cellStyle name="Normal 7 3 3" xfId="3582" xr:uid="{7D2264C0-F1A9-4DCA-A32A-EB499D494EBF}"/>
    <cellStyle name="Normal 7 3 4" xfId="3834" xr:uid="{450A3BE5-DA12-4098-8746-AA552F64D4DD}"/>
    <cellStyle name="Normal 7 4" xfId="3458" xr:uid="{1092CC19-2F99-4393-B784-EFC2A6AEB43C}"/>
    <cellStyle name="Normal 7 4 2" xfId="3723" xr:uid="{0D55B3BF-BBD0-4E9D-86FD-488182A6561F}"/>
    <cellStyle name="Normal 7 4 3" xfId="3959" xr:uid="{A567DE9D-277E-4016-8949-64A6C8CD7896}"/>
    <cellStyle name="Normal 7 5" xfId="2958" xr:uid="{99099E35-371D-44EE-A4D8-19D973BD4E12}"/>
    <cellStyle name="Normal 7 5 2" xfId="3627" xr:uid="{6A79BA35-1D50-41F6-B98D-FCBCCD565DF3}"/>
    <cellStyle name="Normal 7 5 3" xfId="3879" xr:uid="{1F681AF3-4ADE-438F-9A90-9F8AED94933E}"/>
    <cellStyle name="Normal 7 6" xfId="3537" xr:uid="{0B2E2D67-91A9-4261-A82B-2178984B9A39}"/>
    <cellStyle name="Normal 7 7" xfId="3789" xr:uid="{8D6584C0-F1A5-4F80-B15E-43F2955E88B3}"/>
    <cellStyle name="Normal 8" xfId="3479" xr:uid="{F65E7F24-28BF-47D4-B373-5F9607D80DE1}"/>
    <cellStyle name="Normal 8 2" xfId="2269" xr:uid="{B3E2D75E-C975-46FE-B6CD-080EE9FE5F8B}"/>
    <cellStyle name="Normal 8 3" xfId="3726" xr:uid="{D5BC5667-1DB1-4948-AF65-C6F8BB8B7555}"/>
    <cellStyle name="Normal 8 4" xfId="3962" xr:uid="{C31BC6A0-C8CD-4546-BB20-273FF59C5EC4}"/>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1285875</xdr:colOff>
          <xdr:row>4</xdr:row>
          <xdr:rowOff>9525</xdr:rowOff>
        </xdr:from>
        <xdr:to>
          <xdr:col>1</xdr:col>
          <xdr:colOff>2200275</xdr:colOff>
          <xdr:row>8</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3999755851924192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402</v>
      </c>
      <c r="J1" s="2090"/>
      <c r="K1" s="2090"/>
      <c r="L1" s="2090"/>
      <c r="M1" s="2090"/>
      <c r="N1" s="2090"/>
      <c r="O1" s="2090"/>
      <c r="P1" s="2090"/>
      <c r="Q1" s="2090"/>
      <c r="R1" s="2090"/>
      <c r="S1" s="2090"/>
    </row>
    <row r="2" spans="1:32" ht="12" customHeight="1" x14ac:dyDescent="0.2">
      <c r="A2" s="1820" t="str">
        <f>"Due to ISBE on "</f>
        <v xml:space="preserve">Due to ISBE on </v>
      </c>
      <c r="B2" s="2132">
        <f>+'AFR20'!F4</f>
        <v>44151</v>
      </c>
      <c r="C2" s="2132"/>
      <c r="D2" s="2133"/>
      <c r="I2" s="2091" t="s">
        <v>2000</v>
      </c>
      <c r="J2" s="2090"/>
      <c r="K2" s="2090"/>
      <c r="L2" s="2090"/>
      <c r="M2" s="2090"/>
      <c r="N2" s="2090"/>
      <c r="O2" s="2090"/>
      <c r="P2" s="2090"/>
      <c r="Q2" s="2090"/>
      <c r="R2" s="2090"/>
      <c r="S2" s="2090"/>
    </row>
    <row r="3" spans="1:32" ht="12" customHeight="1" x14ac:dyDescent="0.2">
      <c r="A3" s="1823"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521</v>
      </c>
      <c r="J4" s="2090"/>
      <c r="K4" s="2090"/>
      <c r="L4" s="2090"/>
      <c r="M4" s="2090"/>
      <c r="N4" s="2090"/>
      <c r="O4" s="2090"/>
      <c r="P4" s="2090"/>
      <c r="Q4" s="2090"/>
      <c r="R4" s="2090"/>
      <c r="S4" s="2090"/>
    </row>
    <row r="5" spans="1:32" ht="14.1" customHeight="1" x14ac:dyDescent="0.2">
      <c r="B5" s="101"/>
      <c r="C5" s="26" t="s">
        <v>903</v>
      </c>
      <c r="D5" s="81"/>
      <c r="E5" s="81"/>
      <c r="H5" s="38"/>
      <c r="I5" s="2099" t="s">
        <v>675</v>
      </c>
      <c r="J5" s="2098"/>
      <c r="K5" s="2098"/>
      <c r="L5" s="2098"/>
      <c r="M5" s="2098"/>
      <c r="N5" s="2098"/>
      <c r="O5" s="2098"/>
      <c r="P5" s="2098"/>
      <c r="Q5" s="2098"/>
      <c r="R5" s="2098"/>
      <c r="S5" s="2098"/>
      <c r="AF5" s="1816"/>
    </row>
    <row r="6" spans="1:32" ht="14.1" customHeight="1" x14ac:dyDescent="0.2">
      <c r="B6" s="101" t="s">
        <v>2062</v>
      </c>
      <c r="C6" s="26" t="s">
        <v>904</v>
      </c>
      <c r="D6" s="81"/>
      <c r="E6" s="81"/>
      <c r="I6" s="2097" t="s">
        <v>876</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669</v>
      </c>
      <c r="J9" s="2095"/>
      <c r="K9" s="2095"/>
      <c r="L9" s="2095"/>
      <c r="M9" s="2095"/>
      <c r="N9" s="2095"/>
      <c r="O9" s="2095"/>
      <c r="P9" s="2095"/>
      <c r="Q9" s="2095"/>
      <c r="R9" s="2095"/>
      <c r="S9" s="2096"/>
      <c r="T9" s="2147" t="s">
        <v>530</v>
      </c>
      <c r="U9" s="2148"/>
      <c r="V9" s="2148"/>
      <c r="W9" s="2148"/>
      <c r="X9" s="2148"/>
      <c r="Y9" s="2148"/>
      <c r="Z9" s="2148"/>
      <c r="AA9" s="2149"/>
    </row>
    <row r="10" spans="1:32" ht="13.5" customHeight="1" x14ac:dyDescent="0.2">
      <c r="A10" s="2154" t="s">
        <v>670</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948</v>
      </c>
      <c r="B11" s="2158"/>
      <c r="C11" s="2158"/>
      <c r="D11" s="2158"/>
      <c r="E11" s="2158"/>
      <c r="F11" s="2158"/>
      <c r="G11" s="2158"/>
      <c r="H11" s="2159"/>
      <c r="I11" s="27"/>
      <c r="J11" s="71"/>
      <c r="K11" s="27"/>
      <c r="O11" s="144" t="s">
        <v>2066</v>
      </c>
      <c r="P11" s="97" t="s">
        <v>199</v>
      </c>
      <c r="Q11" s="30"/>
      <c r="R11" s="28"/>
      <c r="S11" s="27"/>
      <c r="T11" s="2151"/>
      <c r="U11" s="2152"/>
      <c r="V11" s="2152"/>
      <c r="W11" s="2152"/>
      <c r="X11" s="2152"/>
      <c r="Y11" s="2152"/>
      <c r="Z11" s="2152"/>
      <c r="AA11" s="2153"/>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44000000046</v>
      </c>
      <c r="B13" s="2111"/>
      <c r="C13" s="2111"/>
      <c r="D13" s="2111"/>
      <c r="E13" s="2111"/>
      <c r="F13" s="2111"/>
      <c r="G13" s="2111"/>
      <c r="H13" s="2112"/>
      <c r="I13" s="31"/>
      <c r="J13" s="30"/>
      <c r="K13" s="28"/>
      <c r="L13" s="30"/>
      <c r="M13" s="30"/>
      <c r="N13" s="30"/>
      <c r="O13" s="30"/>
      <c r="P13" s="30"/>
      <c r="Q13" s="30"/>
      <c r="R13" s="30"/>
      <c r="S13" s="30"/>
      <c r="T13" s="2116" t="s">
        <v>2015</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3" t="s">
        <v>2017</v>
      </c>
      <c r="B15" s="2114"/>
      <c r="C15" s="2114"/>
      <c r="D15" s="2114"/>
      <c r="E15" s="2114"/>
      <c r="F15" s="2114"/>
      <c r="G15" s="2114"/>
      <c r="H15" s="2115"/>
      <c r="T15" s="2120" t="s">
        <v>2067</v>
      </c>
      <c r="U15" s="2077"/>
      <c r="V15" s="2077"/>
      <c r="W15" s="2077"/>
      <c r="X15" s="2077"/>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2076</v>
      </c>
      <c r="B17" s="2084"/>
      <c r="C17" s="2084"/>
      <c r="D17" s="2084"/>
      <c r="E17" s="2084"/>
      <c r="F17" s="2084"/>
      <c r="G17" s="2084"/>
      <c r="H17" s="2109"/>
      <c r="T17" s="2127" t="s">
        <v>2016</v>
      </c>
      <c r="U17" s="2128"/>
      <c r="V17" s="2128"/>
      <c r="W17" s="2128"/>
      <c r="X17" s="2128"/>
      <c r="Y17" s="2128"/>
      <c r="Z17" s="2128"/>
      <c r="AA17" s="2129"/>
    </row>
    <row r="18" spans="1:27" ht="13.5" customHeight="1" x14ac:dyDescent="0.2">
      <c r="A18" s="82" t="s">
        <v>527</v>
      </c>
      <c r="B18" s="73"/>
      <c r="C18" s="69"/>
      <c r="D18" s="73"/>
      <c r="E18" s="73"/>
      <c r="F18" s="73"/>
      <c r="G18" s="73"/>
      <c r="H18" s="53"/>
      <c r="I18" s="2108" t="s">
        <v>671</v>
      </c>
      <c r="J18" s="2059"/>
      <c r="K18" s="2059"/>
      <c r="L18" s="2059"/>
      <c r="M18" s="2059"/>
      <c r="N18" s="2059"/>
      <c r="O18" s="2059"/>
      <c r="P18" s="2059"/>
      <c r="Q18" s="2059"/>
      <c r="R18" s="2059"/>
      <c r="S18" s="2060"/>
      <c r="T18" s="82" t="s">
        <v>705</v>
      </c>
      <c r="U18" s="48"/>
      <c r="V18" s="69"/>
      <c r="W18" s="47"/>
      <c r="X18" s="82" t="s">
        <v>264</v>
      </c>
      <c r="Y18" s="78"/>
      <c r="Z18" s="154" t="s">
        <v>672</v>
      </c>
      <c r="AA18" s="44"/>
    </row>
    <row r="19" spans="1:27" ht="13.5" customHeight="1" x14ac:dyDescent="0.2">
      <c r="A19" s="2113" t="s">
        <v>2063</v>
      </c>
      <c r="B19" s="2069"/>
      <c r="C19" s="2069"/>
      <c r="D19" s="2069"/>
      <c r="E19" s="2069"/>
      <c r="F19" s="2069"/>
      <c r="G19" s="2069"/>
      <c r="H19" s="2049"/>
      <c r="I19" s="30"/>
      <c r="J19" s="96"/>
      <c r="K19" s="40"/>
      <c r="L19" s="38"/>
      <c r="M19" s="109" t="s">
        <v>312</v>
      </c>
      <c r="P19" s="27"/>
      <c r="Q19" s="27"/>
      <c r="R19" s="27"/>
      <c r="S19" s="31"/>
      <c r="T19" s="2113" t="s">
        <v>2017</v>
      </c>
      <c r="U19" s="2048"/>
      <c r="V19" s="2048"/>
      <c r="W19" s="2049"/>
      <c r="X19" s="2125" t="s">
        <v>2018</v>
      </c>
      <c r="Y19" s="2126"/>
      <c r="Z19" s="2123">
        <v>60050</v>
      </c>
      <c r="AA19" s="212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7" t="s">
        <v>2064</v>
      </c>
      <c r="B21" s="2048"/>
      <c r="C21" s="2048"/>
      <c r="D21" s="2048"/>
      <c r="E21" s="2048"/>
      <c r="F21" s="2048"/>
      <c r="G21" s="2048"/>
      <c r="H21" s="2049"/>
      <c r="I21" s="2103" t="s">
        <v>673</v>
      </c>
      <c r="J21" s="2098"/>
      <c r="K21" s="2098"/>
      <c r="L21" s="2098"/>
      <c r="M21" s="2098"/>
      <c r="N21" s="2098"/>
      <c r="O21" s="2098"/>
      <c r="P21" s="2098"/>
      <c r="Q21" s="2098"/>
      <c r="R21" s="2098"/>
      <c r="S21" s="2104"/>
      <c r="T21" s="2138" t="s">
        <v>2019</v>
      </c>
      <c r="U21" s="2139"/>
      <c r="V21" s="2139"/>
      <c r="W21" s="2139"/>
      <c r="X21" s="2144" t="s">
        <v>2020</v>
      </c>
      <c r="Y21" s="2145"/>
      <c r="Z21" s="2145"/>
      <c r="AA21" s="2146"/>
    </row>
    <row r="22" spans="1:27" ht="13.5" customHeight="1" x14ac:dyDescent="0.2">
      <c r="A22" s="84" t="s">
        <v>528</v>
      </c>
      <c r="B22" s="56"/>
      <c r="C22" s="56"/>
      <c r="D22" s="56"/>
      <c r="E22" s="56"/>
      <c r="F22" s="56"/>
      <c r="G22" s="56"/>
      <c r="H22" s="57"/>
      <c r="I22" s="2105" t="s">
        <v>1409</v>
      </c>
      <c r="J22" s="2106"/>
      <c r="K22" s="2106"/>
      <c r="L22" s="2106"/>
      <c r="M22" s="2106"/>
      <c r="N22" s="2106"/>
      <c r="O22" s="2106"/>
      <c r="P22" s="2106"/>
      <c r="Q22" s="2106"/>
      <c r="R22" s="2106"/>
      <c r="S22" s="2107"/>
      <c r="T22" s="82" t="s">
        <v>1496</v>
      </c>
      <c r="U22" s="48"/>
      <c r="V22" s="69"/>
      <c r="W22" s="48"/>
      <c r="X22" s="155" t="s">
        <v>1306</v>
      </c>
      <c r="Z22" s="43"/>
      <c r="AA22" s="44"/>
    </row>
    <row r="23" spans="1:27" ht="13.5" customHeight="1" x14ac:dyDescent="0.2">
      <c r="A23" s="2100" t="s">
        <v>2065</v>
      </c>
      <c r="B23" s="2101"/>
      <c r="C23" s="2101"/>
      <c r="D23" s="2101"/>
      <c r="E23" s="2101"/>
      <c r="F23" s="2101"/>
      <c r="G23" s="2101"/>
      <c r="H23" s="2102"/>
      <c r="T23" s="2083" t="s">
        <v>2021</v>
      </c>
      <c r="U23" s="2137"/>
      <c r="V23" s="2137"/>
      <c r="W23" s="2137"/>
      <c r="X23" s="2141">
        <v>44530</v>
      </c>
      <c r="Y23" s="2142"/>
      <c r="Z23" s="2142"/>
      <c r="AA23" s="2143"/>
    </row>
    <row r="24" spans="1:27" ht="14.1" customHeight="1" x14ac:dyDescent="0.2">
      <c r="A24" s="85" t="s">
        <v>672</v>
      </c>
      <c r="B24" s="46"/>
      <c r="C24" s="46"/>
      <c r="D24" s="46"/>
      <c r="E24" s="46"/>
      <c r="F24" s="46"/>
      <c r="G24" s="46"/>
      <c r="H24" s="58"/>
      <c r="J24" s="2070" t="str">
        <f>IF(B5="x",IF(AUDITCHECK!D29="AFR form Incomplete.","",IF(AUDITCHECK!D29="Deficit reduction plan is required.","School District must complete a deficit reduction plan in the 2020-2021 Budget",)),"")</f>
        <v/>
      </c>
      <c r="K24" s="2070"/>
      <c r="L24" s="2070"/>
      <c r="M24" s="2070"/>
      <c r="N24" s="2070"/>
      <c r="O24" s="2070"/>
      <c r="P24" s="2070"/>
      <c r="Q24" s="2070"/>
      <c r="R24" s="2070"/>
      <c r="S24" s="2071"/>
      <c r="T24" s="102" t="s">
        <v>528</v>
      </c>
      <c r="U24" s="103"/>
      <c r="V24" s="103"/>
      <c r="W24" s="103"/>
      <c r="X24" s="104"/>
      <c r="Y24" s="104"/>
      <c r="Z24" s="104"/>
      <c r="AA24" s="105"/>
    </row>
    <row r="25" spans="1:27" ht="14.1" customHeight="1" x14ac:dyDescent="0.2">
      <c r="A25" s="2047">
        <v>60098</v>
      </c>
      <c r="B25" s="2048"/>
      <c r="C25" s="2048"/>
      <c r="D25" s="2048"/>
      <c r="E25" s="2048"/>
      <c r="F25" s="2048"/>
      <c r="G25" s="2048"/>
      <c r="H25" s="2049"/>
      <c r="I25" s="110"/>
      <c r="J25" s="2072"/>
      <c r="K25" s="2072"/>
      <c r="L25" s="2072"/>
      <c r="M25" s="2072"/>
      <c r="N25" s="2072"/>
      <c r="O25" s="2072"/>
      <c r="P25" s="2072"/>
      <c r="Q25" s="2072"/>
      <c r="R25" s="2072"/>
      <c r="S25" s="2073"/>
      <c r="T25" s="2134" t="s">
        <v>2022</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8" t="s">
        <v>1491</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2066</v>
      </c>
      <c r="M29" s="40" t="s">
        <v>99</v>
      </c>
      <c r="N29" s="32" t="s">
        <v>1503</v>
      </c>
      <c r="O29" s="32"/>
      <c r="P29" s="32"/>
      <c r="Q29" s="32"/>
      <c r="R29" s="32"/>
      <c r="S29" s="120"/>
      <c r="T29" s="6"/>
      <c r="U29" s="6"/>
      <c r="V29" s="6"/>
      <c r="W29" s="6"/>
      <c r="X29" s="6"/>
      <c r="Y29" s="6"/>
      <c r="Z29" s="6"/>
      <c r="AA29" s="129"/>
    </row>
    <row r="30" spans="1:27" ht="13.5" customHeight="1" x14ac:dyDescent="0.2">
      <c r="A30" s="149"/>
      <c r="B30" s="133" t="s">
        <v>2066</v>
      </c>
      <c r="C30" s="121" t="s">
        <v>1153</v>
      </c>
      <c r="D30" s="28"/>
      <c r="E30" s="28"/>
      <c r="F30" s="136"/>
      <c r="G30" s="111"/>
      <c r="H30" s="111"/>
      <c r="I30" s="51"/>
      <c r="J30" s="99"/>
      <c r="K30" s="28" t="s">
        <v>572</v>
      </c>
      <c r="L30" s="144" t="s">
        <v>2066</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2066</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c r="B38" s="2084"/>
      <c r="C38" s="2084"/>
      <c r="D38" s="2084"/>
      <c r="E38" s="2084"/>
      <c r="F38" s="2048"/>
      <c r="G38" s="2048"/>
      <c r="H38" s="2049"/>
      <c r="I38" s="2076"/>
      <c r="J38" s="2077"/>
      <c r="K38" s="2077"/>
      <c r="L38" s="2077"/>
      <c r="M38" s="2077"/>
      <c r="N38" s="2077"/>
      <c r="O38" s="2077"/>
      <c r="P38" s="2078"/>
      <c r="Q38" s="2078"/>
      <c r="R38" s="2078"/>
      <c r="S38" s="2079"/>
      <c r="T38" s="2120"/>
      <c r="U38" s="2077"/>
      <c r="V38" s="2077"/>
      <c r="W38" s="2077"/>
      <c r="X38" s="2078"/>
      <c r="Y38" s="2078"/>
      <c r="Z38" s="2078"/>
      <c r="AA38" s="2079"/>
    </row>
    <row r="39" spans="1:27" ht="12" customHeight="1" x14ac:dyDescent="0.2">
      <c r="A39" s="2053" t="s">
        <v>528</v>
      </c>
      <c r="B39" s="2054"/>
      <c r="C39" s="69"/>
      <c r="D39" s="66"/>
      <c r="E39" s="66"/>
      <c r="F39" s="76"/>
      <c r="G39" s="66"/>
      <c r="H39" s="53"/>
      <c r="I39" s="2053" t="s">
        <v>528</v>
      </c>
      <c r="J39" s="2054"/>
      <c r="K39" s="2054"/>
      <c r="L39" s="2054"/>
      <c r="M39" s="2054"/>
      <c r="N39" s="64"/>
      <c r="O39" s="69"/>
      <c r="P39" s="69"/>
      <c r="Q39" s="75"/>
      <c r="R39" s="69"/>
      <c r="S39" s="53"/>
      <c r="T39" s="69" t="s">
        <v>528</v>
      </c>
      <c r="U39" s="48"/>
      <c r="V39" s="69"/>
      <c r="W39" s="47"/>
      <c r="X39" s="75"/>
      <c r="Y39" s="43"/>
      <c r="Z39" s="43"/>
      <c r="AA39" s="44"/>
    </row>
    <row r="40" spans="1:27" ht="13.5" customHeight="1" x14ac:dyDescent="0.2">
      <c r="A40" s="2061"/>
      <c r="B40" s="2062"/>
      <c r="C40" s="2063"/>
      <c r="D40" s="2063"/>
      <c r="E40" s="2063"/>
      <c r="F40" s="2064"/>
      <c r="G40" s="2064"/>
      <c r="H40" s="2065"/>
      <c r="I40" s="2086"/>
      <c r="J40" s="2087"/>
      <c r="K40" s="2087"/>
      <c r="L40" s="2087"/>
      <c r="M40" s="2087"/>
      <c r="N40" s="2087"/>
      <c r="O40" s="2087"/>
      <c r="P40" s="2087"/>
      <c r="Q40" s="2087"/>
      <c r="R40" s="2087"/>
      <c r="S40" s="2088"/>
      <c r="T40" s="2086"/>
      <c r="U40" s="2140"/>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c r="B42" s="2067"/>
      <c r="C42" s="2068"/>
      <c r="D42" s="2066"/>
      <c r="E42" s="2067"/>
      <c r="F42" s="2067"/>
      <c r="G42" s="2067"/>
      <c r="H42" s="2068"/>
      <c r="I42" s="2050"/>
      <c r="J42" s="2051"/>
      <c r="K42" s="2051"/>
      <c r="L42" s="2051"/>
      <c r="M42" s="2051"/>
      <c r="N42" s="2051"/>
      <c r="O42" s="2052"/>
      <c r="P42" s="2085"/>
      <c r="Q42" s="2051"/>
      <c r="R42" s="2051"/>
      <c r="S42" s="2052"/>
      <c r="T42" s="2050"/>
      <c r="U42" s="2051"/>
      <c r="V42" s="2051"/>
      <c r="W42" s="2052"/>
      <c r="X42" s="2085"/>
      <c r="Y42" s="2051"/>
      <c r="Z42" s="2051"/>
      <c r="AA42" s="205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39997558519241921"/>
  </sheetPr>
  <dimension ref="A1:H36"/>
  <sheetViews>
    <sheetView showGridLines="0" defaultGridColor="0" colorId="8" zoomScale="110" zoomScaleNormal="110" workbookViewId="0">
      <selection activeCell="C44" sqref="C4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8"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9"/>
      <c r="B3" s="1287"/>
      <c r="C3" s="1288"/>
      <c r="D3" s="1289" t="s">
        <v>254</v>
      </c>
      <c r="E3" s="1288"/>
      <c r="F3" s="1289" t="s">
        <v>255</v>
      </c>
    </row>
    <row r="4" spans="1:8" ht="13.7" customHeight="1" x14ac:dyDescent="0.2">
      <c r="A4" s="579" t="s">
        <v>1144</v>
      </c>
      <c r="B4" s="1710">
        <f>'Revenues 9-14'!C5</f>
        <v>0</v>
      </c>
      <c r="C4" s="1711"/>
      <c r="D4" s="1712">
        <f>B4-C4</f>
        <v>0</v>
      </c>
      <c r="E4" s="1711"/>
      <c r="F4" s="1712">
        <f>E4-C4</f>
        <v>0</v>
      </c>
    </row>
    <row r="5" spans="1:8" ht="13.7" customHeight="1" x14ac:dyDescent="0.2">
      <c r="A5" s="579" t="s">
        <v>864</v>
      </c>
      <c r="B5" s="1713">
        <f>'Revenues 9-14'!D5</f>
        <v>0</v>
      </c>
      <c r="C5" s="1654"/>
      <c r="D5" s="1714">
        <f t="shared" ref="D5:D18" si="0">B5-C5</f>
        <v>0</v>
      </c>
      <c r="E5" s="1654"/>
      <c r="F5" s="1714">
        <f>E5-C5</f>
        <v>0</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0</v>
      </c>
      <c r="C7" s="1654"/>
      <c r="D7" s="1714">
        <f t="shared" si="0"/>
        <v>0</v>
      </c>
      <c r="E7" s="1654"/>
      <c r="F7" s="1714">
        <f t="shared" si="1"/>
        <v>0</v>
      </c>
    </row>
    <row r="8" spans="1:8" ht="13.7" customHeight="1" x14ac:dyDescent="0.2">
      <c r="A8" s="579" t="s">
        <v>1168</v>
      </c>
      <c r="B8" s="1713">
        <f>'Revenues 9-14'!G5</f>
        <v>0</v>
      </c>
      <c r="C8" s="1654"/>
      <c r="D8" s="1714">
        <f t="shared" si="0"/>
        <v>0</v>
      </c>
      <c r="E8" s="1654"/>
      <c r="F8" s="1714">
        <f t="shared" si="1"/>
        <v>0</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0</v>
      </c>
      <c r="C16" s="1654"/>
      <c r="D16" s="1714">
        <f t="shared" si="0"/>
        <v>0</v>
      </c>
      <c r="E16" s="1654"/>
      <c r="F16" s="1714">
        <f t="shared" si="1"/>
        <v>0</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0</v>
      </c>
      <c r="C19" s="1715">
        <f>SUM(C4:C18)</f>
        <v>0</v>
      </c>
      <c r="D19" s="1715">
        <f>SUM(D4:D18)</f>
        <v>0</v>
      </c>
      <c r="E19" s="1715">
        <f>SUM(E4:E18)</f>
        <v>0</v>
      </c>
      <c r="F19" s="1715">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39997558519241921"/>
  </sheetPr>
  <dimension ref="A1:K59"/>
  <sheetViews>
    <sheetView showGridLines="0" defaultGridColor="0"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18"/>
      <c r="C1" s="585"/>
    </row>
    <row r="2" spans="1:7" ht="33.75" x14ac:dyDescent="0.2">
      <c r="A2" s="2325" t="s">
        <v>1776</v>
      </c>
      <c r="B2" s="2326"/>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7" t="s">
        <v>1103</v>
      </c>
      <c r="B3" s="2328"/>
      <c r="C3" s="2321"/>
      <c r="D3" s="2322"/>
      <c r="E3" s="2322"/>
      <c r="F3" s="2323"/>
    </row>
    <row r="4" spans="1:7" ht="12.75" customHeight="1" thickBot="1" x14ac:dyDescent="0.25">
      <c r="A4" s="2315" t="s">
        <v>626</v>
      </c>
      <c r="B4" s="2316"/>
      <c r="C4" s="1646"/>
      <c r="D4" s="1646"/>
      <c r="E4" s="1646"/>
      <c r="F4" s="1721">
        <f>SUM(C4+D4)-E4</f>
        <v>0</v>
      </c>
    </row>
    <row r="5" spans="1:7" ht="15.75" customHeight="1" thickTop="1" x14ac:dyDescent="0.2">
      <c r="A5" s="2319" t="s">
        <v>1100</v>
      </c>
      <c r="B5" s="2314"/>
      <c r="C5" s="2308"/>
      <c r="D5" s="2309"/>
      <c r="E5" s="2309"/>
      <c r="F5" s="2310"/>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11" t="s">
        <v>627</v>
      </c>
      <c r="B15" s="2312"/>
      <c r="C15" s="1721">
        <f>SUM(C6:C14)</f>
        <v>0</v>
      </c>
      <c r="D15" s="1721">
        <f>SUM(D6:D14)</f>
        <v>0</v>
      </c>
      <c r="E15" s="1721">
        <f>SUM(E6:E14)</f>
        <v>0</v>
      </c>
      <c r="F15" s="1721">
        <f>SUM(F6:F14)</f>
        <v>0</v>
      </c>
      <c r="G15" s="473"/>
    </row>
    <row r="16" spans="1:7" s="197" customFormat="1" ht="15.75" customHeight="1" thickTop="1" x14ac:dyDescent="0.2">
      <c r="A16" s="2324" t="s">
        <v>1101</v>
      </c>
      <c r="B16" s="2314"/>
      <c r="C16" s="2308"/>
      <c r="D16" s="2309"/>
      <c r="E16" s="2309"/>
      <c r="F16" s="2310"/>
    </row>
    <row r="17" spans="1:11" ht="12.75" customHeight="1" thickBot="1" x14ac:dyDescent="0.25">
      <c r="A17" s="2306" t="s">
        <v>64</v>
      </c>
      <c r="B17" s="2307"/>
      <c r="C17" s="1722"/>
      <c r="D17" s="1654"/>
      <c r="E17" s="1722"/>
      <c r="F17" s="1721">
        <f>SUM(C17+D17)-E17</f>
        <v>0</v>
      </c>
    </row>
    <row r="18" spans="1:11" ht="12.75" customHeight="1" thickTop="1" thickBot="1" x14ac:dyDescent="0.25">
      <c r="A18" s="2306" t="s">
        <v>6</v>
      </c>
      <c r="B18" s="2307"/>
      <c r="C18" s="1722"/>
      <c r="D18" s="1654"/>
      <c r="E18" s="1722"/>
      <c r="F18" s="1721">
        <f>SUM(C18+D18)-E18</f>
        <v>0</v>
      </c>
    </row>
    <row r="19" spans="1:11" ht="12.75" customHeight="1" thickTop="1" thickBot="1" x14ac:dyDescent="0.25">
      <c r="A19" s="2306" t="s">
        <v>385</v>
      </c>
      <c r="B19" s="2307"/>
      <c r="C19" s="1722"/>
      <c r="D19" s="1654"/>
      <c r="E19" s="1722"/>
      <c r="F19" s="1721">
        <f>SUM(C19+D19)-E19</f>
        <v>0</v>
      </c>
    </row>
    <row r="20" spans="1:11" ht="12.75" customHeight="1" thickTop="1" thickBot="1" x14ac:dyDescent="0.25">
      <c r="A20" s="2306" t="s">
        <v>445</v>
      </c>
      <c r="B20" s="2307"/>
      <c r="C20" s="1722"/>
      <c r="D20" s="1654"/>
      <c r="E20" s="1722"/>
      <c r="F20" s="1721">
        <f>SUM(C20+D20)-E20</f>
        <v>0</v>
      </c>
    </row>
    <row r="21" spans="1:11" ht="14.25" thickTop="1" thickBot="1" x14ac:dyDescent="0.25">
      <c r="A21" s="2311" t="s">
        <v>628</v>
      </c>
      <c r="B21" s="2312"/>
      <c r="C21" s="1721">
        <f>SUM(C17:C20)</f>
        <v>0</v>
      </c>
      <c r="D21" s="1721">
        <f>SUM(D17:D20)</f>
        <v>0</v>
      </c>
      <c r="E21" s="1721">
        <f>SUM(E17:E20)</f>
        <v>0</v>
      </c>
      <c r="F21" s="1721">
        <f>SUM(F17:F20)</f>
        <v>0</v>
      </c>
      <c r="G21" s="473"/>
    </row>
    <row r="22" spans="1:11" ht="15.75" customHeight="1" thickTop="1" x14ac:dyDescent="0.2">
      <c r="A22" s="2313" t="s">
        <v>1102</v>
      </c>
      <c r="B22" s="2314"/>
      <c r="C22" s="2308"/>
      <c r="D22" s="2309"/>
      <c r="E22" s="2309"/>
      <c r="F22" s="2310"/>
    </row>
    <row r="23" spans="1:11" ht="13.5" thickBot="1" x14ac:dyDescent="0.25">
      <c r="A23" s="2315" t="s">
        <v>629</v>
      </c>
      <c r="B23" s="2316"/>
      <c r="C23" s="1646"/>
      <c r="D23" s="1646"/>
      <c r="E23" s="1646"/>
      <c r="F23" s="1721">
        <f>SUM(C23+D23)-E23</f>
        <v>0</v>
      </c>
      <c r="G23" s="473"/>
    </row>
    <row r="24" spans="1:11" ht="15.75" customHeight="1" thickTop="1" x14ac:dyDescent="0.2">
      <c r="A24" s="2313" t="s">
        <v>2003</v>
      </c>
      <c r="B24" s="2314"/>
      <c r="C24" s="2308"/>
      <c r="D24" s="2309"/>
      <c r="E24" s="2309"/>
      <c r="F24" s="2310"/>
    </row>
    <row r="25" spans="1:11" ht="13.5" thickBot="1" x14ac:dyDescent="0.25">
      <c r="A25" s="2315" t="s">
        <v>2004</v>
      </c>
      <c r="B25" s="2316"/>
      <c r="C25" s="1646"/>
      <c r="D25" s="1646"/>
      <c r="E25" s="1646"/>
      <c r="F25" s="1721">
        <f>SUM(C25+D25)-E25</f>
        <v>0</v>
      </c>
      <c r="G25" s="473"/>
    </row>
    <row r="26" spans="1:11" ht="15.75" customHeight="1" thickTop="1" x14ac:dyDescent="0.2">
      <c r="A26" s="2319" t="s">
        <v>652</v>
      </c>
      <c r="B26" s="2314"/>
      <c r="C26" s="589"/>
      <c r="D26" s="589"/>
      <c r="E26" s="589"/>
      <c r="F26" s="590"/>
    </row>
    <row r="27" spans="1:11" ht="13.5" thickBot="1" x14ac:dyDescent="0.25">
      <c r="A27" s="2311" t="s">
        <v>1060</v>
      </c>
      <c r="B27" s="2312"/>
      <c r="C27" s="1654"/>
      <c r="D27" s="1654"/>
      <c r="E27" s="1654"/>
      <c r="F27" s="1721">
        <f>SUM(C27+D27)-E27</f>
        <v>0</v>
      </c>
      <c r="G27" s="473"/>
    </row>
    <row r="28" spans="1:11" ht="7.5" customHeight="1" thickTop="1" x14ac:dyDescent="0.2">
      <c r="A28" s="489"/>
    </row>
    <row r="29" spans="1:11" ht="23.25" customHeight="1" x14ac:dyDescent="0.2">
      <c r="A29" s="2317" t="s">
        <v>578</v>
      </c>
      <c r="B29" s="2318"/>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00" t="s">
        <v>580</v>
      </c>
      <c r="C52" s="2301"/>
      <c r="D52" s="2301"/>
      <c r="E52" s="603" t="s">
        <v>839</v>
      </c>
      <c r="F52" s="2302"/>
      <c r="G52" s="2303"/>
      <c r="H52" s="596"/>
      <c r="I52" s="596"/>
      <c r="J52" s="600"/>
    </row>
    <row r="53" spans="1:11" ht="11.25" customHeight="1" x14ac:dyDescent="0.2">
      <c r="A53" s="604" t="s">
        <v>906</v>
      </c>
      <c r="B53" s="605" t="s">
        <v>944</v>
      </c>
      <c r="C53" s="600"/>
      <c r="D53" s="597"/>
      <c r="E53" s="603" t="s">
        <v>494</v>
      </c>
      <c r="F53" s="2304"/>
      <c r="G53" s="2305"/>
      <c r="H53" s="596"/>
      <c r="I53" s="596"/>
      <c r="J53" s="600"/>
    </row>
    <row r="54" spans="1:11" ht="11.25" customHeight="1" x14ac:dyDescent="0.2">
      <c r="A54" s="606" t="s">
        <v>907</v>
      </c>
      <c r="B54" s="601" t="s">
        <v>945</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39997558519241921"/>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1"/>
      <c r="I1" s="614"/>
      <c r="J1" s="400"/>
    </row>
    <row r="2" spans="1:11" ht="26.25" x14ac:dyDescent="0.2">
      <c r="A2" s="2348" t="s">
        <v>1655</v>
      </c>
      <c r="B2" s="2349"/>
      <c r="C2" s="2349"/>
      <c r="D2" s="2349"/>
      <c r="E2" s="2350"/>
      <c r="F2" s="615" t="s">
        <v>897</v>
      </c>
      <c r="G2" s="616" t="s">
        <v>1652</v>
      </c>
      <c r="H2" s="616" t="s">
        <v>407</v>
      </c>
      <c r="I2" s="616" t="s">
        <v>1147</v>
      </c>
      <c r="J2" s="616" t="s">
        <v>1786</v>
      </c>
      <c r="K2" s="616" t="s">
        <v>137</v>
      </c>
    </row>
    <row r="3" spans="1:11" x14ac:dyDescent="0.2">
      <c r="A3" s="2351" t="str">
        <f>"Cash Basis Fund Balance as of July 1, "&amp;'AFR20'!E2-1</f>
        <v>Cash Basis Fund Balance as of July 1, 2019</v>
      </c>
      <c r="B3" s="2352"/>
      <c r="C3" s="2352"/>
      <c r="D3" s="2352"/>
      <c r="E3" s="2353"/>
      <c r="F3" s="617"/>
      <c r="G3" s="1733"/>
      <c r="H3" s="1733"/>
      <c r="I3" s="1733"/>
      <c r="J3" s="1734"/>
      <c r="K3" s="1734"/>
    </row>
    <row r="4" spans="1:11" x14ac:dyDescent="0.2">
      <c r="A4" s="2354" t="s">
        <v>366</v>
      </c>
      <c r="B4" s="2355"/>
      <c r="C4" s="2355"/>
      <c r="D4" s="2355"/>
      <c r="E4" s="2301"/>
      <c r="F4" s="620"/>
      <c r="G4" s="1735"/>
      <c r="H4" s="1736"/>
      <c r="I4" s="1735"/>
      <c r="J4" s="1737"/>
      <c r="K4" s="1737"/>
    </row>
    <row r="5" spans="1:11" x14ac:dyDescent="0.2">
      <c r="A5" s="2332" t="s">
        <v>1059</v>
      </c>
      <c r="B5" s="2333"/>
      <c r="C5" s="2333"/>
      <c r="D5" s="2333"/>
      <c r="E5" s="2334"/>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32" t="s">
        <v>1787</v>
      </c>
      <c r="B10" s="2333"/>
      <c r="C10" s="2333"/>
      <c r="D10" s="2333"/>
      <c r="E10" s="2335"/>
      <c r="F10" s="633" t="s">
        <v>856</v>
      </c>
      <c r="G10" s="1742"/>
      <c r="H10" s="1743"/>
      <c r="I10" s="1733"/>
      <c r="J10" s="1734"/>
      <c r="K10" s="1734"/>
    </row>
    <row r="11" spans="1:11" x14ac:dyDescent="0.2">
      <c r="A11" s="2332" t="s">
        <v>159</v>
      </c>
      <c r="B11" s="2333"/>
      <c r="C11" s="2333"/>
      <c r="D11" s="2333"/>
      <c r="E11" s="2334"/>
      <c r="F11" s="622" t="s">
        <v>846</v>
      </c>
      <c r="G11" s="1738"/>
      <c r="H11" s="1733"/>
      <c r="I11" s="1733"/>
      <c r="J11" s="1734"/>
      <c r="K11" s="1740"/>
    </row>
    <row r="12" spans="1:11" ht="13.5" thickBot="1" x14ac:dyDescent="0.25">
      <c r="A12" s="2359" t="s">
        <v>898</v>
      </c>
      <c r="B12" s="2360"/>
      <c r="C12" s="2360"/>
      <c r="D12" s="2360"/>
      <c r="E12" s="2361"/>
      <c r="F12" s="1426"/>
      <c r="G12" s="1744">
        <f>SUM(G5:G11)</f>
        <v>0</v>
      </c>
      <c r="H12" s="1744">
        <f>SUM(H5:H11)</f>
        <v>0</v>
      </c>
      <c r="I12" s="1744">
        <f>SUM(I5:I11)</f>
        <v>0</v>
      </c>
      <c r="J12" s="1744">
        <f>SUM(J5:J11)</f>
        <v>0</v>
      </c>
      <c r="K12" s="1744">
        <f>SUM(K5:K11)</f>
        <v>0</v>
      </c>
    </row>
    <row r="13" spans="1:11" ht="13.5" thickTop="1" x14ac:dyDescent="0.2">
      <c r="A13" s="2356" t="s">
        <v>367</v>
      </c>
      <c r="B13" s="2357"/>
      <c r="C13" s="2357"/>
      <c r="D13" s="2357"/>
      <c r="E13" s="2358"/>
      <c r="F13" s="634"/>
      <c r="G13" s="1745"/>
      <c r="H13" s="1746"/>
      <c r="I13" s="1747"/>
      <c r="J13" s="1747"/>
      <c r="K13" s="1747"/>
    </row>
    <row r="14" spans="1:11" x14ac:dyDescent="0.2">
      <c r="A14" s="2339" t="s">
        <v>453</v>
      </c>
      <c r="B14" s="2339"/>
      <c r="C14" s="2339"/>
      <c r="D14" s="2339"/>
      <c r="E14" s="2340"/>
      <c r="F14" s="635" t="s">
        <v>848</v>
      </c>
      <c r="G14" s="1742"/>
      <c r="H14" s="1733">
        <f>H12</f>
        <v>0</v>
      </c>
      <c r="I14" s="1738"/>
      <c r="J14" s="1740"/>
      <c r="K14" s="1734"/>
    </row>
    <row r="15" spans="1:11" x14ac:dyDescent="0.2">
      <c r="A15" s="2333" t="s">
        <v>4</v>
      </c>
      <c r="B15" s="2333"/>
      <c r="C15" s="2333"/>
      <c r="D15" s="2333"/>
      <c r="E15" s="2334"/>
      <c r="F15" s="635" t="s">
        <v>849</v>
      </c>
      <c r="G15" s="1738"/>
      <c r="H15" s="1733"/>
      <c r="I15" s="1733"/>
      <c r="J15" s="1734"/>
      <c r="K15" s="1734"/>
    </row>
    <row r="16" spans="1:11" x14ac:dyDescent="0.2">
      <c r="A16" s="2333" t="s">
        <v>295</v>
      </c>
      <c r="B16" s="2333"/>
      <c r="C16" s="2333"/>
      <c r="D16" s="2333"/>
      <c r="E16" s="2334"/>
      <c r="F16" s="635" t="s">
        <v>916</v>
      </c>
      <c r="G16" s="1739"/>
      <c r="H16" s="1735"/>
      <c r="I16" s="1735"/>
      <c r="J16" s="1737"/>
      <c r="K16" s="1737"/>
    </row>
    <row r="17" spans="1:15" x14ac:dyDescent="0.2">
      <c r="A17" s="2366" t="s">
        <v>928</v>
      </c>
      <c r="B17" s="2366"/>
      <c r="C17" s="2366"/>
      <c r="D17" s="2366"/>
      <c r="E17" s="2367"/>
      <c r="F17" s="636"/>
      <c r="G17" s="1748"/>
      <c r="H17" s="1749"/>
      <c r="I17" s="1749"/>
      <c r="J17" s="1750"/>
      <c r="K17" s="1751"/>
    </row>
    <row r="18" spans="1:15" x14ac:dyDescent="0.2">
      <c r="A18" s="2343" t="s">
        <v>365</v>
      </c>
      <c r="B18" s="2344"/>
      <c r="C18" s="2344"/>
      <c r="D18" s="2344"/>
      <c r="E18" s="2345"/>
      <c r="F18" s="635" t="s">
        <v>925</v>
      </c>
      <c r="G18" s="1742"/>
      <c r="H18" s="1742"/>
      <c r="I18" s="1742"/>
      <c r="J18" s="1734"/>
      <c r="K18" s="1752"/>
    </row>
    <row r="19" spans="1:15" ht="21.75" customHeight="1" x14ac:dyDescent="0.2">
      <c r="A19" s="2341" t="s">
        <v>1783</v>
      </c>
      <c r="B19" s="2341"/>
      <c r="C19" s="2341"/>
      <c r="D19" s="2341"/>
      <c r="E19" s="2342"/>
      <c r="F19" s="635" t="s">
        <v>926</v>
      </c>
      <c r="G19" s="1742"/>
      <c r="H19" s="1742"/>
      <c r="I19" s="1742"/>
      <c r="J19" s="1734"/>
      <c r="K19" s="1752"/>
    </row>
    <row r="20" spans="1:15" x14ac:dyDescent="0.2">
      <c r="A20" s="2343" t="s">
        <v>1788</v>
      </c>
      <c r="B20" s="2344"/>
      <c r="C20" s="2344"/>
      <c r="D20" s="2344"/>
      <c r="E20" s="2345"/>
      <c r="F20" s="635" t="s">
        <v>927</v>
      </c>
      <c r="G20" s="1742"/>
      <c r="H20" s="1742"/>
      <c r="I20" s="1742"/>
      <c r="J20" s="1734"/>
      <c r="K20" s="1752"/>
    </row>
    <row r="21" spans="1:15" ht="13.5" thickBot="1" x14ac:dyDescent="0.25">
      <c r="A21" s="2362" t="s">
        <v>633</v>
      </c>
      <c r="B21" s="2362"/>
      <c r="C21" s="2362"/>
      <c r="D21" s="2362"/>
      <c r="E21" s="2362"/>
      <c r="F21" s="1427"/>
      <c r="G21" s="1749"/>
      <c r="H21" s="1753"/>
      <c r="I21" s="1753"/>
      <c r="J21" s="1754">
        <f>SUM(J18:J20)</f>
        <v>0</v>
      </c>
      <c r="K21" s="1750"/>
    </row>
    <row r="22" spans="1:15" ht="13.5" thickTop="1" x14ac:dyDescent="0.2">
      <c r="A22" s="2333" t="s">
        <v>1789</v>
      </c>
      <c r="B22" s="2333"/>
      <c r="C22" s="2333"/>
      <c r="D22" s="2333"/>
      <c r="E22" s="2334"/>
      <c r="F22" s="635" t="s">
        <v>856</v>
      </c>
      <c r="G22" s="1742"/>
      <c r="H22" s="1733"/>
      <c r="I22" s="1733"/>
      <c r="J22" s="1755"/>
      <c r="K22" s="1734"/>
    </row>
    <row r="23" spans="1:15" ht="13.5" thickBot="1" x14ac:dyDescent="0.25">
      <c r="A23" s="2363" t="s">
        <v>899</v>
      </c>
      <c r="B23" s="2362"/>
      <c r="C23" s="2362"/>
      <c r="D23" s="2362"/>
      <c r="E23" s="2362"/>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64" t="str">
        <f>"Ending Cash Basis Fund Balance as of June 30, "&amp;'AFR20'!E2</f>
        <v>Ending Cash Basis Fund Balance as of June 30, 2020</v>
      </c>
      <c r="B24" s="2365"/>
      <c r="C24" s="2365"/>
      <c r="D24" s="2365"/>
      <c r="E24" s="2365"/>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6"/>
      <c r="I31" s="2337"/>
      <c r="J31" s="2337"/>
      <c r="K31" s="2337"/>
    </row>
    <row r="32" spans="1:15" x14ac:dyDescent="0.2">
      <c r="A32" s="649"/>
      <c r="B32" s="232"/>
      <c r="C32" s="232"/>
      <c r="D32" s="232"/>
      <c r="E32" s="645"/>
      <c r="F32" s="651" t="s">
        <v>537</v>
      </c>
      <c r="G32" s="618"/>
      <c r="H32" s="2338"/>
      <c r="I32" s="2337"/>
      <c r="J32" s="2337"/>
      <c r="K32" s="2337"/>
    </row>
    <row r="33" spans="1:11" ht="1.5" customHeight="1" x14ac:dyDescent="0.2">
      <c r="A33" s="652" t="s">
        <v>1158</v>
      </c>
      <c r="B33" s="341"/>
      <c r="C33" s="341"/>
      <c r="D33" s="341"/>
      <c r="E33" s="341"/>
      <c r="F33" s="341"/>
      <c r="G33" s="653"/>
      <c r="H33" s="2338"/>
      <c r="I33" s="2337"/>
      <c r="J33" s="2337"/>
      <c r="K33" s="2337"/>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3" t="s">
        <v>538</v>
      </c>
      <c r="B41" s="2346"/>
      <c r="C41" s="2346"/>
      <c r="D41" s="2346"/>
      <c r="E41" s="2346"/>
      <c r="F41" s="234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39997558519241921"/>
  </sheetPr>
  <dimension ref="A1:N27"/>
  <sheetViews>
    <sheetView showGridLines="0" defaultGridColor="0" colorId="8" zoomScale="110" zoomScaleNormal="110" workbookViewId="0">
      <selection activeCell="C44" sqref="C4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1872</v>
      </c>
      <c r="B1" s="2371"/>
      <c r="C1" s="2372"/>
      <c r="D1" s="666"/>
      <c r="E1" s="667"/>
      <c r="F1" s="667"/>
      <c r="G1" s="668"/>
      <c r="H1" s="669"/>
      <c r="I1" s="670"/>
      <c r="J1" s="2368"/>
      <c r="K1" s="2369"/>
      <c r="L1" s="2369"/>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c r="D5" s="1759"/>
      <c r="E5" s="1759"/>
      <c r="F5" s="1754">
        <f>(C5+D5)-E5</f>
        <v>0</v>
      </c>
      <c r="G5" s="676"/>
      <c r="H5" s="680"/>
      <c r="I5" s="680"/>
      <c r="J5" s="680"/>
      <c r="K5" s="637"/>
      <c r="L5" s="1435">
        <f>F5-K5</f>
        <v>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c r="D8" s="1760"/>
      <c r="E8" s="1760"/>
      <c r="F8" s="1754">
        <f>(C8+D8)-E8</f>
        <v>0</v>
      </c>
      <c r="G8" s="681">
        <v>50</v>
      </c>
      <c r="H8" s="619"/>
      <c r="I8" s="619"/>
      <c r="J8" s="619"/>
      <c r="K8" s="1435">
        <f>(H8+I8)-J8</f>
        <v>0</v>
      </c>
      <c r="L8" s="1435">
        <f>F8-K8</f>
        <v>0</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c r="D10" s="1761"/>
      <c r="E10" s="1761"/>
      <c r="F10" s="1762">
        <f>(C10+D10)-E10</f>
        <v>0</v>
      </c>
      <c r="G10" s="681">
        <v>20</v>
      </c>
      <c r="H10" s="683"/>
      <c r="I10" s="683"/>
      <c r="J10" s="683"/>
      <c r="K10" s="1435">
        <f>(H10+I10)-J10</f>
        <v>0</v>
      </c>
      <c r="L10" s="1435">
        <f>F10-K10</f>
        <v>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c r="D12" s="1760"/>
      <c r="E12" s="1760"/>
      <c r="F12" s="1754">
        <f>(C12+D12)-E12</f>
        <v>0</v>
      </c>
      <c r="G12" s="681">
        <v>10</v>
      </c>
      <c r="H12" s="619"/>
      <c r="I12" s="619"/>
      <c r="J12" s="619"/>
      <c r="K12" s="1435">
        <f>(H12+I12)-J12</f>
        <v>0</v>
      </c>
      <c r="L12" s="1435">
        <f>F12-K12</f>
        <v>0</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0</v>
      </c>
      <c r="D16" s="1754">
        <f>SUM(D3,D5:D6,D8:D10,D12:D15)</f>
        <v>0</v>
      </c>
      <c r="E16" s="1754">
        <f>SUM(E3,E5:E6,E8:E10,E12:E15)</f>
        <v>0</v>
      </c>
      <c r="F16" s="1754">
        <f>SUM(F3,F5:F6,F8:F10,F12:F15)</f>
        <v>0</v>
      </c>
      <c r="G16" s="681"/>
      <c r="H16" s="1428">
        <f>SUM(H3,H6,H8:H10,H12:H14,)</f>
        <v>0</v>
      </c>
      <c r="I16" s="1428">
        <f>SUM(I3,I6,I8:I10,I12:I14,)</f>
        <v>0</v>
      </c>
      <c r="J16" s="1428">
        <f>SUM(J3,J6,J8:J10,J12:J14,)</f>
        <v>0</v>
      </c>
      <c r="K16" s="1428">
        <f>(H16+I16)-J16</f>
        <v>0</v>
      </c>
      <c r="L16" s="1428">
        <f>F16-K16</f>
        <v>0</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39997558519241921"/>
  </sheetPr>
  <dimension ref="A1:I203"/>
  <sheetViews>
    <sheetView showGridLines="0" defaultGridColor="0" colorId="8" zoomScale="110" zoomScaleNormal="110" workbookViewId="0">
      <pane ySplit="5" topLeftCell="A9"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2"/>
      <c r="B5" s="2383"/>
      <c r="C5" s="2383"/>
      <c r="D5" s="2383"/>
      <c r="E5" s="2383"/>
      <c r="F5" s="2383"/>
    </row>
    <row r="6" spans="1:9" ht="13.5" customHeight="1" thickBot="1" x14ac:dyDescent="0.25">
      <c r="A6" s="2373" t="s">
        <v>1094</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847833</v>
      </c>
      <c r="G8" s="701"/>
    </row>
    <row r="9" spans="1:9" x14ac:dyDescent="0.2">
      <c r="A9" s="705" t="s">
        <v>457</v>
      </c>
      <c r="B9" s="706" t="s">
        <v>1845</v>
      </c>
      <c r="C9" s="707"/>
      <c r="D9" s="705" t="s">
        <v>498</v>
      </c>
      <c r="E9" s="704"/>
      <c r="F9" s="1764">
        <f>'Expenditures 15-22'!K151</f>
        <v>0</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0</v>
      </c>
      <c r="G11" s="708"/>
    </row>
    <row r="12" spans="1:9" x14ac:dyDescent="0.2">
      <c r="A12" s="705" t="s">
        <v>459</v>
      </c>
      <c r="B12" s="706" t="s">
        <v>1848</v>
      </c>
      <c r="C12" s="707"/>
      <c r="D12" s="705" t="s">
        <v>498</v>
      </c>
      <c r="E12" s="704"/>
      <c r="F12" s="1764">
        <f>'Expenditures 15-22'!K295</f>
        <v>0</v>
      </c>
      <c r="G12" s="708"/>
    </row>
    <row r="13" spans="1:9" x14ac:dyDescent="0.2">
      <c r="A13" s="705" t="s">
        <v>106</v>
      </c>
      <c r="B13" s="706" t="s">
        <v>1849</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847833</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703486</v>
      </c>
      <c r="G53" s="701"/>
    </row>
    <row r="54" spans="1:7" x14ac:dyDescent="0.2">
      <c r="A54" s="705" t="s">
        <v>456</v>
      </c>
      <c r="B54" s="705" t="s">
        <v>1456</v>
      </c>
      <c r="C54" s="724" t="s">
        <v>974</v>
      </c>
      <c r="D54" s="720" t="s">
        <v>1085</v>
      </c>
      <c r="E54" s="704"/>
      <c r="F54" s="1771">
        <f>'Expenditures 15-22'!G114</f>
        <v>0</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0</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703486</v>
      </c>
      <c r="G77" s="701"/>
    </row>
    <row r="78" spans="1:9" s="728" customFormat="1" ht="12" customHeight="1" thickTop="1" thickBot="1" x14ac:dyDescent="0.25">
      <c r="A78" s="1443"/>
      <c r="B78" s="1441"/>
      <c r="C78" s="1438"/>
      <c r="D78" s="1442" t="s">
        <v>2009</v>
      </c>
      <c r="E78" s="1440"/>
      <c r="F78" s="1777">
        <f>(F14-F77)</f>
        <v>144347</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0</v>
      </c>
      <c r="G79" s="733"/>
      <c r="H79" s="705"/>
      <c r="I79" s="705"/>
    </row>
    <row r="80" spans="1:9" s="728" customFormat="1" ht="12" customHeight="1" thickBot="1" x14ac:dyDescent="0.25">
      <c r="A80" s="1445"/>
      <c r="B80" s="1441"/>
      <c r="C80" s="1438"/>
      <c r="D80" s="1442" t="s">
        <v>2010</v>
      </c>
      <c r="E80" s="1440" t="s">
        <v>951</v>
      </c>
      <c r="F80" s="1779" t="str">
        <f>IF(F79&gt;0,F78/F79," Complete Line 79")</f>
        <v xml:space="preserve"> Complete Line 79</v>
      </c>
      <c r="G80" s="705"/>
    </row>
    <row r="81" spans="1:7" s="728" customFormat="1" ht="8.25" customHeight="1" thickTop="1" x14ac:dyDescent="0.2">
      <c r="A81" s="734"/>
      <c r="B81" s="705"/>
      <c r="C81" s="707"/>
      <c r="D81" s="735"/>
      <c r="E81" s="704"/>
      <c r="F81" s="1780"/>
      <c r="G81" s="705"/>
    </row>
    <row r="82" spans="1:7" s="728" customFormat="1" ht="12" thickBot="1" x14ac:dyDescent="0.25">
      <c r="A82" s="2373" t="s">
        <v>1095</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0</v>
      </c>
      <c r="G95" s="745"/>
    </row>
    <row r="96" spans="1:7" x14ac:dyDescent="0.2">
      <c r="A96" s="741" t="s">
        <v>139</v>
      </c>
      <c r="B96" s="741" t="s">
        <v>174</v>
      </c>
      <c r="C96" s="743">
        <v>1700</v>
      </c>
      <c r="D96" s="751" t="str">
        <f>'Revenues 9-14'!A82</f>
        <v>Total District/School Activity Income</v>
      </c>
      <c r="E96" s="739"/>
      <c r="F96" s="1782">
        <f>SUM('Revenues 9-14'!C82,'Revenues 9-14'!D82)</f>
        <v>0</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0</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178279</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0</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0</v>
      </c>
      <c r="G126" s="763"/>
    </row>
    <row r="127" spans="1:7" x14ac:dyDescent="0.2">
      <c r="A127" s="760" t="s">
        <v>663</v>
      </c>
      <c r="B127" s="760" t="s">
        <v>1928</v>
      </c>
      <c r="C127" s="765">
        <v>4300</v>
      </c>
      <c r="D127" s="766" t="str">
        <f>'Revenues 9-14'!A204</f>
        <v>Total Title I</v>
      </c>
      <c r="E127" s="739"/>
      <c r="F127" s="1782">
        <f>SUM('Revenues 9-14'!C204,'Revenues 9-14'!D204,'Revenues 9-14'!F204,'Revenues 9-14'!G204)</f>
        <v>0</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c r="G172" s="760"/>
    </row>
    <row r="173" spans="1:7" x14ac:dyDescent="0.2">
      <c r="A173" s="1522" t="s">
        <v>659</v>
      </c>
      <c r="B173" s="1523" t="s">
        <v>1882</v>
      </c>
      <c r="C173" s="1524">
        <v>3300</v>
      </c>
      <c r="D173" s="1525" t="s">
        <v>1885</v>
      </c>
      <c r="E173" s="739"/>
      <c r="F173" s="1783"/>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178279</v>
      </c>
    </row>
    <row r="176" spans="1:7" ht="12" customHeight="1" x14ac:dyDescent="0.2">
      <c r="A176" s="1436"/>
      <c r="B176" s="1446"/>
      <c r="C176" s="1447"/>
      <c r="D176" s="1448" t="s">
        <v>2011</v>
      </c>
      <c r="E176" s="1449"/>
      <c r="F176" s="1782">
        <f>'PCTC-OEPP 27-28'!F78-F175</f>
        <v>-33932</v>
      </c>
    </row>
    <row r="177" spans="1:9" ht="12" customHeight="1" x14ac:dyDescent="0.2">
      <c r="A177" s="1436"/>
      <c r="B177" s="1446"/>
      <c r="C177" s="1447"/>
      <c r="D177" s="1448" t="s">
        <v>1791</v>
      </c>
      <c r="E177" s="1449"/>
      <c r="F177" s="1782">
        <f>'Cap Outlay Deprec 26'!I18</f>
        <v>0</v>
      </c>
    </row>
    <row r="178" spans="1:9" ht="12" customHeight="1" x14ac:dyDescent="0.2">
      <c r="A178" s="1436"/>
      <c r="B178" s="1446"/>
      <c r="C178" s="1447"/>
      <c r="D178" s="1448" t="s">
        <v>2012</v>
      </c>
      <c r="E178" s="1449"/>
      <c r="F178" s="1782">
        <f>F176+F177</f>
        <v>-33932</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0</v>
      </c>
      <c r="G179" s="763"/>
      <c r="I179" s="701"/>
    </row>
    <row r="180" spans="1:9" ht="12" customHeight="1" thickBot="1" x14ac:dyDescent="0.25">
      <c r="A180" s="1436"/>
      <c r="B180" s="1450"/>
      <c r="C180" s="1447"/>
      <c r="D180" s="1448" t="s">
        <v>2014</v>
      </c>
      <c r="E180" s="1449" t="s">
        <v>1525</v>
      </c>
      <c r="F180" s="1787"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39997558519241921"/>
    <pageSetUpPr fitToPage="1"/>
  </sheetPr>
  <dimension ref="A1:G142"/>
  <sheetViews>
    <sheetView showGridLines="0" topLeftCell="A7" zoomScaleNormal="100" workbookViewId="0">
      <selection activeCell="A19" sqref="A19"/>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7" t="s">
        <v>1792</v>
      </c>
      <c r="B4" s="2388"/>
      <c r="C4" s="2388"/>
      <c r="D4" s="2388"/>
      <c r="E4" s="2388"/>
      <c r="F4" s="2389"/>
    </row>
    <row r="5" spans="1:6" x14ac:dyDescent="0.25">
      <c r="A5" s="2390"/>
      <c r="B5" s="2391"/>
      <c r="C5" s="2391"/>
      <c r="D5" s="2391"/>
      <c r="E5" s="2391"/>
      <c r="F5" s="2392"/>
    </row>
    <row r="6" spans="1:6" ht="18.75" x14ac:dyDescent="0.25">
      <c r="A6" s="1854" t="s">
        <v>1793</v>
      </c>
      <c r="B6" s="1855"/>
      <c r="C6" s="1856"/>
      <c r="D6" s="1856"/>
      <c r="E6" s="1856"/>
      <c r="F6" s="1857"/>
    </row>
    <row r="7" spans="1:6" ht="47.25" customHeight="1" x14ac:dyDescent="0.25">
      <c r="A7" s="2393" t="s">
        <v>1982</v>
      </c>
      <c r="B7" s="2394"/>
      <c r="C7" s="2394"/>
      <c r="D7" s="2394"/>
      <c r="E7" s="2394"/>
      <c r="F7" s="2395"/>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6" t="s">
        <v>1978</v>
      </c>
      <c r="B10" s="2397"/>
      <c r="C10" s="2397"/>
      <c r="D10" s="2397"/>
      <c r="E10" s="2397"/>
      <c r="F10" s="2398"/>
    </row>
    <row r="11" spans="1:6" ht="33" customHeight="1" x14ac:dyDescent="0.25">
      <c r="A11" s="2393" t="s">
        <v>1983</v>
      </c>
      <c r="B11" s="2394"/>
      <c r="C11" s="2394"/>
      <c r="D11" s="2394"/>
      <c r="E11" s="2394"/>
      <c r="F11" s="2395"/>
    </row>
    <row r="12" spans="1:6" ht="15" customHeight="1" x14ac:dyDescent="0.25">
      <c r="A12" s="1860" t="s">
        <v>1979</v>
      </c>
      <c r="B12" s="1861"/>
      <c r="C12" s="1862"/>
      <c r="D12" s="1862"/>
      <c r="E12" s="1862"/>
      <c r="F12" s="1863"/>
    </row>
    <row r="13" spans="1:6" ht="17.25" customHeight="1" x14ac:dyDescent="0.25">
      <c r="A13" s="2393" t="s">
        <v>1980</v>
      </c>
      <c r="B13" s="2394"/>
      <c r="C13" s="2394"/>
      <c r="D13" s="2394"/>
      <c r="E13" s="2394"/>
      <c r="F13" s="2395"/>
    </row>
    <row r="14" spans="1:6" ht="15" customHeight="1" x14ac:dyDescent="0.25">
      <c r="A14" s="1860" t="s">
        <v>1797</v>
      </c>
      <c r="B14" s="1861"/>
      <c r="C14" s="1862"/>
      <c r="D14" s="1862"/>
      <c r="E14" s="1862"/>
      <c r="F14" s="1863"/>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6" t="s">
        <v>2073</v>
      </c>
      <c r="B18" s="1895"/>
      <c r="C18" s="1900"/>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249977111117893"/>
  </sheetPr>
  <dimension ref="A1:M46"/>
  <sheetViews>
    <sheetView showGridLines="0" defaultGridColor="0" topLeftCell="A19"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1657</v>
      </c>
      <c r="B5" s="2400"/>
      <c r="C5" s="2400"/>
      <c r="D5" s="2400"/>
      <c r="E5" s="2400"/>
      <c r="F5" s="2400"/>
      <c r="G5" s="240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42550</v>
      </c>
      <c r="F19" s="1791"/>
      <c r="G19" s="1793">
        <f>'Expenditures 15-22'!K33-SUM('Expenditures 15-22'!G33,'Expenditures 15-22'!I33)+'Expenditures 15-22'!D229</f>
        <v>42550</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0</v>
      </c>
      <c r="F21" s="1794"/>
      <c r="G21" s="1797">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794"/>
      <c r="E22" s="1796">
        <f>'Expenditures 15-22'!K47-SUM('Expenditures 15-22'!G47,'Expenditures 15-22'!I47)+'Expenditures 15-22'!D243</f>
        <v>13449</v>
      </c>
      <c r="F22" s="1794"/>
      <c r="G22" s="1797">
        <f>'Expenditures 15-22'!K47-SUM('Expenditures 15-22'!G47,'Expenditures 15-22'!I47)+'Expenditures 15-22'!D243</f>
        <v>13449</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63262</v>
      </c>
      <c r="F23" s="1794"/>
      <c r="G23" s="1796">
        <f>'Expenditures 15-22'!K53-SUM('Expenditures 15-22'!G53,'Expenditures 15-22'!I53)+'Expenditures 15-22'!D257+'Expenditures 15-22'!K330-SUM('Expenditures 15-22'!G330,'Expenditures 15-22'!I330)</f>
        <v>63262</v>
      </c>
      <c r="H23" s="817"/>
      <c r="I23" s="157"/>
    </row>
    <row r="24" spans="1:9" s="542" customFormat="1" ht="12" customHeight="1" x14ac:dyDescent="0.2">
      <c r="A24" s="824" t="s">
        <v>562</v>
      </c>
      <c r="B24" s="825"/>
      <c r="C24" s="823">
        <v>2400</v>
      </c>
      <c r="D24" s="1794"/>
      <c r="E24" s="1796">
        <f>'Expenditures 15-22'!K57-SUM('Expenditures 15-22'!G57,'Expenditures 15-22'!I57)+'Expenditures 15-22'!D261</f>
        <v>0</v>
      </c>
      <c r="F24" s="1794"/>
      <c r="G24" s="1797">
        <f>'Expenditures 15-22'!K57-SUM('Expenditures 15-22'!G57,'Expenditures 15-22'!I57)+'Expenditures 15-22'!D261</f>
        <v>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22686</v>
      </c>
      <c r="E27" s="1796">
        <f>E8</f>
        <v>0</v>
      </c>
      <c r="F27" s="1796">
        <f>'Expenditures 15-22'!K60-SUM('Expenditures 15-22'!G60,'Expenditures 15-22'!I60)+'Expenditures 15-22'!D264-E8</f>
        <v>22686</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2400</v>
      </c>
      <c r="F28" s="1798">
        <f>'Expenditures 15-22'!K61-SUM('Expenditures 15-22'!G61,'Expenditures 15-22'!I61)+'Expenditures 15-22'!K124-SUM('Expenditures 15-22'!G124,'Expenditures 15-22'!I124)+'Expenditures 15-22'!D266-E9</f>
        <v>2400</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0</v>
      </c>
      <c r="F29" s="1794"/>
      <c r="G29" s="179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22686</v>
      </c>
      <c r="E41" s="1798">
        <f>SUM(E19:E40)</f>
        <v>121661</v>
      </c>
      <c r="F41" s="1798">
        <f>SUM(F19:F39)</f>
        <v>25086</v>
      </c>
      <c r="G41" s="1798">
        <f>SUM(G19:G40)</f>
        <v>119261</v>
      </c>
    </row>
    <row r="42" spans="1:7" x14ac:dyDescent="0.2">
      <c r="A42" s="817"/>
      <c r="B42" s="157"/>
      <c r="C42" s="831"/>
      <c r="D42" s="2402" t="s">
        <v>519</v>
      </c>
      <c r="E42" s="2403"/>
      <c r="F42" s="832" t="s">
        <v>520</v>
      </c>
      <c r="G42" s="833"/>
    </row>
    <row r="43" spans="1:7" ht="12" customHeight="1" x14ac:dyDescent="0.2">
      <c r="A43" s="817"/>
      <c r="B43" s="157"/>
      <c r="C43" s="831"/>
      <c r="D43" s="1451" t="s">
        <v>470</v>
      </c>
      <c r="E43" s="1799">
        <f>D41</f>
        <v>22686</v>
      </c>
      <c r="F43" s="1451" t="s">
        <v>470</v>
      </c>
      <c r="G43" s="1799">
        <f>F41</f>
        <v>25086</v>
      </c>
    </row>
    <row r="44" spans="1:7" ht="12" customHeight="1" x14ac:dyDescent="0.2">
      <c r="A44" s="817"/>
      <c r="B44" s="157"/>
      <c r="C44" s="831"/>
      <c r="D44" s="1451" t="s">
        <v>471</v>
      </c>
      <c r="E44" s="1799">
        <f>E41</f>
        <v>121661</v>
      </c>
      <c r="F44" s="1451" t="s">
        <v>471</v>
      </c>
      <c r="G44" s="1799">
        <f>G41</f>
        <v>119261</v>
      </c>
    </row>
    <row r="45" spans="1:7" ht="12" customHeight="1" x14ac:dyDescent="0.2">
      <c r="A45" s="817"/>
      <c r="B45" s="157"/>
      <c r="C45" s="157"/>
      <c r="D45" s="1452" t="s">
        <v>998</v>
      </c>
      <c r="E45" s="1800">
        <f>(E43/E44)</f>
        <v>0.1864689588282194</v>
      </c>
      <c r="F45" s="1452" t="s">
        <v>998</v>
      </c>
      <c r="G45" s="1800">
        <f>(G43/G44)</f>
        <v>0.21034537694636135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39997558519241921"/>
    <pageSetUpPr fitToPage="1"/>
  </sheetPr>
  <dimension ref="A1:O97"/>
  <sheetViews>
    <sheetView showGridLines="0" zoomScale="110" zoomScaleNormal="110" workbookViewId="0">
      <pane ySplit="4" topLeftCell="A5" activePane="bottomLeft" state="frozen"/>
      <selection activeCell="A47" sqref="A47"/>
      <selection pane="bottomLeft" activeCell="C32" sqref="C32:F32"/>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21" t="s">
        <v>1360</v>
      </c>
      <c r="B1" s="2421"/>
      <c r="C1" s="2421"/>
      <c r="D1" s="2421"/>
      <c r="E1" s="2421"/>
      <c r="F1" s="2421"/>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22" t="s">
        <v>1526</v>
      </c>
      <c r="B5" s="2423"/>
      <c r="C5" s="2424"/>
      <c r="D5" s="2424"/>
      <c r="E5" s="2424"/>
      <c r="F5" s="2424"/>
      <c r="G5" s="1500"/>
      <c r="L5" s="1500"/>
      <c r="M5" s="1844"/>
      <c r="N5" s="1844"/>
      <c r="O5" s="1844"/>
    </row>
    <row r="6" spans="1:15" ht="12" customHeight="1" x14ac:dyDescent="0.25">
      <c r="A6" s="1473"/>
      <c r="B6" s="1474"/>
      <c r="C6" s="2425" t="str">
        <f>COVER!A17</f>
        <v xml:space="preserve"> McHenry Co Coop For Employ Educ </v>
      </c>
      <c r="D6" s="2425"/>
      <c r="E6" s="2425"/>
      <c r="F6" s="1475"/>
      <c r="G6" s="1500"/>
      <c r="L6" s="1500"/>
      <c r="M6" s="1844"/>
      <c r="N6" s="1844"/>
      <c r="O6" s="1844"/>
    </row>
    <row r="7" spans="1:15" ht="11.25" customHeight="1" thickBot="1" x14ac:dyDescent="0.3">
      <c r="A7" s="1473"/>
      <c r="B7" s="1474"/>
      <c r="C7" s="2426">
        <f>COVER!A13</f>
        <v>44000000046</v>
      </c>
      <c r="D7" s="2426"/>
      <c r="E7" s="2426"/>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c r="D19" s="1488"/>
      <c r="E19" s="1491"/>
      <c r="F19" s="1490"/>
      <c r="G19" s="1500"/>
      <c r="H19" s="1500">
        <f t="shared" si="0"/>
        <v>0</v>
      </c>
      <c r="I19" s="1500">
        <f t="shared" si="1"/>
        <v>0</v>
      </c>
      <c r="J19" s="1500">
        <f t="shared" si="2"/>
        <v>0</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c r="D26" s="1488"/>
      <c r="E26" s="1491"/>
      <c r="F26" s="1490"/>
      <c r="G26" s="1500"/>
      <c r="H26" s="1500">
        <f t="shared" si="0"/>
        <v>0</v>
      </c>
      <c r="I26" s="1500">
        <f t="shared" si="1"/>
        <v>0</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2042" t="s">
        <v>2062</v>
      </c>
      <c r="D32" s="2042" t="s">
        <v>2062</v>
      </c>
      <c r="E32" s="2044"/>
      <c r="F32" s="2043" t="s">
        <v>2068</v>
      </c>
      <c r="G32" s="1500"/>
      <c r="H32" s="1500">
        <f t="shared" si="0"/>
        <v>5</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5</v>
      </c>
      <c r="I34" s="1500">
        <f>SUM(I11:I32)</f>
        <v>5</v>
      </c>
      <c r="J34" s="1500">
        <f>SUM(J11:J32)</f>
        <v>0</v>
      </c>
      <c r="K34" s="1500">
        <f>SUM(H34:J34)</f>
        <v>10</v>
      </c>
      <c r="L34" s="1500"/>
      <c r="M34" s="1844"/>
      <c r="N34" s="1844"/>
      <c r="O34" s="1844"/>
    </row>
    <row r="35" spans="1:15" ht="12" customHeight="1" x14ac:dyDescent="0.2">
      <c r="A35" s="1493" t="s">
        <v>1373</v>
      </c>
      <c r="B35" s="1494"/>
      <c r="C35" s="2427"/>
      <c r="D35" s="2427"/>
      <c r="E35" s="2427"/>
      <c r="F35" s="2428"/>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495"/>
      <c r="B39" s="1495"/>
      <c r="C39" s="1495"/>
      <c r="D39" s="1495"/>
      <c r="E39" s="1495"/>
      <c r="F39" s="1495"/>
    </row>
    <row r="40" spans="1:15" s="1492" customFormat="1" ht="12" customHeight="1" x14ac:dyDescent="0.25">
      <c r="A40" s="1496" t="s">
        <v>1372</v>
      </c>
      <c r="B40" s="1497"/>
      <c r="C40" s="2416"/>
      <c r="D40" s="2416"/>
      <c r="E40" s="2416"/>
      <c r="F40" s="2417"/>
      <c r="H40" s="1501"/>
      <c r="I40" s="1501"/>
      <c r="J40" s="1501"/>
      <c r="K40" s="1501"/>
    </row>
    <row r="41" spans="1:15" s="1492" customFormat="1" ht="12" customHeight="1" x14ac:dyDescent="0.25">
      <c r="A41" s="2418"/>
      <c r="B41" s="2419"/>
      <c r="C41" s="2419"/>
      <c r="D41" s="2419"/>
      <c r="E41" s="2419"/>
      <c r="F41" s="2420"/>
      <c r="H41" s="1501"/>
      <c r="I41" s="1501"/>
      <c r="J41" s="1501"/>
      <c r="K41" s="1501"/>
    </row>
    <row r="42" spans="1:15" s="1492" customFormat="1" ht="12" customHeight="1" x14ac:dyDescent="0.25">
      <c r="A42" s="2418"/>
      <c r="B42" s="2419"/>
      <c r="C42" s="2419"/>
      <c r="D42" s="2419"/>
      <c r="E42" s="2419"/>
      <c r="F42" s="2420"/>
      <c r="H42" s="1501"/>
      <c r="I42" s="1501"/>
      <c r="J42" s="1501"/>
      <c r="K42" s="1501"/>
    </row>
    <row r="43" spans="1:15" s="1492" customFormat="1" ht="15" x14ac:dyDescent="0.25">
      <c r="A43" s="2407"/>
      <c r="B43" s="2408"/>
      <c r="C43" s="2408"/>
      <c r="D43" s="2408"/>
      <c r="E43" s="2408"/>
      <c r="F43" s="2409"/>
      <c r="H43" s="1501"/>
      <c r="I43" s="1501"/>
      <c r="J43" s="1501"/>
      <c r="K43" s="1501"/>
    </row>
    <row r="44" spans="1:15" s="1492" customFormat="1" ht="12" hidden="1" customHeight="1" x14ac:dyDescent="0.25">
      <c r="A44" s="2407"/>
      <c r="B44" s="2408"/>
      <c r="C44" s="2408"/>
      <c r="D44" s="2408"/>
      <c r="E44" s="2408"/>
      <c r="F44" s="240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8" tint="0.39997558519241921"/>
  </sheetPr>
  <dimension ref="A1:N72"/>
  <sheetViews>
    <sheetView showGridLines="0" topLeftCell="A44" zoomScaleNormal="100" workbookViewId="0">
      <selection activeCell="E68" sqref="E68"/>
    </sheetView>
  </sheetViews>
  <sheetFormatPr defaultColWidth="9.140625"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9.140625" style="1926"/>
    <col min="9" max="9" width="10.85546875" style="1926" customWidth="1"/>
    <col min="10" max="10" width="12.42578125" style="1926" customWidth="1"/>
    <col min="11" max="11" width="9.140625" style="1926"/>
    <col min="12" max="12" width="13.140625" style="1926" customWidth="1"/>
    <col min="13" max="13" width="9.140625" style="1926"/>
    <col min="14" max="14" width="17.85546875" style="1926" customWidth="1"/>
    <col min="15" max="16384" width="9.140625" style="1926"/>
  </cols>
  <sheetData>
    <row r="1" spans="1:14" x14ac:dyDescent="0.25">
      <c r="A1" s="2040"/>
      <c r="B1" s="2037"/>
      <c r="C1" s="2037"/>
      <c r="D1" s="2037"/>
      <c r="E1" s="2037"/>
      <c r="F1" s="2037"/>
      <c r="G1" s="2039" t="s">
        <v>402</v>
      </c>
      <c r="H1" s="2038"/>
      <c r="I1" s="2037"/>
      <c r="J1" s="2037"/>
      <c r="K1" s="2037"/>
      <c r="L1" s="2037"/>
      <c r="M1" s="2037"/>
      <c r="N1" s="2036"/>
    </row>
    <row r="2" spans="1:14" x14ac:dyDescent="0.25">
      <c r="A2" s="1969"/>
      <c r="B2" s="847"/>
      <c r="C2" s="847"/>
      <c r="D2" s="847"/>
      <c r="E2" s="847"/>
      <c r="F2" s="847"/>
      <c r="G2" s="1925" t="s">
        <v>1999</v>
      </c>
      <c r="H2" s="2035"/>
      <c r="I2" s="847"/>
      <c r="J2" s="847"/>
      <c r="K2" s="847"/>
      <c r="L2" s="847"/>
      <c r="M2" s="847"/>
      <c r="N2" s="1968"/>
    </row>
    <row r="3" spans="1:14" x14ac:dyDescent="0.25">
      <c r="A3" s="1969"/>
      <c r="B3" s="847"/>
      <c r="C3" s="847"/>
      <c r="D3" s="847"/>
      <c r="E3" s="847"/>
      <c r="F3" s="847"/>
      <c r="G3" s="1925" t="s">
        <v>403</v>
      </c>
      <c r="H3" s="847"/>
      <c r="I3" s="847"/>
      <c r="J3" s="847"/>
      <c r="K3" s="847"/>
      <c r="L3" s="847"/>
      <c r="M3" s="847"/>
      <c r="N3" s="1968"/>
    </row>
    <row r="4" spans="1:14" x14ac:dyDescent="0.25">
      <c r="A4" s="1969"/>
      <c r="B4" s="847"/>
      <c r="C4" s="847"/>
      <c r="D4" s="847"/>
      <c r="E4" s="847"/>
      <c r="F4" s="847"/>
      <c r="G4" s="1925" t="s">
        <v>862</v>
      </c>
      <c r="H4" s="847"/>
      <c r="I4" s="847"/>
      <c r="J4" s="847"/>
      <c r="K4" s="847"/>
      <c r="L4" s="847"/>
      <c r="M4" s="847"/>
      <c r="N4" s="1968"/>
    </row>
    <row r="5" spans="1:14" x14ac:dyDescent="0.25">
      <c r="A5" s="1969"/>
      <c r="B5" s="847"/>
      <c r="C5" s="847"/>
      <c r="D5" s="847"/>
      <c r="E5" s="847"/>
      <c r="F5" s="1925"/>
      <c r="G5" s="1925"/>
      <c r="H5" s="847"/>
      <c r="I5" s="847"/>
      <c r="J5" s="847"/>
      <c r="K5" s="847"/>
      <c r="L5" s="847"/>
      <c r="M5" s="847"/>
      <c r="N5" s="1968"/>
    </row>
    <row r="6" spans="1:14" x14ac:dyDescent="0.25">
      <c r="A6" s="2034" t="s">
        <v>667</v>
      </c>
      <c r="B6" s="1370"/>
      <c r="C6" s="1370"/>
      <c r="D6" s="1370"/>
      <c r="E6" s="1371"/>
      <c r="F6" s="2033"/>
      <c r="G6" s="1925"/>
      <c r="H6" s="847"/>
      <c r="I6" s="1957" t="s">
        <v>1020</v>
      </c>
      <c r="J6" s="2431" t="str">
        <f>COVER!A17</f>
        <v xml:space="preserve"> McHenry Co Coop For Employ Educ </v>
      </c>
      <c r="K6" s="2431"/>
      <c r="L6" s="2432"/>
      <c r="M6" s="847"/>
      <c r="N6" s="1968"/>
    </row>
    <row r="7" spans="1:14" x14ac:dyDescent="0.25">
      <c r="A7" s="2433" t="s">
        <v>863</v>
      </c>
      <c r="B7" s="2434"/>
      <c r="C7" s="2434"/>
      <c r="D7" s="2434"/>
      <c r="E7" s="2435"/>
      <c r="F7" s="2032"/>
      <c r="G7" s="847"/>
      <c r="H7" s="847"/>
      <c r="I7" s="1957" t="s">
        <v>369</v>
      </c>
      <c r="J7" s="2436">
        <f>COVER!A13</f>
        <v>44000000046</v>
      </c>
      <c r="K7" s="2436"/>
      <c r="L7" s="2436"/>
      <c r="M7" s="847"/>
      <c r="N7" s="1968"/>
    </row>
    <row r="8" spans="1:14" x14ac:dyDescent="0.25">
      <c r="A8" s="2031"/>
      <c r="B8" s="2030"/>
      <c r="C8" s="2030"/>
      <c r="D8" s="2030"/>
      <c r="E8" s="2029"/>
      <c r="F8" s="2028"/>
      <c r="G8" s="2027"/>
      <c r="H8" s="2027"/>
      <c r="I8" s="2027"/>
      <c r="J8" s="2027"/>
      <c r="K8" s="2027"/>
      <c r="L8" s="2027"/>
      <c r="M8" s="847"/>
      <c r="N8" s="1968"/>
    </row>
    <row r="9" spans="1:14" x14ac:dyDescent="0.25">
      <c r="A9" s="2026"/>
      <c r="B9" s="2025"/>
      <c r="C9" s="2025"/>
      <c r="D9" s="2024"/>
      <c r="E9" s="2023" t="s">
        <v>2059</v>
      </c>
      <c r="F9" s="2021"/>
      <c r="G9" s="2021"/>
      <c r="H9" s="2021"/>
      <c r="I9" s="2022" t="s">
        <v>2058</v>
      </c>
      <c r="J9" s="2021"/>
      <c r="K9" s="2021"/>
      <c r="L9" s="2020"/>
      <c r="M9" s="847"/>
      <c r="N9" s="1968"/>
    </row>
    <row r="10" spans="1:14" x14ac:dyDescent="0.25">
      <c r="A10" s="1969"/>
      <c r="B10" s="847"/>
      <c r="C10" s="1925"/>
      <c r="D10" s="2019"/>
      <c r="E10" s="2018" t="s">
        <v>422</v>
      </c>
      <c r="F10" s="2015" t="s">
        <v>423</v>
      </c>
      <c r="G10" s="2016" t="s">
        <v>429</v>
      </c>
      <c r="H10" s="2017"/>
      <c r="I10" s="2015" t="s">
        <v>422</v>
      </c>
      <c r="J10" s="2015" t="s">
        <v>423</v>
      </c>
      <c r="K10" s="2016" t="s">
        <v>429</v>
      </c>
      <c r="L10" s="2015"/>
      <c r="M10" s="847"/>
      <c r="N10" s="1968"/>
    </row>
    <row r="11" spans="1:14" ht="51" x14ac:dyDescent="0.25">
      <c r="A11" s="2437" t="s">
        <v>478</v>
      </c>
      <c r="B11" s="2438"/>
      <c r="C11" s="2439"/>
      <c r="D11" s="2014" t="s">
        <v>865</v>
      </c>
      <c r="E11" s="2014" t="s">
        <v>64</v>
      </c>
      <c r="F11" s="2014" t="s">
        <v>6</v>
      </c>
      <c r="G11" s="2013" t="s">
        <v>2057</v>
      </c>
      <c r="H11" s="2012" t="s">
        <v>155</v>
      </c>
      <c r="I11" s="2014" t="s">
        <v>64</v>
      </c>
      <c r="J11" s="2014" t="s">
        <v>6</v>
      </c>
      <c r="K11" s="2013" t="s">
        <v>1998</v>
      </c>
      <c r="L11" s="2012" t="s">
        <v>155</v>
      </c>
      <c r="M11" s="847"/>
      <c r="N11" s="1968"/>
    </row>
    <row r="12" spans="1:14" x14ac:dyDescent="0.25">
      <c r="A12" s="1998">
        <v>1</v>
      </c>
      <c r="B12" s="2010" t="s">
        <v>812</v>
      </c>
      <c r="C12" s="2009"/>
      <c r="D12" s="2008">
        <v>2320</v>
      </c>
      <c r="E12" s="2007">
        <f>'Expenditures 15-22'!K50</f>
        <v>63262</v>
      </c>
      <c r="F12" s="2005"/>
      <c r="G12" s="2006">
        <f>G68</f>
        <v>0</v>
      </c>
      <c r="H12" s="2002">
        <f t="shared" ref="H12:H18" si="0">SUM(E12:G12)</f>
        <v>63262</v>
      </c>
      <c r="I12" s="2003"/>
      <c r="J12" s="2005"/>
      <c r="K12" s="2003"/>
      <c r="L12" s="2002">
        <f t="shared" ref="L12:L18" si="1">SUM(I12:K12)</f>
        <v>0</v>
      </c>
      <c r="M12" s="847"/>
      <c r="N12" s="1968"/>
    </row>
    <row r="13" spans="1:14" x14ac:dyDescent="0.25">
      <c r="A13" s="1998">
        <v>2</v>
      </c>
      <c r="B13" s="2010" t="s">
        <v>42</v>
      </c>
      <c r="C13" s="2009"/>
      <c r="D13" s="2008">
        <v>2330</v>
      </c>
      <c r="E13" s="2007">
        <f>'Expenditures 15-22'!K51</f>
        <v>0</v>
      </c>
      <c r="F13" s="2005"/>
      <c r="G13" s="2006">
        <f>H68</f>
        <v>0</v>
      </c>
      <c r="H13" s="2002">
        <f t="shared" si="0"/>
        <v>0</v>
      </c>
      <c r="I13" s="2003"/>
      <c r="J13" s="2005"/>
      <c r="K13" s="2003"/>
      <c r="L13" s="2002">
        <f t="shared" si="1"/>
        <v>0</v>
      </c>
      <c r="M13" s="847"/>
      <c r="N13" s="1968"/>
    </row>
    <row r="14" spans="1:14" x14ac:dyDescent="0.25">
      <c r="A14" s="1998">
        <v>3</v>
      </c>
      <c r="B14" s="2010" t="s">
        <v>43</v>
      </c>
      <c r="C14" s="2009"/>
      <c r="D14" s="2011">
        <v>2490</v>
      </c>
      <c r="E14" s="2007">
        <f>'Expenditures 15-22'!K56</f>
        <v>0</v>
      </c>
      <c r="F14" s="2005"/>
      <c r="G14" s="2006">
        <f>I68</f>
        <v>0</v>
      </c>
      <c r="H14" s="2002">
        <f t="shared" si="0"/>
        <v>0</v>
      </c>
      <c r="I14" s="2003"/>
      <c r="J14" s="2005"/>
      <c r="K14" s="2003"/>
      <c r="L14" s="2002">
        <f t="shared" si="1"/>
        <v>0</v>
      </c>
      <c r="M14" s="847"/>
      <c r="N14" s="1968"/>
    </row>
    <row r="15" spans="1:14" x14ac:dyDescent="0.25">
      <c r="A15" s="1998">
        <v>4</v>
      </c>
      <c r="B15" s="2010" t="s">
        <v>1058</v>
      </c>
      <c r="C15" s="2009"/>
      <c r="D15" s="2008">
        <v>2510</v>
      </c>
      <c r="E15" s="2007">
        <f>'Expenditures 15-22'!K59</f>
        <v>0</v>
      </c>
      <c r="F15" s="2007">
        <f>'Expenditures 15-22'!K122</f>
        <v>0</v>
      </c>
      <c r="G15" s="2006">
        <f>J68</f>
        <v>0</v>
      </c>
      <c r="H15" s="2002">
        <f t="shared" si="0"/>
        <v>0</v>
      </c>
      <c r="I15" s="2003"/>
      <c r="J15" s="2003"/>
      <c r="K15" s="2003"/>
      <c r="L15" s="2002">
        <f t="shared" si="1"/>
        <v>0</v>
      </c>
      <c r="M15" s="847"/>
      <c r="N15" s="1968"/>
    </row>
    <row r="16" spans="1:14" x14ac:dyDescent="0.25">
      <c r="A16" s="1998">
        <v>5</v>
      </c>
      <c r="B16" s="2010" t="s">
        <v>101</v>
      </c>
      <c r="C16" s="2009"/>
      <c r="D16" s="2008">
        <v>2570</v>
      </c>
      <c r="E16" s="2007">
        <f>'Expenditures 15-22'!K64</f>
        <v>0</v>
      </c>
      <c r="F16" s="2005"/>
      <c r="G16" s="2006">
        <f>K68</f>
        <v>0</v>
      </c>
      <c r="H16" s="2002">
        <f t="shared" si="0"/>
        <v>0</v>
      </c>
      <c r="I16" s="2003"/>
      <c r="J16" s="2005"/>
      <c r="K16" s="2003"/>
      <c r="L16" s="2002">
        <f t="shared" si="1"/>
        <v>0</v>
      </c>
      <c r="M16" s="847"/>
      <c r="N16" s="1968"/>
    </row>
    <row r="17" spans="1:14" x14ac:dyDescent="0.25">
      <c r="A17" s="1998">
        <v>6</v>
      </c>
      <c r="B17" s="2010" t="s">
        <v>1050</v>
      </c>
      <c r="C17" s="2009"/>
      <c r="D17" s="2008">
        <v>2610</v>
      </c>
      <c r="E17" s="2007">
        <f>'Expenditures 15-22'!K67</f>
        <v>0</v>
      </c>
      <c r="F17" s="2005"/>
      <c r="G17" s="2006">
        <f>L68</f>
        <v>0</v>
      </c>
      <c r="H17" s="2002">
        <f t="shared" si="0"/>
        <v>0</v>
      </c>
      <c r="I17" s="2003"/>
      <c r="J17" s="2005"/>
      <c r="K17" s="2003"/>
      <c r="L17" s="2002">
        <f t="shared" si="1"/>
        <v>0</v>
      </c>
      <c r="M17" s="847"/>
      <c r="N17" s="1968"/>
    </row>
    <row r="18" spans="1:14" ht="28.5" customHeight="1" x14ac:dyDescent="0.25">
      <c r="A18" s="2004">
        <v>7</v>
      </c>
      <c r="B18" s="2440" t="s">
        <v>7</v>
      </c>
      <c r="C18" s="2440"/>
      <c r="D18" s="2441"/>
      <c r="E18" s="2003"/>
      <c r="F18" s="2003"/>
      <c r="G18" s="2003"/>
      <c r="H18" s="2002">
        <f t="shared" si="0"/>
        <v>0</v>
      </c>
      <c r="I18" s="2003"/>
      <c r="J18" s="2003"/>
      <c r="K18" s="2003"/>
      <c r="L18" s="2002">
        <f t="shared" si="1"/>
        <v>0</v>
      </c>
      <c r="M18" s="847"/>
      <c r="N18" s="1968"/>
    </row>
    <row r="19" spans="1:14" ht="15.75" thickBot="1" x14ac:dyDescent="0.3">
      <c r="A19" s="1998">
        <v>8</v>
      </c>
      <c r="B19" s="2001" t="s">
        <v>1150</v>
      </c>
      <c r="C19" s="847"/>
      <c r="D19" s="2000"/>
      <c r="E19" s="1999">
        <f t="shared" ref="E19:L19" si="2">SUM(E12:E17)-E18</f>
        <v>63262</v>
      </c>
      <c r="F19" s="1999">
        <f t="shared" si="2"/>
        <v>0</v>
      </c>
      <c r="G19" s="1999">
        <f t="shared" si="2"/>
        <v>0</v>
      </c>
      <c r="H19" s="1999">
        <f t="shared" si="2"/>
        <v>63262</v>
      </c>
      <c r="I19" s="1999">
        <f t="shared" si="2"/>
        <v>0</v>
      </c>
      <c r="J19" s="1999">
        <f t="shared" si="2"/>
        <v>0</v>
      </c>
      <c r="K19" s="1999">
        <f t="shared" si="2"/>
        <v>0</v>
      </c>
      <c r="L19" s="1999">
        <f t="shared" si="2"/>
        <v>0</v>
      </c>
      <c r="M19" s="847"/>
      <c r="N19" s="1968"/>
    </row>
    <row r="20" spans="1:14" ht="15.75" thickTop="1" x14ac:dyDescent="0.25">
      <c r="A20" s="1998">
        <v>9</v>
      </c>
      <c r="B20" s="2429" t="s">
        <v>2056</v>
      </c>
      <c r="C20" s="2429"/>
      <c r="D20" s="2430"/>
      <c r="E20" s="1997"/>
      <c r="F20" s="1997"/>
      <c r="G20" s="1997"/>
      <c r="H20" s="1997"/>
      <c r="I20" s="1997"/>
      <c r="J20" s="1997"/>
      <c r="K20" s="1997"/>
      <c r="L20" s="1996" t="str">
        <f>IF(AND(H19&gt;0,L19&gt;0),(((L19-H19)/H19)),"Enter Budget Data")</f>
        <v>Enter Budget Data</v>
      </c>
      <c r="M20" s="847"/>
      <c r="N20" s="1968"/>
    </row>
    <row r="21" spans="1:14" x14ac:dyDescent="0.25">
      <c r="A21" s="1995" t="s">
        <v>194</v>
      </c>
      <c r="B21" s="294" t="s">
        <v>2055</v>
      </c>
      <c r="C21" s="847"/>
      <c r="D21" s="1979"/>
      <c r="E21" s="1978"/>
      <c r="F21" s="1994"/>
      <c r="G21" s="1994"/>
      <c r="H21" s="1994"/>
      <c r="I21" s="1994"/>
      <c r="J21" s="1994"/>
      <c r="K21" s="1994"/>
      <c r="L21" s="1993"/>
      <c r="M21" s="847"/>
      <c r="N21" s="1968"/>
    </row>
    <row r="22" spans="1:14" x14ac:dyDescent="0.25">
      <c r="A22" s="1969"/>
      <c r="B22" s="1981"/>
      <c r="C22" s="847"/>
      <c r="D22" s="847"/>
      <c r="E22" s="847"/>
      <c r="F22" s="847"/>
      <c r="G22" s="847"/>
      <c r="H22" s="847"/>
      <c r="I22" s="847"/>
      <c r="J22" s="847"/>
      <c r="K22" s="847"/>
      <c r="L22" s="847"/>
      <c r="M22" s="847"/>
      <c r="N22" s="1968"/>
    </row>
    <row r="23" spans="1:14" x14ac:dyDescent="0.25">
      <c r="A23" s="1992" t="s">
        <v>132</v>
      </c>
      <c r="B23" s="1981"/>
      <c r="C23" s="847"/>
      <c r="D23" s="847"/>
      <c r="E23" s="847"/>
      <c r="F23" s="847"/>
      <c r="G23" s="847"/>
      <c r="H23" s="847"/>
      <c r="I23" s="847"/>
      <c r="J23" s="847"/>
      <c r="K23" s="847"/>
      <c r="L23" s="847"/>
      <c r="M23" s="847"/>
      <c r="N23" s="1968"/>
    </row>
    <row r="24" spans="1:14" x14ac:dyDescent="0.25">
      <c r="A24" s="1991" t="s">
        <v>2054</v>
      </c>
      <c r="B24" s="1990"/>
      <c r="C24" s="1989"/>
      <c r="D24" s="1989"/>
      <c r="E24" s="1989"/>
      <c r="F24" s="1989"/>
      <c r="G24" s="1989"/>
      <c r="H24" s="1989"/>
      <c r="I24" s="1989"/>
      <c r="J24" s="1989"/>
      <c r="K24" s="1989"/>
      <c r="L24" s="847"/>
      <c r="M24" s="847"/>
      <c r="N24" s="1968"/>
    </row>
    <row r="25" spans="1:14" x14ac:dyDescent="0.25">
      <c r="A25" s="1991" t="s">
        <v>2053</v>
      </c>
      <c r="B25" s="1990"/>
      <c r="C25" s="1989"/>
      <c r="D25" s="1989"/>
      <c r="E25" s="1989"/>
      <c r="F25" s="1989"/>
      <c r="G25" s="1989"/>
      <c r="H25" s="1989"/>
      <c r="I25" s="1989"/>
      <c r="J25" s="1989"/>
      <c r="K25" s="1989"/>
      <c r="L25" s="847"/>
      <c r="M25" s="847"/>
      <c r="N25" s="1968"/>
    </row>
    <row r="26" spans="1:14" x14ac:dyDescent="0.25">
      <c r="A26" s="1988"/>
      <c r="B26" s="1981"/>
      <c r="C26" s="847"/>
      <c r="D26" s="847"/>
      <c r="E26" s="847"/>
      <c r="F26" s="847"/>
      <c r="G26" s="847"/>
      <c r="H26" s="847"/>
      <c r="I26" s="847"/>
      <c r="J26" s="847"/>
      <c r="K26" s="847"/>
      <c r="L26" s="847"/>
      <c r="M26" s="847"/>
      <c r="N26" s="1968"/>
    </row>
    <row r="27" spans="1:14" x14ac:dyDescent="0.25">
      <c r="A27" s="1969"/>
      <c r="B27" s="1981"/>
      <c r="C27" s="2444"/>
      <c r="D27" s="2444"/>
      <c r="E27" s="1987"/>
      <c r="F27" s="2445"/>
      <c r="G27" s="2445"/>
      <c r="H27" s="2445"/>
      <c r="I27" s="847"/>
      <c r="J27" s="847"/>
      <c r="K27" s="847"/>
      <c r="L27" s="847"/>
      <c r="M27" s="847"/>
      <c r="N27" s="1968"/>
    </row>
    <row r="28" spans="1:14" x14ac:dyDescent="0.25">
      <c r="A28" s="1969"/>
      <c r="B28" s="1981"/>
      <c r="C28" s="1986" t="s">
        <v>1025</v>
      </c>
      <c r="D28" s="1985"/>
      <c r="E28" s="1984"/>
      <c r="F28" s="2446" t="s">
        <v>1489</v>
      </c>
      <c r="G28" s="2446"/>
      <c r="H28" s="2446"/>
      <c r="I28" s="847"/>
      <c r="J28" s="847"/>
      <c r="K28" s="847"/>
      <c r="L28" s="847"/>
      <c r="M28" s="847"/>
      <c r="N28" s="1968"/>
    </row>
    <row r="29" spans="1:14" x14ac:dyDescent="0.25">
      <c r="A29" s="1969"/>
      <c r="B29" s="1981"/>
      <c r="C29" s="2447"/>
      <c r="D29" s="2447"/>
      <c r="E29" s="846"/>
      <c r="F29" s="2447"/>
      <c r="G29" s="2447"/>
      <c r="H29" s="2447"/>
      <c r="I29" s="847"/>
      <c r="J29" s="847"/>
      <c r="K29" s="847"/>
      <c r="L29" s="847"/>
      <c r="M29" s="847"/>
      <c r="N29" s="1968"/>
    </row>
    <row r="30" spans="1:14" x14ac:dyDescent="0.25">
      <c r="A30" s="1969"/>
      <c r="B30" s="1981"/>
      <c r="C30" s="1983" t="s">
        <v>1541</v>
      </c>
      <c r="D30" s="847"/>
      <c r="E30" s="1982"/>
      <c r="F30" s="2448" t="s">
        <v>1490</v>
      </c>
      <c r="G30" s="2448"/>
      <c r="H30" s="2448"/>
      <c r="I30" s="847"/>
      <c r="J30" s="847"/>
      <c r="K30" s="847"/>
      <c r="L30" s="847"/>
      <c r="M30" s="847"/>
      <c r="N30" s="1968"/>
    </row>
    <row r="31" spans="1:14" x14ac:dyDescent="0.25">
      <c r="A31" s="1969"/>
      <c r="B31" s="1981"/>
      <c r="C31" s="1980"/>
      <c r="D31" s="847"/>
      <c r="E31" s="1979"/>
      <c r="F31" s="1978"/>
      <c r="G31" s="1978"/>
      <c r="H31" s="1978"/>
      <c r="I31" s="847"/>
      <c r="J31" s="847"/>
      <c r="K31" s="847"/>
      <c r="L31" s="847"/>
      <c r="M31" s="847"/>
      <c r="N31" s="1968"/>
    </row>
    <row r="32" spans="1:14" x14ac:dyDescent="0.25">
      <c r="A32" s="1969"/>
      <c r="B32" s="1977" t="s">
        <v>1026</v>
      </c>
      <c r="C32" s="847"/>
      <c r="D32" s="847"/>
      <c r="E32" s="847"/>
      <c r="F32" s="847"/>
      <c r="G32" s="847"/>
      <c r="H32" s="847"/>
      <c r="I32" s="847"/>
      <c r="J32" s="847"/>
      <c r="K32" s="847"/>
      <c r="L32" s="847"/>
      <c r="M32" s="847"/>
      <c r="N32" s="1968"/>
    </row>
    <row r="33" spans="1:14" x14ac:dyDescent="0.25">
      <c r="A33" s="1969"/>
      <c r="B33" s="1976"/>
      <c r="C33" s="847"/>
      <c r="D33" s="847"/>
      <c r="E33" s="847"/>
      <c r="F33" s="847"/>
      <c r="G33" s="847"/>
      <c r="H33" s="847"/>
      <c r="I33" s="847"/>
      <c r="J33" s="847"/>
      <c r="K33" s="847"/>
      <c r="L33" s="847"/>
      <c r="M33" s="847"/>
      <c r="N33" s="1968"/>
    </row>
    <row r="34" spans="1:14" x14ac:dyDescent="0.25">
      <c r="A34" s="1969"/>
      <c r="B34" s="1971"/>
      <c r="C34" s="2449" t="s">
        <v>2052</v>
      </c>
      <c r="D34" s="2449"/>
      <c r="E34" s="2449"/>
      <c r="F34" s="2449"/>
      <c r="G34" s="2449"/>
      <c r="H34" s="2449"/>
      <c r="I34" s="2449"/>
      <c r="J34" s="2449"/>
      <c r="K34" s="1975"/>
      <c r="L34" s="847"/>
      <c r="M34" s="847"/>
      <c r="N34" s="1968"/>
    </row>
    <row r="35" spans="1:14" x14ac:dyDescent="0.25">
      <c r="A35" s="1969"/>
      <c r="B35" s="847"/>
      <c r="C35" s="2449"/>
      <c r="D35" s="2449"/>
      <c r="E35" s="2449"/>
      <c r="F35" s="2449"/>
      <c r="G35" s="2449"/>
      <c r="H35" s="2449"/>
      <c r="I35" s="2449"/>
      <c r="J35" s="2449"/>
      <c r="K35" s="1975"/>
      <c r="L35" s="847"/>
      <c r="M35" s="847"/>
      <c r="N35" s="1968"/>
    </row>
    <row r="36" spans="1:14" x14ac:dyDescent="0.25">
      <c r="A36" s="1969"/>
      <c r="B36" s="847"/>
      <c r="C36" s="1974"/>
      <c r="D36" s="847"/>
      <c r="E36" s="847"/>
      <c r="F36" s="847"/>
      <c r="G36" s="847"/>
      <c r="H36" s="847"/>
      <c r="I36" s="847"/>
      <c r="J36" s="847"/>
      <c r="K36" s="847"/>
      <c r="L36" s="847"/>
      <c r="M36" s="847"/>
      <c r="N36" s="1968"/>
    </row>
    <row r="37" spans="1:14" x14ac:dyDescent="0.25">
      <c r="A37" s="1969"/>
      <c r="B37" s="1971"/>
      <c r="C37" s="2449" t="s">
        <v>2051</v>
      </c>
      <c r="D37" s="2449"/>
      <c r="E37" s="2449"/>
      <c r="F37" s="2449"/>
      <c r="G37" s="2449"/>
      <c r="H37" s="2449"/>
      <c r="I37" s="2449"/>
      <c r="J37" s="2449"/>
      <c r="K37" s="1975"/>
      <c r="L37" s="838"/>
      <c r="M37" s="847"/>
      <c r="N37" s="1968"/>
    </row>
    <row r="38" spans="1:14" x14ac:dyDescent="0.25">
      <c r="A38" s="1969"/>
      <c r="B38" s="847"/>
      <c r="C38" s="2449"/>
      <c r="D38" s="2449"/>
      <c r="E38" s="2449"/>
      <c r="F38" s="2449"/>
      <c r="G38" s="2449"/>
      <c r="H38" s="2449"/>
      <c r="I38" s="2449"/>
      <c r="J38" s="2449"/>
      <c r="K38" s="1975"/>
      <c r="L38" s="838"/>
      <c r="M38" s="847"/>
      <c r="N38" s="1968"/>
    </row>
    <row r="39" spans="1:14" x14ac:dyDescent="0.25">
      <c r="A39" s="1969"/>
      <c r="B39" s="847"/>
      <c r="C39" s="1974"/>
      <c r="D39" s="847"/>
      <c r="E39" s="1972"/>
      <c r="F39" s="1973"/>
      <c r="G39" s="1973"/>
      <c r="H39" s="1972"/>
      <c r="I39" s="847"/>
      <c r="J39" s="847"/>
      <c r="K39" s="847"/>
      <c r="L39" s="847"/>
      <c r="M39" s="847"/>
      <c r="N39" s="1968"/>
    </row>
    <row r="40" spans="1:14" x14ac:dyDescent="0.25">
      <c r="A40" s="1969"/>
      <c r="B40" s="1971"/>
      <c r="C40" s="2450" t="s">
        <v>2050</v>
      </c>
      <c r="D40" s="2451"/>
      <c r="E40" s="2451"/>
      <c r="F40" s="2451"/>
      <c r="G40" s="2451"/>
      <c r="H40" s="2451"/>
      <c r="I40" s="2451"/>
      <c r="J40" s="2451"/>
      <c r="K40" s="1970"/>
      <c r="L40" s="847"/>
      <c r="M40" s="847"/>
      <c r="N40" s="1968"/>
    </row>
    <row r="41" spans="1:14" x14ac:dyDescent="0.25">
      <c r="A41" s="1969"/>
      <c r="B41" s="847"/>
      <c r="C41" s="839"/>
      <c r="D41" s="839"/>
      <c r="E41" s="839"/>
      <c r="F41" s="839"/>
      <c r="G41" s="839"/>
      <c r="H41" s="839"/>
      <c r="I41" s="839"/>
      <c r="J41" s="839"/>
      <c r="K41" s="839"/>
      <c r="L41" s="847"/>
      <c r="M41" s="847"/>
      <c r="N41" s="1968"/>
    </row>
    <row r="42" spans="1:14" ht="15.75" thickBot="1" x14ac:dyDescent="0.3">
      <c r="A42" s="1967"/>
      <c r="B42" s="1966"/>
      <c r="C42" s="1966"/>
      <c r="D42" s="1966"/>
      <c r="E42" s="1966"/>
      <c r="F42" s="1966"/>
      <c r="G42" s="1966"/>
      <c r="H42" s="1966"/>
      <c r="I42" s="1966"/>
      <c r="J42" s="1966"/>
      <c r="K42" s="1966"/>
      <c r="L42" s="1966"/>
      <c r="M42" s="1966"/>
      <c r="N42" s="1965"/>
    </row>
    <row r="43" spans="1:14" ht="27" thickBot="1" x14ac:dyDescent="0.45">
      <c r="A43" s="2452" t="s">
        <v>2049</v>
      </c>
      <c r="B43" s="2453"/>
      <c r="C43" s="2453"/>
      <c r="D43" s="2453"/>
      <c r="E43" s="2453"/>
      <c r="F43" s="2453"/>
      <c r="G43" s="2453"/>
      <c r="H43" s="2453"/>
      <c r="I43" s="2453"/>
      <c r="J43" s="2453"/>
      <c r="K43" s="2453"/>
      <c r="L43" s="2453"/>
      <c r="M43" s="2453"/>
      <c r="N43" s="2454"/>
    </row>
    <row r="44" spans="1:14" x14ac:dyDescent="0.25">
      <c r="A44" s="1956"/>
      <c r="B44" s="1955"/>
      <c r="C44" s="1955"/>
      <c r="D44" s="1955"/>
      <c r="E44" s="1955"/>
      <c r="F44" s="1955"/>
      <c r="G44" s="1955"/>
      <c r="H44" s="1955"/>
      <c r="I44" s="1955"/>
      <c r="J44" s="1955"/>
      <c r="K44" s="1955"/>
      <c r="L44" s="1955"/>
      <c r="M44" s="1955"/>
      <c r="N44" s="1954"/>
    </row>
    <row r="45" spans="1:14" x14ac:dyDescent="0.25">
      <c r="A45" s="1956" t="s">
        <v>2048</v>
      </c>
      <c r="B45" s="1955"/>
      <c r="C45" s="1955"/>
      <c r="D45" s="1955"/>
      <c r="E45" s="1955"/>
      <c r="F45" s="1955"/>
      <c r="G45" s="1955"/>
      <c r="H45" s="1955"/>
      <c r="I45" s="1955"/>
      <c r="J45" s="1955"/>
      <c r="K45" s="1955"/>
      <c r="L45" s="1955"/>
      <c r="M45" s="1955"/>
      <c r="N45" s="1954"/>
    </row>
    <row r="46" spans="1:14" x14ac:dyDescent="0.25">
      <c r="A46" s="2455" t="s">
        <v>2047</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1964"/>
      <c r="B48" s="1955"/>
      <c r="C48" s="1955"/>
      <c r="D48" s="1963"/>
      <c r="E48" s="1963"/>
      <c r="F48" s="1963"/>
      <c r="G48" s="1963"/>
      <c r="H48" s="1963"/>
      <c r="I48" s="1963"/>
      <c r="J48" s="1963"/>
      <c r="K48" s="1963"/>
      <c r="L48" s="1963"/>
      <c r="M48" s="1963"/>
      <c r="N48" s="1962"/>
    </row>
    <row r="49" spans="1:14" ht="15.75" x14ac:dyDescent="0.25">
      <c r="A49" s="1958" t="s">
        <v>2046</v>
      </c>
      <c r="B49" s="1961"/>
      <c r="C49" s="1961"/>
      <c r="D49" s="1960"/>
      <c r="E49" s="1960"/>
      <c r="F49" s="1960"/>
      <c r="G49" s="1960"/>
      <c r="H49" s="1960"/>
      <c r="I49" s="1960"/>
      <c r="J49" s="1960"/>
      <c r="K49" s="1960"/>
      <c r="L49" s="1960"/>
      <c r="M49" s="1960"/>
      <c r="N49" s="1959"/>
    </row>
    <row r="50" spans="1:14" x14ac:dyDescent="0.25">
      <c r="A50" s="1958" t="s">
        <v>2045</v>
      </c>
      <c r="B50" s="1955"/>
      <c r="C50" s="1955"/>
      <c r="D50" s="1955"/>
      <c r="E50" s="1955"/>
      <c r="F50" s="1955"/>
      <c r="G50" s="1955"/>
      <c r="H50" s="1955"/>
      <c r="I50" s="1955"/>
      <c r="J50" s="1955"/>
      <c r="K50" s="1955"/>
      <c r="L50" s="1955"/>
      <c r="M50" s="1955"/>
      <c r="N50" s="1954"/>
    </row>
    <row r="51" spans="1:14" x14ac:dyDescent="0.25">
      <c r="A51" s="1956"/>
      <c r="B51" s="1955"/>
      <c r="C51" s="1955"/>
      <c r="D51" s="1955"/>
      <c r="E51" s="1955"/>
      <c r="F51" s="1955"/>
      <c r="G51" s="1955"/>
      <c r="H51" s="1955"/>
      <c r="I51" s="1955"/>
      <c r="J51" s="1955"/>
      <c r="K51" s="1955"/>
      <c r="L51" s="1955"/>
      <c r="M51" s="1955"/>
      <c r="N51" s="1954"/>
    </row>
    <row r="52" spans="1:14" x14ac:dyDescent="0.25">
      <c r="A52" s="1956"/>
      <c r="B52" s="1955"/>
      <c r="C52" s="1955"/>
      <c r="D52" s="1955"/>
      <c r="E52" s="1955"/>
      <c r="F52" s="1955"/>
      <c r="G52" s="1955"/>
      <c r="H52" s="1955"/>
      <c r="I52" s="1955"/>
      <c r="J52" s="1955"/>
      <c r="K52" s="1957" t="s">
        <v>1020</v>
      </c>
      <c r="L52" s="2442" t="str">
        <f>J6</f>
        <v xml:space="preserve"> McHenry Co Coop For Employ Educ </v>
      </c>
      <c r="M52" s="2442"/>
      <c r="N52" s="2443"/>
    </row>
    <row r="53" spans="1:14" x14ac:dyDescent="0.25">
      <c r="A53" s="1956"/>
      <c r="B53" s="1955"/>
      <c r="C53" s="1955"/>
      <c r="D53" s="1955"/>
      <c r="E53" s="1955"/>
      <c r="F53" s="1955"/>
      <c r="G53" s="1955"/>
      <c r="H53" s="1955"/>
      <c r="I53" s="1955"/>
      <c r="J53" s="1955"/>
      <c r="K53" s="1957" t="s">
        <v>369</v>
      </c>
      <c r="L53" s="2460">
        <f>J7</f>
        <v>44000000046</v>
      </c>
      <c r="M53" s="2460"/>
      <c r="N53" s="2461"/>
    </row>
    <row r="54" spans="1:14" ht="15.75" thickBot="1" x14ac:dyDescent="0.3">
      <c r="A54" s="1956"/>
      <c r="B54" s="1955"/>
      <c r="C54" s="1955"/>
      <c r="D54" s="1955"/>
      <c r="E54" s="1955"/>
      <c r="F54" s="1955"/>
      <c r="G54" s="1955"/>
      <c r="H54" s="1955"/>
      <c r="I54" s="1955"/>
      <c r="J54" s="1955"/>
      <c r="K54" s="1955"/>
      <c r="L54" s="1955"/>
      <c r="M54" s="1955"/>
      <c r="N54" s="1954"/>
    </row>
    <row r="55" spans="1:14" x14ac:dyDescent="0.25">
      <c r="A55" s="2462"/>
      <c r="B55" s="2463"/>
      <c r="C55" s="2463"/>
      <c r="D55" s="1938"/>
      <c r="E55" s="1938"/>
      <c r="F55" s="1938"/>
      <c r="G55" s="2464" t="s">
        <v>2044</v>
      </c>
      <c r="H55" s="2464"/>
      <c r="I55" s="2464"/>
      <c r="J55" s="2464"/>
      <c r="K55" s="2464"/>
      <c r="L55" s="2464"/>
      <c r="M55" s="2464"/>
      <c r="N55" s="2465"/>
    </row>
    <row r="56" spans="1:14" ht="64.5" x14ac:dyDescent="0.25">
      <c r="A56" s="2466" t="s">
        <v>2043</v>
      </c>
      <c r="B56" s="2467"/>
      <c r="C56" s="2468"/>
      <c r="D56" s="1952" t="s">
        <v>2042</v>
      </c>
      <c r="E56" s="1952" t="s">
        <v>2041</v>
      </c>
      <c r="F56" s="1953"/>
      <c r="G56" s="1952" t="s">
        <v>2040</v>
      </c>
      <c r="H56" s="1952" t="s">
        <v>2039</v>
      </c>
      <c r="I56" s="1952" t="s">
        <v>2038</v>
      </c>
      <c r="J56" s="1952" t="s">
        <v>2037</v>
      </c>
      <c r="K56" s="1952" t="s">
        <v>2036</v>
      </c>
      <c r="L56" s="1952" t="s">
        <v>2035</v>
      </c>
      <c r="M56" s="1952" t="s">
        <v>2034</v>
      </c>
      <c r="N56" s="1951" t="s">
        <v>2033</v>
      </c>
    </row>
    <row r="57" spans="1:14" ht="24" customHeight="1" x14ac:dyDescent="0.25">
      <c r="A57" s="2469" t="s">
        <v>296</v>
      </c>
      <c r="B57" s="2470"/>
      <c r="C57" s="2470"/>
      <c r="D57" s="1950">
        <v>2361</v>
      </c>
      <c r="E57" s="1949">
        <f>'Expenditures 15-22'!K319</f>
        <v>0</v>
      </c>
      <c r="F57" s="1942"/>
      <c r="G57" s="1948"/>
      <c r="H57" s="1947"/>
      <c r="I57" s="1947"/>
      <c r="J57" s="1947"/>
      <c r="K57" s="1947"/>
      <c r="L57" s="1947"/>
      <c r="M57" s="1947"/>
      <c r="N57" s="1939">
        <f t="shared" ref="N57:N67" si="3">IF((SUM(G57:M57))=E57,SUM(G57:M57),"Column N does not agree with Column E")</f>
        <v>0</v>
      </c>
    </row>
    <row r="58" spans="1:14" ht="24.75" customHeight="1" x14ac:dyDescent="0.25">
      <c r="A58" s="2471" t="s">
        <v>2032</v>
      </c>
      <c r="B58" s="2472"/>
      <c r="C58" s="2472"/>
      <c r="D58" s="1946">
        <v>2362</v>
      </c>
      <c r="E58" s="1949">
        <f>'Expenditures 15-22'!K320</f>
        <v>0</v>
      </c>
      <c r="F58" s="1942"/>
      <c r="G58" s="1945"/>
      <c r="H58" s="1944"/>
      <c r="I58" s="1944"/>
      <c r="J58" s="1944"/>
      <c r="K58" s="1944"/>
      <c r="L58" s="1944"/>
      <c r="M58" s="1944"/>
      <c r="N58" s="1939">
        <f t="shared" si="3"/>
        <v>0</v>
      </c>
    </row>
    <row r="59" spans="1:14" ht="24.75" customHeight="1" x14ac:dyDescent="0.25">
      <c r="A59" s="2458" t="s">
        <v>297</v>
      </c>
      <c r="B59" s="2459"/>
      <c r="C59" s="2459"/>
      <c r="D59" s="1946">
        <v>2363</v>
      </c>
      <c r="E59" s="1949">
        <f>'Expenditures 15-22'!K321</f>
        <v>0</v>
      </c>
      <c r="F59" s="1942"/>
      <c r="G59" s="1945"/>
      <c r="H59" s="1944"/>
      <c r="I59" s="1944"/>
      <c r="J59" s="1944"/>
      <c r="K59" s="1944"/>
      <c r="L59" s="1944"/>
      <c r="M59" s="1944"/>
      <c r="N59" s="1939">
        <f t="shared" si="3"/>
        <v>0</v>
      </c>
    </row>
    <row r="60" spans="1:14" ht="24.75" customHeight="1" x14ac:dyDescent="0.25">
      <c r="A60" s="2458" t="s">
        <v>236</v>
      </c>
      <c r="B60" s="2459"/>
      <c r="C60" s="2459"/>
      <c r="D60" s="1946">
        <v>2364</v>
      </c>
      <c r="E60" s="1949">
        <f>'Expenditures 15-22'!K322</f>
        <v>0</v>
      </c>
      <c r="F60" s="1942"/>
      <c r="G60" s="1945"/>
      <c r="H60" s="1944"/>
      <c r="I60" s="1944"/>
      <c r="J60" s="1944"/>
      <c r="K60" s="1944"/>
      <c r="L60" s="1944"/>
      <c r="M60" s="1944"/>
      <c r="N60" s="1939">
        <f t="shared" si="3"/>
        <v>0</v>
      </c>
    </row>
    <row r="61" spans="1:14" ht="24.75" customHeight="1" x14ac:dyDescent="0.25">
      <c r="A61" s="2458" t="s">
        <v>696</v>
      </c>
      <c r="B61" s="2459"/>
      <c r="C61" s="2459"/>
      <c r="D61" s="1946">
        <v>2365</v>
      </c>
      <c r="E61" s="1949">
        <f>'Expenditures 15-22'!K323</f>
        <v>0</v>
      </c>
      <c r="F61" s="1942"/>
      <c r="G61" s="1945"/>
      <c r="H61" s="1944"/>
      <c r="I61" s="1944"/>
      <c r="J61" s="1944"/>
      <c r="K61" s="1944"/>
      <c r="L61" s="1944"/>
      <c r="M61" s="1944"/>
      <c r="N61" s="1939">
        <f t="shared" si="3"/>
        <v>0</v>
      </c>
    </row>
    <row r="62" spans="1:14" ht="24.75" customHeight="1" x14ac:dyDescent="0.25">
      <c r="A62" s="2458" t="s">
        <v>237</v>
      </c>
      <c r="B62" s="2459"/>
      <c r="C62" s="2459"/>
      <c r="D62" s="1946">
        <v>2366</v>
      </c>
      <c r="E62" s="1949">
        <f>'Expenditures 15-22'!K324</f>
        <v>0</v>
      </c>
      <c r="F62" s="1942"/>
      <c r="G62" s="1945"/>
      <c r="H62" s="1944"/>
      <c r="I62" s="1944"/>
      <c r="J62" s="1944"/>
      <c r="K62" s="1944"/>
      <c r="L62" s="1944"/>
      <c r="M62" s="1944"/>
      <c r="N62" s="1939">
        <f t="shared" si="3"/>
        <v>0</v>
      </c>
    </row>
    <row r="63" spans="1:14" ht="24.75" customHeight="1" x14ac:dyDescent="0.25">
      <c r="A63" s="2471" t="s">
        <v>1021</v>
      </c>
      <c r="B63" s="2472"/>
      <c r="C63" s="2472"/>
      <c r="D63" s="1946">
        <v>2367</v>
      </c>
      <c r="E63" s="1949">
        <f>'Expenditures 15-22'!K325</f>
        <v>0</v>
      </c>
      <c r="F63" s="1942"/>
      <c r="G63" s="1945"/>
      <c r="H63" s="1944"/>
      <c r="I63" s="1944"/>
      <c r="J63" s="1944"/>
      <c r="K63" s="1944"/>
      <c r="L63" s="1944"/>
      <c r="M63" s="1944"/>
      <c r="N63" s="1939">
        <f t="shared" si="3"/>
        <v>0</v>
      </c>
    </row>
    <row r="64" spans="1:14" ht="24.75" customHeight="1" x14ac:dyDescent="0.25">
      <c r="A64" s="2458" t="s">
        <v>1022</v>
      </c>
      <c r="B64" s="2459"/>
      <c r="C64" s="2459"/>
      <c r="D64" s="1946">
        <v>2368</v>
      </c>
      <c r="E64" s="1949">
        <f>'Expenditures 15-22'!K326</f>
        <v>0</v>
      </c>
      <c r="F64" s="1942"/>
      <c r="G64" s="1945"/>
      <c r="H64" s="1944"/>
      <c r="I64" s="1944"/>
      <c r="J64" s="1944"/>
      <c r="K64" s="1944"/>
      <c r="L64" s="1944"/>
      <c r="M64" s="1944"/>
      <c r="N64" s="1939">
        <f t="shared" si="3"/>
        <v>0</v>
      </c>
    </row>
    <row r="65" spans="1:14" ht="24" customHeight="1" x14ac:dyDescent="0.25">
      <c r="A65" s="2458" t="s">
        <v>964</v>
      </c>
      <c r="B65" s="2459"/>
      <c r="C65" s="2459"/>
      <c r="D65" s="1946">
        <v>2369</v>
      </c>
      <c r="E65" s="1949">
        <f>'Expenditures 15-22'!K327</f>
        <v>0</v>
      </c>
      <c r="F65" s="1942"/>
      <c r="G65" s="1945"/>
      <c r="H65" s="1944"/>
      <c r="I65" s="1944"/>
      <c r="J65" s="1944"/>
      <c r="K65" s="1944"/>
      <c r="L65" s="1944"/>
      <c r="M65" s="1944"/>
      <c r="N65" s="1939">
        <f t="shared" si="3"/>
        <v>0</v>
      </c>
    </row>
    <row r="66" spans="1:14" ht="24.75" customHeight="1" x14ac:dyDescent="0.25">
      <c r="A66" s="2458" t="s">
        <v>469</v>
      </c>
      <c r="B66" s="2459"/>
      <c r="C66" s="2459"/>
      <c r="D66" s="1946">
        <v>2371</v>
      </c>
      <c r="E66" s="1949">
        <f>'Expenditures 15-22'!K328</f>
        <v>0</v>
      </c>
      <c r="F66" s="1942"/>
      <c r="G66" s="1945"/>
      <c r="H66" s="1944"/>
      <c r="I66" s="1944"/>
      <c r="J66" s="1944"/>
      <c r="K66" s="1944"/>
      <c r="L66" s="1944"/>
      <c r="M66" s="1944"/>
      <c r="N66" s="1939">
        <f t="shared" si="3"/>
        <v>0</v>
      </c>
    </row>
    <row r="67" spans="1:14" ht="24.75" customHeight="1" x14ac:dyDescent="0.25">
      <c r="A67" s="2478" t="s">
        <v>2031</v>
      </c>
      <c r="B67" s="2479"/>
      <c r="C67" s="2479"/>
      <c r="D67" s="1943">
        <v>2372</v>
      </c>
      <c r="E67" s="1949">
        <f>'Expenditures 15-22'!K329</f>
        <v>0</v>
      </c>
      <c r="F67" s="1942"/>
      <c r="G67" s="1941"/>
      <c r="H67" s="1940"/>
      <c r="I67" s="1940"/>
      <c r="J67" s="1940"/>
      <c r="K67" s="1940"/>
      <c r="L67" s="1940"/>
      <c r="M67" s="1940"/>
      <c r="N67" s="1939">
        <f t="shared" si="3"/>
        <v>0</v>
      </c>
    </row>
    <row r="68" spans="1:14" x14ac:dyDescent="0.25">
      <c r="A68" s="2480" t="s">
        <v>1150</v>
      </c>
      <c r="B68" s="2481"/>
      <c r="C68" s="2481"/>
      <c r="D68" s="1938"/>
      <c r="E68" s="1936">
        <f>SUM(E57:E67)</f>
        <v>0</v>
      </c>
      <c r="F68" s="1937"/>
      <c r="G68" s="1936">
        <f t="shared" ref="G68:N68" si="4">SUM(G57:G67)</f>
        <v>0</v>
      </c>
      <c r="H68" s="1936">
        <f t="shared" si="4"/>
        <v>0</v>
      </c>
      <c r="I68" s="1936">
        <f t="shared" si="4"/>
        <v>0</v>
      </c>
      <c r="J68" s="1936">
        <f t="shared" si="4"/>
        <v>0</v>
      </c>
      <c r="K68" s="1936">
        <f t="shared" si="4"/>
        <v>0</v>
      </c>
      <c r="L68" s="1936">
        <f t="shared" si="4"/>
        <v>0</v>
      </c>
      <c r="M68" s="1936">
        <f t="shared" si="4"/>
        <v>0</v>
      </c>
      <c r="N68" s="1935">
        <f t="shared" si="4"/>
        <v>0</v>
      </c>
    </row>
    <row r="69" spans="1:14" x14ac:dyDescent="0.25">
      <c r="A69" s="1931"/>
      <c r="B69" s="1930"/>
      <c r="C69" s="1930"/>
      <c r="D69" s="1930"/>
      <c r="E69" s="1930"/>
      <c r="F69" s="1930"/>
      <c r="G69" s="1930"/>
      <c r="H69" s="1934" t="s">
        <v>2030</v>
      </c>
      <c r="I69" s="1930"/>
      <c r="J69" s="1930"/>
      <c r="K69" s="1930"/>
      <c r="L69" s="1934" t="s">
        <v>2029</v>
      </c>
      <c r="M69" s="1930"/>
      <c r="N69" s="1933"/>
    </row>
    <row r="70" spans="1:14" ht="46.5" customHeight="1" x14ac:dyDescent="0.25">
      <c r="A70" s="1932" t="s">
        <v>2028</v>
      </c>
      <c r="B70" s="1930"/>
      <c r="C70" s="1930"/>
      <c r="D70" s="1930"/>
      <c r="E70" s="1930"/>
      <c r="F70" s="1930"/>
      <c r="G70" s="1930"/>
      <c r="H70" s="2474" t="s">
        <v>2027</v>
      </c>
      <c r="I70" s="2474"/>
      <c r="J70" s="2474"/>
      <c r="K70" s="1930"/>
      <c r="L70" s="2474" t="s">
        <v>2026</v>
      </c>
      <c r="M70" s="2474"/>
      <c r="N70" s="2475"/>
    </row>
    <row r="71" spans="1:14" ht="42.75" customHeight="1" x14ac:dyDescent="0.25">
      <c r="A71" s="1931"/>
      <c r="B71" s="1930"/>
      <c r="C71" s="1930"/>
      <c r="D71" s="1930"/>
      <c r="E71" s="1930"/>
      <c r="F71" s="1930"/>
      <c r="G71" s="1930"/>
      <c r="H71" s="2474" t="s">
        <v>2025</v>
      </c>
      <c r="I71" s="2474"/>
      <c r="J71" s="2474"/>
      <c r="K71" s="1930"/>
      <c r="L71" s="2476" t="s">
        <v>2024</v>
      </c>
      <c r="M71" s="2476"/>
      <c r="N71" s="2477"/>
    </row>
    <row r="72" spans="1:14" ht="52.5" customHeight="1" thickBot="1" x14ac:dyDescent="0.3">
      <c r="A72" s="1929"/>
      <c r="B72" s="1928"/>
      <c r="C72" s="1928"/>
      <c r="D72" s="1928"/>
      <c r="E72" s="1928"/>
      <c r="F72" s="1928"/>
      <c r="G72" s="1928"/>
      <c r="H72" s="2473" t="s">
        <v>2023</v>
      </c>
      <c r="I72" s="2473"/>
      <c r="J72" s="2473"/>
      <c r="K72" s="1928"/>
      <c r="L72" s="1928"/>
      <c r="M72" s="1928"/>
      <c r="N72" s="1927"/>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39997558519241921"/>
  </sheetPr>
  <dimension ref="A2:B65"/>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2045" t="s">
        <v>2069</v>
      </c>
    </row>
    <row r="6" spans="1:2" x14ac:dyDescent="0.2">
      <c r="A6" s="840"/>
      <c r="B6" s="2045" t="s">
        <v>2071</v>
      </c>
    </row>
    <row r="7" spans="1:2" x14ac:dyDescent="0.2">
      <c r="A7" s="840">
        <v>2</v>
      </c>
      <c r="B7" s="2041" t="s">
        <v>2070</v>
      </c>
    </row>
    <row r="8" spans="1:2" x14ac:dyDescent="0.2">
      <c r="A8" s="840"/>
      <c r="B8" s="2045" t="s">
        <v>2072</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McHenry Co Coop For Employ Educ </v>
      </c>
    </row>
    <row r="65" spans="2:2" x14ac:dyDescent="0.2">
      <c r="B65" s="842">
        <f>COVER!A13</f>
        <v>44000000046</v>
      </c>
    </row>
  </sheetData>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pageSetUpPr fitToPage="1"/>
  </sheetPr>
  <dimension ref="A1:I84"/>
  <sheetViews>
    <sheetView showGridLines="0" topLeftCell="A16" zoomScale="110" zoomScaleNormal="110" workbookViewId="0">
      <selection activeCell="AD9" sqref="AD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63" t="s">
        <v>1055</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1588</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3999755851924192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8" tint="0.39997558519241921"/>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82" t="s">
        <v>1662</v>
      </c>
      <c r="B18" s="2482"/>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1285875</xdr:colOff>
                <xdr:row>4</xdr:row>
                <xdr:rowOff>9525</xdr:rowOff>
              </from>
              <to>
                <xdr:col>1</xdr:col>
                <xdr:colOff>2200275</xdr:colOff>
                <xdr:row>8</xdr:row>
                <xdr:rowOff>47625</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3999755851924192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1666</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6"/>
      <c r="H2" s="846"/>
    </row>
    <row r="3" spans="1:8" ht="57" customHeight="1" x14ac:dyDescent="0.2">
      <c r="A3" s="2496" t="s">
        <v>1969</v>
      </c>
      <c r="B3" s="2497"/>
      <c r="C3" s="2497"/>
      <c r="D3" s="2497"/>
      <c r="E3" s="2497"/>
      <c r="F3" s="2498"/>
      <c r="G3" s="846"/>
      <c r="H3" s="846"/>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6"/>
      <c r="H4" s="846"/>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6"/>
      <c r="H5" s="846"/>
    </row>
    <row r="6" spans="1:8" s="847" customFormat="1" ht="41.25" customHeight="1" x14ac:dyDescent="0.2">
      <c r="A6" s="2499" t="s">
        <v>1667</v>
      </c>
      <c r="B6" s="2500"/>
      <c r="C6" s="2500"/>
      <c r="D6" s="2500"/>
      <c r="E6" s="2500"/>
      <c r="F6" s="250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883359</v>
      </c>
      <c r="C8" s="1802">
        <f>'Acct Summary 7-8'!D8</f>
        <v>0</v>
      </c>
      <c r="D8" s="1802">
        <f>'Acct Summary 7-8'!F8</f>
        <v>0</v>
      </c>
      <c r="E8" s="1802">
        <f>'Acct Summary 7-8'!I8</f>
        <v>0</v>
      </c>
      <c r="F8" s="1802">
        <f>SUM(B8:E8)</f>
        <v>883359</v>
      </c>
    </row>
    <row r="9" spans="1:8" s="851" customFormat="1" ht="14.25" customHeight="1" thickBot="1" x14ac:dyDescent="0.25">
      <c r="A9" s="850" t="s">
        <v>1351</v>
      </c>
      <c r="B9" s="1803">
        <f>'Acct Summary 7-8'!C17</f>
        <v>847833</v>
      </c>
      <c r="C9" s="1803">
        <f>'Acct Summary 7-8'!D17</f>
        <v>0</v>
      </c>
      <c r="D9" s="1803">
        <f>'Acct Summary 7-8'!F17</f>
        <v>0</v>
      </c>
      <c r="E9" s="1802"/>
      <c r="F9" s="1802">
        <f>SUM(B9:E9)</f>
        <v>847833</v>
      </c>
    </row>
    <row r="10" spans="1:8" s="851" customFormat="1" ht="14.25" thickTop="1" thickBot="1" x14ac:dyDescent="0.25">
      <c r="A10" s="852" t="s">
        <v>1352</v>
      </c>
      <c r="B10" s="1804">
        <f>(B8-B9)</f>
        <v>35526</v>
      </c>
      <c r="C10" s="1804">
        <f>(C8-C9)</f>
        <v>0</v>
      </c>
      <c r="D10" s="1804">
        <f>(D8-D9)</f>
        <v>0</v>
      </c>
      <c r="E10" s="1803">
        <f>(E8-E9)</f>
        <v>0</v>
      </c>
      <c r="F10" s="1805">
        <f>SUM(F8-F9)</f>
        <v>35526</v>
      </c>
    </row>
    <row r="11" spans="1:8" s="851" customFormat="1" ht="14.25" thickTop="1" thickBot="1" x14ac:dyDescent="0.25">
      <c r="A11" s="853" t="s">
        <v>1900</v>
      </c>
      <c r="B11" s="1806">
        <f>'Acct Summary 7-8'!C81</f>
        <v>245683</v>
      </c>
      <c r="C11" s="1806">
        <f>'Acct Summary 7-8'!D81</f>
        <v>0</v>
      </c>
      <c r="D11" s="1806">
        <f>'Acct Summary 7-8'!F81</f>
        <v>0</v>
      </c>
      <c r="E11" s="1806">
        <f>'Acct Summary 7-8'!I81</f>
        <v>0</v>
      </c>
      <c r="F11" s="1807">
        <f>SUM(B11:E11)</f>
        <v>245683</v>
      </c>
    </row>
    <row r="12" spans="1:8" ht="16.5" customHeight="1" thickTop="1" x14ac:dyDescent="0.2">
      <c r="A12" s="854"/>
      <c r="B12" s="855"/>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56"/>
      <c r="B13" s="857"/>
      <c r="C13" s="2487"/>
      <c r="D13" s="2488"/>
      <c r="E13" s="2488"/>
      <c r="F13" s="2489"/>
      <c r="H13" s="846"/>
    </row>
    <row r="14" spans="1:8" ht="19.5" customHeight="1" x14ac:dyDescent="0.2">
      <c r="A14" s="856"/>
      <c r="B14" s="857"/>
      <c r="C14" s="2487"/>
      <c r="D14" s="2488"/>
      <c r="E14" s="2488"/>
      <c r="F14" s="2489"/>
      <c r="H14" s="846"/>
    </row>
    <row r="15" spans="1:8" ht="17.25" customHeight="1" x14ac:dyDescent="0.2">
      <c r="A15" s="856"/>
      <c r="B15" s="857"/>
      <c r="C15" s="2490"/>
      <c r="D15" s="2491"/>
      <c r="E15" s="2491"/>
      <c r="F15" s="2492"/>
      <c r="H15" s="846"/>
    </row>
    <row r="16" spans="1:8" s="288" customFormat="1" ht="51.75" hidden="1" customHeight="1" x14ac:dyDescent="0.2">
      <c r="A16" s="2486" t="s">
        <v>1663</v>
      </c>
      <c r="B16" s="2486"/>
      <c r="C16" s="2486"/>
      <c r="D16" s="2486"/>
      <c r="E16" s="248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8" t="s">
        <v>660</v>
      </c>
      <c r="B3" s="2509"/>
      <c r="C3" s="2509"/>
      <c r="D3" s="2510"/>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9" t="s">
        <v>1484</v>
      </c>
      <c r="D7" s="2520"/>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1" t="s">
        <v>1000</v>
      </c>
      <c r="B15" s="2512"/>
      <c r="C15" s="2512"/>
      <c r="D15" s="2513"/>
    </row>
    <row r="16" spans="1:4" s="542" customFormat="1" ht="24" customHeight="1" x14ac:dyDescent="0.2">
      <c r="A16" s="2514" t="s">
        <v>658</v>
      </c>
      <c r="B16" s="2515"/>
      <c r="C16" s="2515"/>
      <c r="D16" s="2516"/>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3" t="s">
        <v>311</v>
      </c>
      <c r="D21" s="2524"/>
    </row>
    <row r="22" spans="1:10" ht="12.75" x14ac:dyDescent="0.2">
      <c r="A22" s="911"/>
      <c r="B22" s="912">
        <v>2</v>
      </c>
      <c r="C22" s="2521" t="s">
        <v>1504</v>
      </c>
      <c r="D22" s="2522"/>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PLEASE CHECK YES or NO.</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5" t="s">
        <v>533</v>
      </c>
      <c r="D43" s="252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7" t="s">
        <v>778</v>
      </c>
      <c r="D56" s="251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7" t="s">
        <v>1671</v>
      </c>
      <c r="D70" s="251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ht="22.5" x14ac:dyDescent="0.2">
      <c r="A82" s="870"/>
      <c r="B82" s="892">
        <v>15</v>
      </c>
      <c r="C82" s="902" t="s">
        <v>1881</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44000000046</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 xml:space="preserve"> McHenry Co Coop For Employ Educ </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f>COVER!B5</f>
        <v>0</v>
      </c>
      <c r="G10" s="1886">
        <v>202100300</v>
      </c>
    </row>
    <row r="11" spans="1:7" ht="15" x14ac:dyDescent="0.25">
      <c r="A11" t="s">
        <v>970</v>
      </c>
      <c r="B11" s="135" t="str">
        <f>COVER!B6</f>
        <v>x</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Yes</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Yes</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Yes</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0</v>
      </c>
      <c r="G49" s="1886">
        <v>102540800</v>
      </c>
    </row>
    <row r="50" spans="1:7" ht="15" x14ac:dyDescent="0.25">
      <c r="A50" s="1" t="s">
        <v>1460</v>
      </c>
      <c r="B50" s="146">
        <f>'Aud Quest 2'!H53</f>
        <v>0</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259279</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13596</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13596</v>
      </c>
      <c r="C91" s="2" t="s">
        <v>569</v>
      </c>
      <c r="D91" s="2" t="str">
        <f t="shared" si="0"/>
        <v>Error?</v>
      </c>
      <c r="G91" s="1886">
        <v>102640400</v>
      </c>
    </row>
    <row r="92" spans="1:7" ht="15" x14ac:dyDescent="0.25">
      <c r="A92" s="5">
        <v>31</v>
      </c>
      <c r="B92" s="1821">
        <f>'Assets-Liab 5-6'!C39</f>
        <v>245683</v>
      </c>
      <c r="D92" s="2" t="str">
        <f t="shared" si="0"/>
        <v>Error?</v>
      </c>
      <c r="G92" s="1886">
        <v>102640600</v>
      </c>
    </row>
    <row r="93" spans="1:7" ht="15" x14ac:dyDescent="0.25">
      <c r="A93" s="5">
        <v>32</v>
      </c>
      <c r="B93" s="1821">
        <f>'Assets-Liab 5-6'!C41</f>
        <v>259279</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0</v>
      </c>
      <c r="D123" s="2" t="str">
        <f t="shared" si="0"/>
        <v>Error?</v>
      </c>
      <c r="G123" s="1886">
        <v>203000400</v>
      </c>
    </row>
    <row r="124" spans="1:7" ht="15" x14ac:dyDescent="0.25">
      <c r="A124" s="5">
        <v>63</v>
      </c>
      <c r="B124" s="1821">
        <f>'Assets-Liab 5-6'!D41</f>
        <v>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0</v>
      </c>
      <c r="D170" s="2" t="str">
        <f t="shared" si="1"/>
        <v>Error?</v>
      </c>
    </row>
    <row r="171" spans="1:4" x14ac:dyDescent="0.2">
      <c r="A171" s="5">
        <v>110</v>
      </c>
      <c r="B171" s="1821">
        <f>'Assets-Liab 5-6'!F41</f>
        <v>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0</v>
      </c>
      <c r="D189" s="2" t="str">
        <f t="shared" si="1"/>
        <v>Error?</v>
      </c>
    </row>
    <row r="190" spans="1:4" x14ac:dyDescent="0.2">
      <c r="A190" s="5">
        <v>129</v>
      </c>
      <c r="B190" s="1821">
        <f>'Assets-Liab 5-6'!G41</f>
        <v>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0</v>
      </c>
      <c r="D212" s="2" t="str">
        <f t="shared" si="2"/>
        <v>Error?</v>
      </c>
    </row>
    <row r="213" spans="1:4" x14ac:dyDescent="0.2">
      <c r="A213" s="12">
        <v>152</v>
      </c>
      <c r="B213" s="1821">
        <f>'Assets-Liab 5-6'!H41</f>
        <v>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0</v>
      </c>
      <c r="D273" s="2" t="str">
        <f t="shared" si="3"/>
        <v>Error?</v>
      </c>
    </row>
    <row r="274" spans="1:4" x14ac:dyDescent="0.2">
      <c r="A274" s="5">
        <v>213</v>
      </c>
      <c r="B274" s="1821">
        <f>'Assets-Liab 5-6'!M17</f>
        <v>0</v>
      </c>
      <c r="D274" s="2" t="str">
        <f t="shared" si="3"/>
        <v>Error?</v>
      </c>
    </row>
    <row r="275" spans="1:4" x14ac:dyDescent="0.2">
      <c r="A275" s="5">
        <v>214</v>
      </c>
      <c r="B275" s="1821">
        <f>'Assets-Liab 5-6'!M18</f>
        <v>0</v>
      </c>
      <c r="D275" s="2" t="str">
        <f t="shared" si="3"/>
        <v>Error?</v>
      </c>
    </row>
    <row r="276" spans="1:4" x14ac:dyDescent="0.2">
      <c r="A276" s="5">
        <v>215</v>
      </c>
      <c r="B276" s="1821">
        <f>'Assets-Liab 5-6'!M19</f>
        <v>0</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0</v>
      </c>
      <c r="C279" s="2" t="s">
        <v>569</v>
      </c>
      <c r="D279" s="2" t="str">
        <f t="shared" si="3"/>
        <v>Error?</v>
      </c>
    </row>
    <row r="280" spans="1:4" x14ac:dyDescent="0.2">
      <c r="A280" s="5">
        <v>219</v>
      </c>
      <c r="B280" s="1821">
        <f>'Assets-Liab 5-6'!M40</f>
        <v>0</v>
      </c>
      <c r="D280" s="2" t="str">
        <f t="shared" si="3"/>
        <v>Error?</v>
      </c>
    </row>
    <row r="281" spans="1:4" x14ac:dyDescent="0.2">
      <c r="A281" s="5">
        <v>220</v>
      </c>
      <c r="B281" s="1821">
        <f>'Assets-Liab 5-6'!M41</f>
        <v>0</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0</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0</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0</v>
      </c>
      <c r="C720" s="2" t="s">
        <v>569</v>
      </c>
      <c r="D720" s="2" t="str">
        <f t="shared" si="10"/>
        <v>Error?</v>
      </c>
    </row>
    <row r="721" spans="1:4" x14ac:dyDescent="0.2">
      <c r="A721" s="5">
        <v>660</v>
      </c>
      <c r="B721" s="1821">
        <f>'Expenditures 15-22'!C36</f>
        <v>0</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0</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0</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0</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53844</v>
      </c>
      <c r="D733" s="2" t="str">
        <f t="shared" si="10"/>
        <v>Error?</v>
      </c>
    </row>
    <row r="734" spans="1:4" x14ac:dyDescent="0.2">
      <c r="A734" s="5">
        <v>673</v>
      </c>
      <c r="B734" s="1821">
        <f>'Expenditures 15-22'!C53</f>
        <v>53844</v>
      </c>
      <c r="C734" s="2" t="s">
        <v>569</v>
      </c>
      <c r="D734" s="2" t="str">
        <f t="shared" si="10"/>
        <v>Error?</v>
      </c>
    </row>
    <row r="735" spans="1:4" x14ac:dyDescent="0.2">
      <c r="A735" s="5">
        <v>674</v>
      </c>
      <c r="B735" s="1821">
        <f>'Expenditures 15-22'!C55</f>
        <v>0</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0</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0</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53844</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53844</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0</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0</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0</v>
      </c>
      <c r="C778" s="2" t="s">
        <v>569</v>
      </c>
      <c r="D778" s="2" t="str">
        <f t="shared" si="11"/>
        <v>Error?</v>
      </c>
    </row>
    <row r="779" spans="1:4" x14ac:dyDescent="0.2">
      <c r="A779" s="5">
        <v>718</v>
      </c>
      <c r="B779" s="1821">
        <f>'Expenditures 15-22'!D36</f>
        <v>0</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0</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0</v>
      </c>
      <c r="C785" s="2" t="s">
        <v>569</v>
      </c>
      <c r="D785" s="2" t="str">
        <f t="shared" si="11"/>
        <v>Error?</v>
      </c>
    </row>
    <row r="786" spans="1:4" x14ac:dyDescent="0.2">
      <c r="A786" s="5">
        <v>725</v>
      </c>
      <c r="B786" s="1821">
        <f>'Expenditures 15-22'!D44</f>
        <v>0</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0</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7977</v>
      </c>
      <c r="D791" s="2" t="str">
        <f t="shared" si="11"/>
        <v>Error?</v>
      </c>
    </row>
    <row r="792" spans="1:4" x14ac:dyDescent="0.2">
      <c r="A792" s="5">
        <v>731</v>
      </c>
      <c r="B792" s="1821">
        <f>'Expenditures 15-22'!D53</f>
        <v>7977</v>
      </c>
      <c r="C792" s="2" t="s">
        <v>569</v>
      </c>
      <c r="D792" s="2" t="str">
        <f t="shared" si="11"/>
        <v>Error?</v>
      </c>
    </row>
    <row r="793" spans="1:4" x14ac:dyDescent="0.2">
      <c r="A793" s="5">
        <v>732</v>
      </c>
      <c r="B793" s="1821">
        <f>'Expenditures 15-22'!D55</f>
        <v>0</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0</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0</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0</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7977</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7977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42361</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42361</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0</v>
      </c>
      <c r="C843" s="2" t="s">
        <v>569</v>
      </c>
      <c r="D843" s="2" t="str">
        <f t="shared" si="12"/>
        <v>Error?</v>
      </c>
    </row>
    <row r="844" spans="1:4" x14ac:dyDescent="0.2">
      <c r="A844" s="5">
        <v>783</v>
      </c>
      <c r="B844" s="1821">
        <f>'Expenditures 15-22'!E44</f>
        <v>13449</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13449</v>
      </c>
      <c r="C847" s="2" t="s">
        <v>569</v>
      </c>
      <c r="D847" s="2" t="str">
        <f t="shared" si="12"/>
        <v>Error?</v>
      </c>
    </row>
    <row r="848" spans="1:4" x14ac:dyDescent="0.2">
      <c r="A848" s="5">
        <v>787</v>
      </c>
      <c r="B848" s="1821">
        <f>'Expenditures 15-22'!E49</f>
        <v>0</v>
      </c>
      <c r="D848" s="2" t="str">
        <f t="shared" si="12"/>
        <v>Error?</v>
      </c>
    </row>
    <row r="849" spans="1:4" x14ac:dyDescent="0.2">
      <c r="A849" s="5">
        <v>788</v>
      </c>
      <c r="B849" s="1821">
        <f>'Expenditures 15-22'!E50</f>
        <v>1441</v>
      </c>
      <c r="D849" s="2" t="str">
        <f t="shared" si="12"/>
        <v>Error?</v>
      </c>
    </row>
    <row r="850" spans="1:4" x14ac:dyDescent="0.2">
      <c r="A850" s="5">
        <v>789</v>
      </c>
      <c r="B850" s="1821">
        <f>'Expenditures 15-22'!E53</f>
        <v>1441</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22686</v>
      </c>
      <c r="D855" s="2" t="str">
        <f t="shared" si="12"/>
        <v>Error?</v>
      </c>
    </row>
    <row r="856" spans="1:4" x14ac:dyDescent="0.2">
      <c r="A856" s="5">
        <v>795</v>
      </c>
      <c r="B856" s="1821">
        <f>'Expenditures 15-22'!E61</f>
        <v>2400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25086</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39976</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82337</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0</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189</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189</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0</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0</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0</v>
      </c>
      <c r="C905" s="2" t="s">
        <v>569</v>
      </c>
      <c r="D905" s="2" t="str">
        <f t="shared" si="13"/>
        <v>Error?</v>
      </c>
    </row>
    <row r="906" spans="1:4" x14ac:dyDescent="0.2">
      <c r="A906" s="5">
        <v>845</v>
      </c>
      <c r="B906" s="1821">
        <f>'Expenditures 15-22'!F49</f>
        <v>0</v>
      </c>
      <c r="D906" s="2" t="str">
        <f t="shared" si="13"/>
        <v>Error?</v>
      </c>
    </row>
    <row r="907" spans="1:4" x14ac:dyDescent="0.2">
      <c r="A907" s="5">
        <v>846</v>
      </c>
      <c r="B907" s="1821">
        <f>'Expenditures 15-22'!F50</f>
        <v>0</v>
      </c>
      <c r="D907" s="2" t="str">
        <f t="shared" si="13"/>
        <v>Error?</v>
      </c>
    </row>
    <row r="908" spans="1:4" x14ac:dyDescent="0.2">
      <c r="A908" s="5">
        <v>847</v>
      </c>
      <c r="B908" s="1821">
        <f>'Expenditures 15-22'!F53</f>
        <v>0</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0</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189</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703486</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703486</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42550</v>
      </c>
      <c r="C1105" s="2" t="s">
        <v>569</v>
      </c>
      <c r="D1105" s="2" t="str">
        <f t="shared" si="16"/>
        <v>Error?</v>
      </c>
    </row>
    <row r="1106" spans="1:4" x14ac:dyDescent="0.2">
      <c r="A1106" s="5">
        <v>1045</v>
      </c>
      <c r="B1106" s="1821">
        <f>'Expenditures 15-22'!K14</f>
        <v>0</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42550</v>
      </c>
      <c r="C1108" s="2" t="s">
        <v>569</v>
      </c>
      <c r="D1108" s="2" t="str">
        <f t="shared" si="16"/>
        <v>Error?</v>
      </c>
    </row>
    <row r="1109" spans="1:4" x14ac:dyDescent="0.2">
      <c r="A1109" s="5">
        <v>1048</v>
      </c>
      <c r="B1109" s="1821">
        <f>'Expenditures 15-22'!K36</f>
        <v>0</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0</v>
      </c>
      <c r="C1111" s="2" t="s">
        <v>569</v>
      </c>
      <c r="D1111" s="2" t="str">
        <f t="shared" si="16"/>
        <v>Error?</v>
      </c>
    </row>
    <row r="1112" spans="1:4" x14ac:dyDescent="0.2">
      <c r="A1112" s="5">
        <v>1051</v>
      </c>
      <c r="B1112" s="1821">
        <f>'Expenditures 15-22'!K39</f>
        <v>0</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0</v>
      </c>
      <c r="C1115" s="2" t="s">
        <v>569</v>
      </c>
      <c r="D1115" s="2" t="str">
        <f t="shared" si="16"/>
        <v>Error?</v>
      </c>
    </row>
    <row r="1116" spans="1:4" x14ac:dyDescent="0.2">
      <c r="A1116" s="5">
        <v>1055</v>
      </c>
      <c r="B1116" s="1821">
        <f>'Expenditures 15-22'!K44</f>
        <v>13449</v>
      </c>
      <c r="C1116" s="2" t="s">
        <v>569</v>
      </c>
      <c r="D1116" s="2" t="str">
        <f t="shared" si="16"/>
        <v>Error?</v>
      </c>
    </row>
    <row r="1117" spans="1:4" x14ac:dyDescent="0.2">
      <c r="A1117" s="5">
        <v>1056</v>
      </c>
      <c r="B1117" s="1821">
        <f>'Expenditures 15-22'!K45</f>
        <v>0</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13449</v>
      </c>
      <c r="C1119" s="2" t="s">
        <v>569</v>
      </c>
      <c r="D1119" s="2" t="str">
        <f t="shared" si="16"/>
        <v>Error?</v>
      </c>
    </row>
    <row r="1120" spans="1:4" x14ac:dyDescent="0.2">
      <c r="A1120" s="5">
        <v>1059</v>
      </c>
      <c r="B1120" s="1821">
        <f>'Expenditures 15-22'!K49</f>
        <v>0</v>
      </c>
      <c r="C1120" s="2" t="s">
        <v>569</v>
      </c>
      <c r="D1120" s="2" t="str">
        <f t="shared" si="16"/>
        <v>Error?</v>
      </c>
    </row>
    <row r="1121" spans="1:4" x14ac:dyDescent="0.2">
      <c r="A1121" s="5">
        <v>1060</v>
      </c>
      <c r="B1121" s="1821">
        <f>'Expenditures 15-22'!K50</f>
        <v>63262</v>
      </c>
      <c r="C1121" s="2" t="s">
        <v>569</v>
      </c>
      <c r="D1121" s="2" t="str">
        <f t="shared" si="16"/>
        <v>Error?</v>
      </c>
    </row>
    <row r="1122" spans="1:4" x14ac:dyDescent="0.2">
      <c r="A1122" s="5">
        <v>1061</v>
      </c>
      <c r="B1122" s="1821">
        <f>'Expenditures 15-22'!K53</f>
        <v>63262</v>
      </c>
      <c r="C1122" s="2" t="s">
        <v>569</v>
      </c>
      <c r="D1122" s="2" t="str">
        <f t="shared" si="16"/>
        <v>Error?</v>
      </c>
    </row>
    <row r="1123" spans="1:4" x14ac:dyDescent="0.2">
      <c r="A1123" s="5">
        <v>1062</v>
      </c>
      <c r="B1123" s="1821">
        <f>'Expenditures 15-22'!K55</f>
        <v>0</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0</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22686</v>
      </c>
      <c r="C1127" s="2" t="s">
        <v>569</v>
      </c>
      <c r="D1127" s="2" t="str">
        <f t="shared" si="16"/>
        <v>Error?</v>
      </c>
    </row>
    <row r="1128" spans="1:4" x14ac:dyDescent="0.2">
      <c r="A1128" s="5">
        <v>1067</v>
      </c>
      <c r="B1128" s="1821">
        <f>'Expenditures 15-22'!K61</f>
        <v>2400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0</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25086</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101797</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703486</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847833</v>
      </c>
      <c r="C1152" s="2" t="s">
        <v>569</v>
      </c>
      <c r="D1152" s="2" t="str">
        <f t="shared" si="17"/>
        <v>Error?</v>
      </c>
    </row>
    <row r="1153" spans="1:4" x14ac:dyDescent="0.2">
      <c r="A1153" s="5">
        <v>1092</v>
      </c>
      <c r="B1153" s="1821">
        <f>'Expenditures 15-22'!K115</f>
        <v>35526</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0</v>
      </c>
      <c r="D1221" s="2" t="str">
        <f t="shared" si="18"/>
        <v>Error?</v>
      </c>
    </row>
    <row r="1222" spans="1:4" x14ac:dyDescent="0.2">
      <c r="A1222" s="10">
        <v>1161</v>
      </c>
      <c r="B1222" s="1821"/>
      <c r="D1222" s="2" t="str">
        <f t="shared" si="18"/>
        <v>OK</v>
      </c>
    </row>
    <row r="1223" spans="1:4" x14ac:dyDescent="0.2">
      <c r="A1223" s="5">
        <v>1162</v>
      </c>
      <c r="B1223" s="1821">
        <f>'Expenditures 15-22'!C127</f>
        <v>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0</v>
      </c>
      <c r="C1225" s="2" t="s">
        <v>569</v>
      </c>
      <c r="D1225" s="2" t="str">
        <f t="shared" si="18"/>
        <v>Error?</v>
      </c>
    </row>
    <row r="1226" spans="1:4" x14ac:dyDescent="0.2">
      <c r="A1226" s="5">
        <v>1165</v>
      </c>
      <c r="B1226" s="1821">
        <f>'Expenditures 15-22'!C151</f>
        <v>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0</v>
      </c>
      <c r="D1237" s="2" t="str">
        <f t="shared" si="18"/>
        <v>Error?</v>
      </c>
    </row>
    <row r="1238" spans="1:4" x14ac:dyDescent="0.2">
      <c r="A1238" s="10">
        <v>1177</v>
      </c>
      <c r="B1238" s="1821"/>
      <c r="D1238" s="2" t="str">
        <f t="shared" si="18"/>
        <v>OK</v>
      </c>
    </row>
    <row r="1239" spans="1:4" x14ac:dyDescent="0.2">
      <c r="A1239" s="5">
        <v>1178</v>
      </c>
      <c r="B1239" s="1821">
        <f>'Expenditures 15-22'!E127</f>
        <v>0</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0</v>
      </c>
      <c r="C1241" s="2" t="s">
        <v>569</v>
      </c>
      <c r="D1241" s="2" t="str">
        <f t="shared" si="18"/>
        <v>Error?</v>
      </c>
    </row>
    <row r="1242" spans="1:4" x14ac:dyDescent="0.2">
      <c r="A1242" s="5">
        <v>1181</v>
      </c>
      <c r="B1242" s="1821">
        <f>'Expenditures 15-22'!E151</f>
        <v>0</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0</v>
      </c>
      <c r="D1245" s="2" t="str">
        <f t="shared" si="18"/>
        <v>Error?</v>
      </c>
    </row>
    <row r="1246" spans="1:4" x14ac:dyDescent="0.2">
      <c r="A1246" s="10">
        <v>1185</v>
      </c>
      <c r="B1246" s="1821"/>
      <c r="D1246" s="2" t="str">
        <f t="shared" si="18"/>
        <v>OK</v>
      </c>
    </row>
    <row r="1247" spans="1:4" x14ac:dyDescent="0.2">
      <c r="A1247" s="5">
        <v>1186</v>
      </c>
      <c r="B1247" s="1821">
        <f>'Expenditures 15-22'!F127</f>
        <v>0</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0</v>
      </c>
      <c r="C1249" s="2" t="s">
        <v>569</v>
      </c>
      <c r="D1249" s="2" t="str">
        <f t="shared" si="18"/>
        <v>Error?</v>
      </c>
    </row>
    <row r="1250" spans="1:4" x14ac:dyDescent="0.2">
      <c r="A1250" s="5">
        <v>1189</v>
      </c>
      <c r="B1250" s="1821">
        <f>'Expenditures 15-22'!F151</f>
        <v>0</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569</v>
      </c>
      <c r="D1258" s="2" t="str">
        <f t="shared" si="18"/>
        <v>Error?</v>
      </c>
    </row>
    <row r="1259" spans="1:4" x14ac:dyDescent="0.2">
      <c r="A1259" s="5">
        <v>1198</v>
      </c>
      <c r="B1259" s="1821">
        <f>'Expenditures 15-22'!G151</f>
        <v>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0</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0</v>
      </c>
      <c r="C1288" s="2" t="s">
        <v>569</v>
      </c>
      <c r="D1288" s="2" t="str">
        <f t="shared" si="19"/>
        <v>Error?</v>
      </c>
    </row>
    <row r="1289" spans="1:4" x14ac:dyDescent="0.2">
      <c r="A1289" s="5">
        <v>1228</v>
      </c>
      <c r="B1289" s="1821">
        <f>'Expenditures 15-22'!K152</f>
        <v>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0</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0</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0</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0</v>
      </c>
      <c r="C1388" s="2" t="s">
        <v>569</v>
      </c>
      <c r="D1388" s="2" t="str">
        <f t="shared" si="20"/>
        <v>Error?</v>
      </c>
    </row>
    <row r="1389" spans="1:4" x14ac:dyDescent="0.2">
      <c r="A1389" s="5">
        <v>1328</v>
      </c>
      <c r="B1389" s="1821">
        <f>'Expenditures 15-22'!K211</f>
        <v>0</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0</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0</v>
      </c>
      <c r="C1410" s="2" t="s">
        <v>569</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0</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0</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0</v>
      </c>
      <c r="D1423" s="2" t="str">
        <f t="shared" si="21"/>
        <v>Error?</v>
      </c>
    </row>
    <row r="1424" spans="1:4" x14ac:dyDescent="0.2">
      <c r="A1424" s="5">
        <v>1363</v>
      </c>
      <c r="B1424" s="1821">
        <f>'Expenditures 15-22'!D257</f>
        <v>0</v>
      </c>
      <c r="C1424" s="2" t="s">
        <v>569</v>
      </c>
      <c r="D1424" s="2" t="str">
        <f t="shared" si="21"/>
        <v>Error?</v>
      </c>
    </row>
    <row r="1425" spans="1:4" x14ac:dyDescent="0.2">
      <c r="A1425" s="5">
        <v>1364</v>
      </c>
      <c r="B1425" s="1821">
        <f>'Expenditures 15-22'!D259</f>
        <v>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0</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0</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0</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0</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0</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0</v>
      </c>
      <c r="C1474" s="2" t="s">
        <v>569</v>
      </c>
      <c r="D1474" s="2" t="str">
        <f t="shared" si="22"/>
        <v>Error?</v>
      </c>
    </row>
    <row r="1475" spans="1:4" x14ac:dyDescent="0.2">
      <c r="A1475" s="5">
        <v>1414</v>
      </c>
      <c r="B1475" s="1821">
        <f>'Expenditures 15-22'!K232</f>
        <v>0</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0</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0</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0</v>
      </c>
      <c r="C1487" s="2" t="s">
        <v>569</v>
      </c>
      <c r="D1487" s="2" t="str">
        <f t="shared" si="22"/>
        <v>Error?</v>
      </c>
    </row>
    <row r="1488" spans="1:4" x14ac:dyDescent="0.2">
      <c r="A1488" s="5">
        <v>1427</v>
      </c>
      <c r="B1488" s="1821">
        <f>'Expenditures 15-22'!K257</f>
        <v>0</v>
      </c>
      <c r="C1488" s="2" t="s">
        <v>569</v>
      </c>
      <c r="D1488" s="2" t="str">
        <f t="shared" si="22"/>
        <v>Error?</v>
      </c>
    </row>
    <row r="1489" spans="1:4" x14ac:dyDescent="0.2">
      <c r="A1489" s="5">
        <v>1428</v>
      </c>
      <c r="B1489" s="1821">
        <f>'Expenditures 15-22'!K259</f>
        <v>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0</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0</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0</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0</v>
      </c>
      <c r="C1517" s="2" t="s">
        <v>569</v>
      </c>
      <c r="D1517" s="2" t="str">
        <f t="shared" si="22"/>
        <v>Error?</v>
      </c>
    </row>
    <row r="1518" spans="1:4" x14ac:dyDescent="0.2">
      <c r="A1518" s="5">
        <v>1457</v>
      </c>
      <c r="B1518" s="1821">
        <f>'Expenditures 15-22'!K296</f>
        <v>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0</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210157</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245683</v>
      </c>
      <c r="C1630" s="2" t="s">
        <v>569</v>
      </c>
      <c r="D1630" s="2" t="str">
        <f t="shared" si="24"/>
        <v>Error?</v>
      </c>
    </row>
    <row r="1631" spans="1:4" x14ac:dyDescent="0.2">
      <c r="A1631" s="5">
        <v>1570</v>
      </c>
      <c r="B1631" s="1821">
        <f>'Acct Summary 7-8'!D79</f>
        <v>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0</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0</v>
      </c>
      <c r="C1672" s="2" t="s">
        <v>569</v>
      </c>
      <c r="D1672" s="2" t="str">
        <f t="shared" si="25"/>
        <v>Error?</v>
      </c>
    </row>
    <row r="1673" spans="1:4" x14ac:dyDescent="0.2">
      <c r="A1673" s="5">
        <v>1612</v>
      </c>
      <c r="B1673" s="1821">
        <f>'Acct Summary 7-8'!G79</f>
        <v>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0</v>
      </c>
      <c r="C1686" s="2" t="s">
        <v>569</v>
      </c>
      <c r="D1686" s="2" t="str">
        <f t="shared" si="25"/>
        <v>Error?</v>
      </c>
    </row>
    <row r="1687" spans="1:4" x14ac:dyDescent="0.2">
      <c r="A1687" s="5">
        <v>1626</v>
      </c>
      <c r="B1687" s="1821">
        <f>'Acct Summary 7-8'!H79</f>
        <v>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0</v>
      </c>
      <c r="C1744" s="2" t="s">
        <v>569</v>
      </c>
      <c r="D1744" s="2" t="str">
        <f t="shared" si="26"/>
        <v>Error?</v>
      </c>
    </row>
    <row r="1745" spans="1:5" x14ac:dyDescent="0.2">
      <c r="A1745" s="5">
        <v>1684</v>
      </c>
      <c r="B1745" s="1821">
        <f>'Tax Sched 23'!B5</f>
        <v>0</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0</v>
      </c>
      <c r="C1747" s="2" t="s">
        <v>569</v>
      </c>
      <c r="D1747" s="2" t="str">
        <f t="shared" si="26"/>
        <v>Error?</v>
      </c>
    </row>
    <row r="1748" spans="1:5" x14ac:dyDescent="0.2">
      <c r="A1748" s="5">
        <v>1687</v>
      </c>
      <c r="B1748" s="1821">
        <f>'Tax Sched 23'!B8</f>
        <v>0</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0</v>
      </c>
      <c r="C1759" s="2" t="s">
        <v>569</v>
      </c>
      <c r="D1759" s="2" t="str">
        <f t="shared" si="26"/>
        <v>Error?</v>
      </c>
    </row>
    <row r="1760" spans="1:5" x14ac:dyDescent="0.2">
      <c r="A1760" s="5">
        <v>1699</v>
      </c>
      <c r="B1760" s="1821">
        <f>'Tax Sched 23'!D4</f>
        <v>0</v>
      </c>
      <c r="C1760" s="2" t="s">
        <v>569</v>
      </c>
      <c r="D1760" s="2" t="str">
        <f t="shared" si="26"/>
        <v>Error?</v>
      </c>
    </row>
    <row r="1761" spans="1:7" x14ac:dyDescent="0.2">
      <c r="A1761" s="5">
        <v>1700</v>
      </c>
      <c r="B1761" s="1821">
        <f>'Tax Sched 23'!D5</f>
        <v>0</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0</v>
      </c>
      <c r="C1763" s="2" t="s">
        <v>569</v>
      </c>
      <c r="D1763" s="2" t="str">
        <f t="shared" si="26"/>
        <v>Error?</v>
      </c>
    </row>
    <row r="1764" spans="1:7" x14ac:dyDescent="0.2">
      <c r="A1764" s="5">
        <v>1703</v>
      </c>
      <c r="B1764" s="1821">
        <f>'Tax Sched 23'!D8</f>
        <v>0</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0</v>
      </c>
      <c r="C1775" s="2" t="s">
        <v>569</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569</v>
      </c>
      <c r="D1791" s="2" t="str">
        <f t="shared" ref="D1791:D1854" si="27">IF(ISBLANK(B1791),"OK",IF(A1791-B1791=0,"OK","Error?"))</f>
        <v>Error?</v>
      </c>
    </row>
    <row r="1792" spans="1:4" x14ac:dyDescent="0.2">
      <c r="A1792" s="5">
        <v>1731</v>
      </c>
      <c r="B1792" s="1821">
        <f>'Tax Sched 23'!F4</f>
        <v>0</v>
      </c>
      <c r="C1792" s="2" t="s">
        <v>569</v>
      </c>
      <c r="D1792" s="2" t="str">
        <f t="shared" si="27"/>
        <v>Error?</v>
      </c>
    </row>
    <row r="1793" spans="1:4" x14ac:dyDescent="0.2">
      <c r="A1793" s="5">
        <v>1732</v>
      </c>
      <c r="B1793" s="1821">
        <f>'Tax Sched 23'!F5</f>
        <v>0</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0</v>
      </c>
      <c r="C1795" s="2" t="s">
        <v>569</v>
      </c>
      <c r="D1795" s="2" t="str">
        <f t="shared" si="27"/>
        <v>Error?</v>
      </c>
    </row>
    <row r="1796" spans="1:4" x14ac:dyDescent="0.2">
      <c r="A1796" s="5">
        <v>1735</v>
      </c>
      <c r="B1796" s="1821">
        <f>'Tax Sched 23'!F8</f>
        <v>0</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0</v>
      </c>
      <c r="C1807" s="2" t="s">
        <v>569</v>
      </c>
      <c r="D1807" s="2" t="str">
        <f t="shared" si="27"/>
        <v>Error?</v>
      </c>
    </row>
    <row r="1808" spans="1:4" x14ac:dyDescent="0.2">
      <c r="A1808" s="5">
        <v>1747</v>
      </c>
      <c r="B1808" s="1821">
        <f>'Tax Sched 23'!E4</f>
        <v>0</v>
      </c>
      <c r="D1808" s="2" t="str">
        <f t="shared" si="27"/>
        <v>Error?</v>
      </c>
    </row>
    <row r="1809" spans="1:4" x14ac:dyDescent="0.2">
      <c r="A1809" s="5">
        <v>1748</v>
      </c>
      <c r="B1809" s="1821">
        <f>'Tax Sched 23'!E5</f>
        <v>0</v>
      </c>
      <c r="D1809" s="2" t="str">
        <f t="shared" si="27"/>
        <v>Error?</v>
      </c>
    </row>
    <row r="1810" spans="1:4" x14ac:dyDescent="0.2">
      <c r="A1810" s="5">
        <v>1749</v>
      </c>
      <c r="B1810" s="1821">
        <f>'Tax Sched 23'!E6</f>
        <v>0</v>
      </c>
      <c r="D1810" s="2" t="str">
        <f t="shared" si="27"/>
        <v>Error?</v>
      </c>
    </row>
    <row r="1811" spans="1:4" x14ac:dyDescent="0.2">
      <c r="A1811" s="5">
        <v>1750</v>
      </c>
      <c r="B1811" s="1821">
        <f>'Tax Sched 23'!E7</f>
        <v>0</v>
      </c>
      <c r="D1811" s="2" t="str">
        <f t="shared" si="27"/>
        <v>Error?</v>
      </c>
    </row>
    <row r="1812" spans="1:4" x14ac:dyDescent="0.2">
      <c r="A1812" s="5">
        <v>1751</v>
      </c>
      <c r="B1812" s="1821">
        <f>'Tax Sched 23'!E8</f>
        <v>0</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0</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0</v>
      </c>
      <c r="D2008" s="2" t="str">
        <f t="shared" si="30"/>
        <v>Error?</v>
      </c>
    </row>
    <row r="2009" spans="1:4" x14ac:dyDescent="0.2">
      <c r="A2009" s="5">
        <v>1948</v>
      </c>
      <c r="B2009" s="1821">
        <f>'Cap Outlay Deprec 26'!C8</f>
        <v>0</v>
      </c>
      <c r="D2009" s="2" t="str">
        <f t="shared" si="30"/>
        <v>Error?</v>
      </c>
    </row>
    <row r="2010" spans="1:4" x14ac:dyDescent="0.2">
      <c r="A2010" s="5">
        <v>1949</v>
      </c>
      <c r="B2010" s="1821">
        <f>'Cap Outlay Deprec 26'!C10</f>
        <v>0</v>
      </c>
      <c r="D2010" s="2" t="str">
        <f t="shared" si="30"/>
        <v>Error?</v>
      </c>
    </row>
    <row r="2011" spans="1:4" x14ac:dyDescent="0.2">
      <c r="A2011" s="5">
        <v>1950</v>
      </c>
      <c r="B2011" s="1821">
        <f>'Cap Outlay Deprec 26'!C12</f>
        <v>0</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0</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0</v>
      </c>
      <c r="C2026" s="2" t="s">
        <v>569</v>
      </c>
      <c r="D2026" s="2" t="str">
        <f t="shared" si="30"/>
        <v>Error?</v>
      </c>
    </row>
    <row r="2027" spans="1:4" x14ac:dyDescent="0.2">
      <c r="A2027" s="5">
        <v>1966</v>
      </c>
      <c r="B2027" s="1821">
        <f>'Cap Outlay Deprec 26'!F8</f>
        <v>0</v>
      </c>
      <c r="C2027" s="2" t="s">
        <v>569</v>
      </c>
      <c r="D2027" s="2" t="str">
        <f t="shared" si="30"/>
        <v>Error?</v>
      </c>
    </row>
    <row r="2028" spans="1:4" x14ac:dyDescent="0.2">
      <c r="A2028" s="5">
        <v>1967</v>
      </c>
      <c r="B2028" s="1821">
        <f>'Cap Outlay Deprec 26'!F10</f>
        <v>0</v>
      </c>
      <c r="C2028" s="2" t="s">
        <v>569</v>
      </c>
      <c r="D2028" s="2" t="str">
        <f t="shared" si="30"/>
        <v>Error?</v>
      </c>
    </row>
    <row r="2029" spans="1:4" x14ac:dyDescent="0.2">
      <c r="A2029" s="5">
        <v>1968</v>
      </c>
      <c r="B2029" s="1821">
        <f>'Cap Outlay Deprec 26'!F12</f>
        <v>0</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0</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0</v>
      </c>
      <c r="D2033" s="2" t="str">
        <f t="shared" si="30"/>
        <v>Error?</v>
      </c>
    </row>
    <row r="2034" spans="1:4" x14ac:dyDescent="0.2">
      <c r="A2034" s="5">
        <v>1973</v>
      </c>
      <c r="B2034" s="1821">
        <f>'Cap Outlay Deprec 26'!H10</f>
        <v>0</v>
      </c>
      <c r="D2034" s="2" t="str">
        <f t="shared" si="30"/>
        <v>Error?</v>
      </c>
    </row>
    <row r="2035" spans="1:4" x14ac:dyDescent="0.2">
      <c r="A2035" s="5">
        <v>1974</v>
      </c>
      <c r="B2035" s="1821">
        <f>'Cap Outlay Deprec 26'!H12</f>
        <v>0</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0</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0</v>
      </c>
      <c r="D2039" s="2" t="str">
        <f t="shared" si="30"/>
        <v>Error?</v>
      </c>
    </row>
    <row r="2040" spans="1:4" x14ac:dyDescent="0.2">
      <c r="A2040" s="5">
        <v>1979</v>
      </c>
      <c r="B2040" s="1821">
        <f>'Cap Outlay Deprec 26'!I10</f>
        <v>0</v>
      </c>
      <c r="D2040" s="2" t="str">
        <f t="shared" si="30"/>
        <v>Error?</v>
      </c>
    </row>
    <row r="2041" spans="1:4" x14ac:dyDescent="0.2">
      <c r="A2041" s="5">
        <v>1980</v>
      </c>
      <c r="B2041" s="1821">
        <f>'Cap Outlay Deprec 26'!I12</f>
        <v>0</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0</v>
      </c>
      <c r="C2051" s="2" t="s">
        <v>569</v>
      </c>
      <c r="D2051" s="2" t="str">
        <f t="shared" si="31"/>
        <v>Error?</v>
      </c>
    </row>
    <row r="2052" spans="1:4" x14ac:dyDescent="0.2">
      <c r="A2052" s="5">
        <v>1991</v>
      </c>
      <c r="B2052" s="1821">
        <f>'Cap Outlay Deprec 26'!K10</f>
        <v>0</v>
      </c>
      <c r="C2052" s="2" t="s">
        <v>569</v>
      </c>
      <c r="D2052" s="2" t="str">
        <f t="shared" si="31"/>
        <v>Error?</v>
      </c>
    </row>
    <row r="2053" spans="1:4" x14ac:dyDescent="0.2">
      <c r="A2053" s="5">
        <v>1992</v>
      </c>
      <c r="B2053" s="1821">
        <f>'Cap Outlay Deprec 26'!K12</f>
        <v>0</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0</v>
      </c>
      <c r="C2055" s="2" t="s">
        <v>569</v>
      </c>
      <c r="D2055" s="2" t="str">
        <f t="shared" si="31"/>
        <v>Error?</v>
      </c>
    </row>
    <row r="2056" spans="1:4" x14ac:dyDescent="0.2">
      <c r="A2056" s="5">
        <v>1995</v>
      </c>
      <c r="B2056" s="1821">
        <f>'Cap Outlay Deprec 26'!L5</f>
        <v>0</v>
      </c>
      <c r="C2056" s="2" t="s">
        <v>569</v>
      </c>
      <c r="D2056" s="2" t="str">
        <f t="shared" si="31"/>
        <v>Error?</v>
      </c>
    </row>
    <row r="2057" spans="1:4" x14ac:dyDescent="0.2">
      <c r="A2057" s="5">
        <v>1996</v>
      </c>
      <c r="B2057" s="1821">
        <f>'Cap Outlay Deprec 26'!L8</f>
        <v>0</v>
      </c>
      <c r="C2057" s="2" t="s">
        <v>569</v>
      </c>
      <c r="D2057" s="2" t="str">
        <f t="shared" si="31"/>
        <v>Error?</v>
      </c>
    </row>
    <row r="2058" spans="1:4" x14ac:dyDescent="0.2">
      <c r="A2058" s="5">
        <v>1997</v>
      </c>
      <c r="B2058" s="1821">
        <f>'Cap Outlay Deprec 26'!L10</f>
        <v>0</v>
      </c>
      <c r="C2058" s="2" t="s">
        <v>569</v>
      </c>
      <c r="D2058" s="2" t="str">
        <f t="shared" si="31"/>
        <v>Error?</v>
      </c>
    </row>
    <row r="2059" spans="1:4" x14ac:dyDescent="0.2">
      <c r="A2059" s="5">
        <v>1998</v>
      </c>
      <c r="B2059" s="1821">
        <f>'Cap Outlay Deprec 26'!L12</f>
        <v>0</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0</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703486</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703486</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1591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178279</v>
      </c>
      <c r="C2553" s="2" t="s">
        <v>569</v>
      </c>
      <c r="D2553" s="2" t="str">
        <f t="shared" si="38"/>
        <v>Error?</v>
      </c>
    </row>
    <row r="2554" spans="1:4" x14ac:dyDescent="0.2">
      <c r="A2554" s="5">
        <v>2493</v>
      </c>
      <c r="B2554" s="1821">
        <f>'Acct Summary 7-8'!C7</f>
        <v>0</v>
      </c>
      <c r="C2554" s="2" t="s">
        <v>569</v>
      </c>
      <c r="D2554" s="2" t="str">
        <f t="shared" si="38"/>
        <v>Error?</v>
      </c>
    </row>
    <row r="2555" spans="1:4" x14ac:dyDescent="0.2">
      <c r="A2555" s="5">
        <v>2494</v>
      </c>
      <c r="B2555" s="1821">
        <f>'Acct Summary 7-8'!C8</f>
        <v>883359</v>
      </c>
      <c r="C2555" s="2" t="s">
        <v>569</v>
      </c>
      <c r="D2555" s="2" t="str">
        <f t="shared" si="38"/>
        <v>Error?</v>
      </c>
    </row>
    <row r="2556" spans="1:4" x14ac:dyDescent="0.2">
      <c r="A2556" s="5">
        <v>2495</v>
      </c>
      <c r="B2556" s="1821">
        <f>'Acct Summary 7-8'!C12</f>
        <v>42550</v>
      </c>
      <c r="C2556" s="2" t="s">
        <v>569</v>
      </c>
      <c r="D2556" s="2" t="str">
        <f t="shared" si="38"/>
        <v>Error?</v>
      </c>
    </row>
    <row r="2557" spans="1:4" x14ac:dyDescent="0.2">
      <c r="A2557" s="5">
        <v>2496</v>
      </c>
      <c r="B2557" s="1821">
        <f>'Acct Summary 7-8'!C13</f>
        <v>101797</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703486</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847833</v>
      </c>
      <c r="C2561" s="2" t="s">
        <v>569</v>
      </c>
      <c r="D2561" s="2" t="str">
        <f t="shared" si="39"/>
        <v>Error?</v>
      </c>
    </row>
    <row r="2562" spans="1:4" x14ac:dyDescent="0.2">
      <c r="A2562" s="5">
        <v>2501</v>
      </c>
      <c r="B2562" s="1821">
        <f>'Acct Summary 7-8'!C20</f>
        <v>35526</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0</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0</v>
      </c>
      <c r="C2568" s="2" t="s">
        <v>569</v>
      </c>
      <c r="D2568" s="2" t="str">
        <f t="shared" si="39"/>
        <v>Error?</v>
      </c>
    </row>
    <row r="2569" spans="1:4" x14ac:dyDescent="0.2">
      <c r="A2569" s="5">
        <v>2508</v>
      </c>
      <c r="B2569" s="1821">
        <f>'Acct Summary 7-8'!D13</f>
        <v>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0</v>
      </c>
      <c r="C2573" s="2" t="s">
        <v>569</v>
      </c>
      <c r="D2573" s="2" t="str">
        <f t="shared" si="39"/>
        <v>Error?</v>
      </c>
    </row>
    <row r="2574" spans="1:4" x14ac:dyDescent="0.2">
      <c r="A2574" s="5">
        <v>2513</v>
      </c>
      <c r="B2574" s="1821">
        <f>'Acct Summary 7-8'!D20</f>
        <v>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0</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0</v>
      </c>
      <c r="C2595" s="2" t="s">
        <v>569</v>
      </c>
      <c r="D2595" s="2" t="str">
        <f t="shared" si="39"/>
        <v>Error?</v>
      </c>
    </row>
    <row r="2596" spans="1:4" x14ac:dyDescent="0.2">
      <c r="A2596" s="5">
        <v>2535</v>
      </c>
      <c r="B2596" s="1821">
        <f>'Acct Summary 7-8'!F13</f>
        <v>0</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0</v>
      </c>
      <c r="C2600" s="2" t="s">
        <v>569</v>
      </c>
      <c r="D2600" s="2" t="str">
        <f t="shared" si="39"/>
        <v>Error?</v>
      </c>
    </row>
    <row r="2601" spans="1:4" x14ac:dyDescent="0.2">
      <c r="A2601" s="5">
        <v>2540</v>
      </c>
      <c r="B2601" s="1821">
        <f>'Acct Summary 7-8'!F20</f>
        <v>0</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0</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0</v>
      </c>
      <c r="C2606" s="2" t="s">
        <v>569</v>
      </c>
      <c r="D2606" s="2" t="str">
        <f t="shared" si="39"/>
        <v>Error?</v>
      </c>
    </row>
    <row r="2607" spans="1:4" x14ac:dyDescent="0.2">
      <c r="A2607" s="5">
        <v>2546</v>
      </c>
      <c r="B2607" s="1821">
        <f>'Acct Summary 7-8'!G12</f>
        <v>0</v>
      </c>
      <c r="C2607" s="2" t="s">
        <v>569</v>
      </c>
      <c r="D2607" s="2" t="str">
        <f t="shared" si="39"/>
        <v>Error?</v>
      </c>
    </row>
    <row r="2608" spans="1:4" x14ac:dyDescent="0.2">
      <c r="A2608" s="5">
        <v>2547</v>
      </c>
      <c r="B2608" s="1821">
        <f>'Acct Summary 7-8'!G13</f>
        <v>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0</v>
      </c>
      <c r="C2612" s="2" t="s">
        <v>569</v>
      </c>
      <c r="D2612" s="2" t="str">
        <f t="shared" si="39"/>
        <v>Error?</v>
      </c>
    </row>
    <row r="2613" spans="1:4" x14ac:dyDescent="0.2">
      <c r="A2613" s="5">
        <v>2552</v>
      </c>
      <c r="B2613" s="1821">
        <f>'Acct Summary 7-8'!G20</f>
        <v>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0</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0</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0</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0</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0</v>
      </c>
      <c r="D2912" s="2" t="str">
        <f t="shared" si="44"/>
        <v>Error?</v>
      </c>
    </row>
    <row r="2913" spans="1:4" x14ac:dyDescent="0.2">
      <c r="A2913" s="5">
        <v>2852</v>
      </c>
      <c r="B2913" s="1821">
        <f>'Assets-Liab 5-6'!I41</f>
        <v>0</v>
      </c>
      <c r="C2913" s="2" t="s">
        <v>569</v>
      </c>
      <c r="D2913" s="2" t="str">
        <f t="shared" si="44"/>
        <v>Error?</v>
      </c>
    </row>
    <row r="2914" spans="1:4" x14ac:dyDescent="0.2">
      <c r="A2914" s="5">
        <v>2853</v>
      </c>
      <c r="B2914" s="1821">
        <f>'Assets-Liab 5-6'!L33</f>
        <v>0</v>
      </c>
      <c r="D2914" s="2" t="str">
        <f t="shared" si="44"/>
        <v>Error?</v>
      </c>
    </row>
    <row r="2915" spans="1:4" x14ac:dyDescent="0.2">
      <c r="A2915" s="10">
        <v>2854</v>
      </c>
      <c r="B2915" s="1821"/>
      <c r="D2915" s="2" t="str">
        <f t="shared" si="44"/>
        <v>OK</v>
      </c>
    </row>
    <row r="2916" spans="1:4" x14ac:dyDescent="0.2">
      <c r="A2916" s="5">
        <v>2855</v>
      </c>
      <c r="B2916" s="1821">
        <f>'Assets-Liab 5-6'!L34</f>
        <v>0</v>
      </c>
      <c r="C2916" s="2" t="s">
        <v>569</v>
      </c>
      <c r="D2916" s="2" t="str">
        <f t="shared" si="44"/>
        <v>Error?</v>
      </c>
    </row>
    <row r="2917" spans="1:4" x14ac:dyDescent="0.2">
      <c r="A2917" s="5">
        <v>2856</v>
      </c>
      <c r="B2917" s="1821">
        <f>'Assets-Liab 5-6'!L41</f>
        <v>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703486</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703486</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35526</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0</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0</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0</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0</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0</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0</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0</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0</v>
      </c>
      <c r="D3387" s="2" t="str">
        <f t="shared" si="51"/>
        <v>Error?</v>
      </c>
    </row>
    <row r="3388" spans="1:4" x14ac:dyDescent="0.2">
      <c r="A3388" s="5">
        <v>3327</v>
      </c>
      <c r="B3388" s="1821">
        <f>'Expenditures 15-22'!D217</f>
        <v>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0</v>
      </c>
      <c r="C3390" s="2" t="s">
        <v>569</v>
      </c>
      <c r="D3390" s="2" t="str">
        <f t="shared" si="51"/>
        <v>Error?</v>
      </c>
    </row>
    <row r="3391" spans="1:4" x14ac:dyDescent="0.2">
      <c r="A3391" s="5">
        <v>3330</v>
      </c>
      <c r="B3391" s="1821">
        <f>'Expenditures 15-22'!K217</f>
        <v>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703489</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259279</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0</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0</v>
      </c>
      <c r="D3425" s="2" t="str">
        <f t="shared" si="52"/>
        <v>Error?</v>
      </c>
    </row>
    <row r="3426" spans="1:4" x14ac:dyDescent="0.2">
      <c r="A3426" s="10">
        <v>3365</v>
      </c>
      <c r="B3426" s="1821"/>
      <c r="D3426" s="2" t="str">
        <f t="shared" si="52"/>
        <v>OK</v>
      </c>
    </row>
    <row r="3427" spans="1:4" x14ac:dyDescent="0.2">
      <c r="A3427" s="5">
        <v>3366</v>
      </c>
      <c r="B3427" s="1821">
        <f>'Assets-Liab 5-6'!I4</f>
        <v>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0</v>
      </c>
      <c r="C3446" s="2" t="s">
        <v>569</v>
      </c>
      <c r="D3446" s="2" t="str">
        <f t="shared" si="52"/>
        <v>Error?</v>
      </c>
    </row>
    <row r="3447" spans="1:4" x14ac:dyDescent="0.2">
      <c r="A3447" s="5">
        <v>3386</v>
      </c>
      <c r="B3447" s="1821">
        <f>'Tax Sched 23'!D16</f>
        <v>0</v>
      </c>
      <c r="C3447" s="2" t="s">
        <v>569</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0</v>
      </c>
      <c r="C3449" s="2" t="s">
        <v>569</v>
      </c>
      <c r="D3449" s="2" t="str">
        <f t="shared" si="52"/>
        <v>Error?</v>
      </c>
    </row>
    <row r="3450" spans="1:4" x14ac:dyDescent="0.2">
      <c r="A3450" s="5">
        <v>3389</v>
      </c>
      <c r="B3450" s="1821">
        <f>'Tax Sched 23'!E16</f>
        <v>0</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0</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883359</v>
      </c>
      <c r="C4122" s="2" t="s">
        <v>569</v>
      </c>
      <c r="D4122" s="2" t="str">
        <f t="shared" si="63"/>
        <v>Error?</v>
      </c>
    </row>
    <row r="4123" spans="1:4" x14ac:dyDescent="0.2">
      <c r="A4123" s="5">
        <v>4062</v>
      </c>
      <c r="B4123" s="1821">
        <f>'Acct Summary 7-8'!D10</f>
        <v>0</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0</v>
      </c>
      <c r="C4125" s="2" t="s">
        <v>569</v>
      </c>
      <c r="D4125" s="2" t="str">
        <f t="shared" si="63"/>
        <v>Error?</v>
      </c>
    </row>
    <row r="4126" spans="1:4" x14ac:dyDescent="0.2">
      <c r="A4126" s="5">
        <v>4065</v>
      </c>
      <c r="B4126" s="1821">
        <f>'Acct Summary 7-8'!G10</f>
        <v>0</v>
      </c>
      <c r="C4126" s="2" t="s">
        <v>569</v>
      </c>
      <c r="D4126" s="2" t="str">
        <f t="shared" si="63"/>
        <v>Error?</v>
      </c>
    </row>
    <row r="4127" spans="1:4" x14ac:dyDescent="0.2">
      <c r="A4127" s="5">
        <v>4066</v>
      </c>
      <c r="B4127" s="1821">
        <f>'Acct Summary 7-8'!H10</f>
        <v>0</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0</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847833</v>
      </c>
      <c r="C4136" s="2" t="s">
        <v>569</v>
      </c>
      <c r="D4136" s="2" t="str">
        <f t="shared" si="63"/>
        <v>Error?</v>
      </c>
    </row>
    <row r="4137" spans="1:4" x14ac:dyDescent="0.2">
      <c r="A4137" s="5">
        <v>4076</v>
      </c>
      <c r="B4137" s="1821">
        <f>'Acct Summary 7-8'!D19</f>
        <v>0</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0</v>
      </c>
      <c r="C4139" s="2" t="s">
        <v>569</v>
      </c>
      <c r="D4139" s="2" t="str">
        <f t="shared" si="63"/>
        <v>Error?</v>
      </c>
    </row>
    <row r="4140" spans="1:4" x14ac:dyDescent="0.2">
      <c r="A4140" s="5">
        <v>4079</v>
      </c>
      <c r="B4140" s="1821">
        <f>'Acct Summary 7-8'!G19</f>
        <v>0</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0</v>
      </c>
      <c r="C4265" s="2" t="s">
        <v>569</v>
      </c>
      <c r="D4265" s="2" t="str">
        <f t="shared" si="65"/>
        <v>Error?</v>
      </c>
      <c r="E4265" s="125"/>
    </row>
    <row r="4266" spans="1:5" x14ac:dyDescent="0.2">
      <c r="A4266" s="12">
        <v>4205</v>
      </c>
      <c r="B4266" s="1821">
        <f>('FP Info 3'!F10)*100000</f>
        <v>0</v>
      </c>
      <c r="C4266" s="2" t="s">
        <v>569</v>
      </c>
      <c r="D4266" s="2" t="str">
        <f t="shared" si="65"/>
        <v>Error?</v>
      </c>
      <c r="E4266" s="125"/>
    </row>
    <row r="4267" spans="1:5" x14ac:dyDescent="0.2">
      <c r="A4267" s="12">
        <v>4206</v>
      </c>
      <c r="B4267" s="1821">
        <f>('FP Info 3'!H10)*100000</f>
        <v>0</v>
      </c>
      <c r="C4267" s="2" t="s">
        <v>569</v>
      </c>
      <c r="D4267" s="2" t="str">
        <f t="shared" si="65"/>
        <v>Error?</v>
      </c>
      <c r="E4267" s="125"/>
    </row>
    <row r="4268" spans="1:5" x14ac:dyDescent="0.2">
      <c r="A4268" s="12">
        <v>4207</v>
      </c>
      <c r="B4268" s="1821">
        <f>('FP Info 3'!J10)*100000</f>
        <v>0</v>
      </c>
      <c r="C4268" s="2" t="s">
        <v>569</v>
      </c>
      <c r="D4268" s="2" t="str">
        <f t="shared" si="65"/>
        <v>Error?</v>
      </c>
    </row>
    <row r="4269" spans="1:5" x14ac:dyDescent="0.2">
      <c r="A4269" s="12">
        <v>4208</v>
      </c>
      <c r="B4269" s="1821">
        <f>'FP Info 3'!J16</f>
        <v>245683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0</v>
      </c>
      <c r="D4995" s="2" t="str">
        <f t="shared" si="77"/>
        <v>Error?</v>
      </c>
    </row>
    <row r="4996" spans="1:4" x14ac:dyDescent="0.2">
      <c r="A4996" s="12">
        <v>4935</v>
      </c>
      <c r="B4996" s="1821" t="str">
        <f>'FP Info 3'!H31</f>
        <v>Enter x in a.or b.</v>
      </c>
      <c r="D4996" s="2" t="e">
        <f t="shared" si="77"/>
        <v>#VALUE!</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0</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0</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0</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0</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0</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1591</v>
      </c>
      <c r="D5119" s="2" t="str">
        <f t="shared" ref="D5119:D5182" si="79">IF(ISBLANK(B5119),"OK",IF(A5119-B5119=0,"OK","Error?"))</f>
        <v>Error?</v>
      </c>
    </row>
    <row r="5120" spans="1:4" x14ac:dyDescent="0.2">
      <c r="A5120" s="5">
        <v>5059</v>
      </c>
      <c r="B5120" s="1821">
        <f>'Revenues 9-14'!C108</f>
        <v>1591</v>
      </c>
      <c r="C5120" s="2" t="s">
        <v>569</v>
      </c>
      <c r="D5120" s="2" t="str">
        <f t="shared" si="79"/>
        <v>Error?</v>
      </c>
    </row>
    <row r="5121" spans="1:4" x14ac:dyDescent="0.2">
      <c r="A5121" s="5">
        <v>5060</v>
      </c>
      <c r="B5121" s="1821">
        <f>'Revenues 9-14'!C109</f>
        <v>1591</v>
      </c>
      <c r="C5121" s="2" t="s">
        <v>569</v>
      </c>
      <c r="D5121" s="2" t="str">
        <f t="shared" si="79"/>
        <v>Error?</v>
      </c>
    </row>
    <row r="5122" spans="1:4" x14ac:dyDescent="0.2">
      <c r="A5122" s="5">
        <v>5061</v>
      </c>
      <c r="B5122" s="1821">
        <f>'Revenues 9-14'!C111</f>
        <v>408155</v>
      </c>
      <c r="D5122" s="2" t="str">
        <f t="shared" si="79"/>
        <v>Error?</v>
      </c>
    </row>
    <row r="5123" spans="1:4" x14ac:dyDescent="0.2">
      <c r="A5123" s="5">
        <v>5062</v>
      </c>
      <c r="B5123" s="1821">
        <f>'Revenues 9-14'!C112</f>
        <v>295334</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703489</v>
      </c>
      <c r="C5125" s="2" t="s">
        <v>569</v>
      </c>
      <c r="D5125" s="2" t="str">
        <f t="shared" si="79"/>
        <v>Error?</v>
      </c>
    </row>
    <row r="5126" spans="1:4" x14ac:dyDescent="0.2">
      <c r="A5126" s="5">
        <v>5065</v>
      </c>
      <c r="B5126" s="1821">
        <f>'Revenues 9-14'!C117</f>
        <v>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0</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178279</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178279</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178279</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178279</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0</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0</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0</v>
      </c>
      <c r="C5326" s="2" t="s">
        <v>569</v>
      </c>
      <c r="D5326" s="2" t="str">
        <f t="shared" si="82"/>
        <v>Error?</v>
      </c>
    </row>
    <row r="5327" spans="1:5" x14ac:dyDescent="0.2">
      <c r="A5327" s="5">
        <v>5266</v>
      </c>
      <c r="B5327" s="1821">
        <f>'Revenues 9-14'!C268</f>
        <v>883359</v>
      </c>
      <c r="C5327" s="2" t="s">
        <v>569</v>
      </c>
      <c r="D5327" s="2" t="str">
        <f t="shared" si="82"/>
        <v>Error?</v>
      </c>
    </row>
    <row r="5328" spans="1:5" x14ac:dyDescent="0.2">
      <c r="A5328" s="5">
        <v>5267</v>
      </c>
      <c r="B5328" s="1821">
        <f>'Revenues 9-14'!D5</f>
        <v>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0</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0</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0</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0</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0</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0</v>
      </c>
      <c r="D5615" s="2" t="str">
        <f t="shared" si="86"/>
        <v>Error?</v>
      </c>
    </row>
    <row r="5616" spans="1:4" x14ac:dyDescent="0.2">
      <c r="A5616" s="10">
        <v>5555</v>
      </c>
      <c r="B5616" s="1821"/>
      <c r="D5616" s="2" t="str">
        <f t="shared" si="86"/>
        <v>OK</v>
      </c>
    </row>
    <row r="5617" spans="1:5" x14ac:dyDescent="0.2">
      <c r="A5617" s="5">
        <v>5556</v>
      </c>
      <c r="B5617" s="1821">
        <f>'Revenues 9-14'!F153</f>
        <v>0</v>
      </c>
      <c r="D5617" s="2" t="str">
        <f t="shared" si="86"/>
        <v>Error?</v>
      </c>
    </row>
    <row r="5618" spans="1:5" x14ac:dyDescent="0.2">
      <c r="A5618" s="5">
        <v>5557</v>
      </c>
      <c r="B5618" s="1821">
        <f>'Revenues 9-14'!F155</f>
        <v>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0</v>
      </c>
      <c r="C5720" s="2" t="s">
        <v>569</v>
      </c>
      <c r="D5720" s="2" t="str">
        <f t="shared" si="88"/>
        <v>Error?</v>
      </c>
    </row>
    <row r="5721" spans="1:4" x14ac:dyDescent="0.2">
      <c r="A5721" s="5">
        <v>5660</v>
      </c>
      <c r="B5721" s="1821">
        <f>'Revenues 9-14'!G5</f>
        <v>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0</v>
      </c>
      <c r="C5730" s="2" t="s">
        <v>569</v>
      </c>
      <c r="D5730" s="2" t="str">
        <f t="shared" si="88"/>
        <v>Error?</v>
      </c>
    </row>
    <row r="5731" spans="1:4" x14ac:dyDescent="0.2">
      <c r="A5731" s="5">
        <v>5670</v>
      </c>
      <c r="B5731" s="1821">
        <f>'Revenues 9-14'!G65</f>
        <v>0</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0</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0</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0</v>
      </c>
      <c r="C6024" s="2" t="s">
        <v>569</v>
      </c>
      <c r="D6024" s="2" t="str">
        <f t="shared" si="93"/>
        <v>Error?</v>
      </c>
    </row>
    <row r="6025" spans="1:5" x14ac:dyDescent="0.2">
      <c r="A6025" s="5">
        <v>5964</v>
      </c>
      <c r="B6025" s="1821">
        <f>'Revenues 9-14'!H109</f>
        <v>0</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0</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35526</v>
      </c>
      <c r="D6267" s="2" t="str">
        <f t="shared" si="96"/>
        <v>Error?</v>
      </c>
      <c r="E6267" s="2" t="s">
        <v>189</v>
      </c>
    </row>
    <row r="6268" spans="1:5" x14ac:dyDescent="0.2">
      <c r="A6268">
        <v>6207</v>
      </c>
      <c r="B6268" s="1821">
        <f>'Acct Summary 7-8'!D82</f>
        <v>0</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0</v>
      </c>
      <c r="D6270" s="2" t="str">
        <f t="shared" si="96"/>
        <v>Error?</v>
      </c>
      <c r="E6270" s="2" t="s">
        <v>189</v>
      </c>
    </row>
    <row r="6271" spans="1:5" x14ac:dyDescent="0.2">
      <c r="A6271">
        <v>6210</v>
      </c>
      <c r="B6271" s="1821">
        <f>'Acct Summary 7-8'!G82</f>
        <v>0</v>
      </c>
      <c r="D6271" s="2" t="str">
        <f t="shared" ref="D6271:D6334" si="97">IF(ISBLANK(B6271),"OK",IF(A6271-B6271=0,"OK","Error?"))</f>
        <v>Error?</v>
      </c>
      <c r="E6271" s="2" t="s">
        <v>189</v>
      </c>
    </row>
    <row r="6272" spans="1:5" x14ac:dyDescent="0.2">
      <c r="A6272">
        <v>6211</v>
      </c>
      <c r="B6272" s="1821">
        <f>'Acct Summary 7-8'!H82</f>
        <v>0</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0.14460096954205215</v>
      </c>
      <c r="D6276" s="2" t="str">
        <f t="shared" si="97"/>
        <v>Error?</v>
      </c>
      <c r="E6276" s="2" t="s">
        <v>189</v>
      </c>
    </row>
    <row r="6277" spans="1:5" x14ac:dyDescent="0.2">
      <c r="A6277">
        <v>6216</v>
      </c>
      <c r="B6277" s="1821" t="e">
        <f>'Acct Summary 7-8'!D83</f>
        <v>#DIV/0!</v>
      </c>
      <c r="D6277" s="2" t="e">
        <f t="shared" si="97"/>
        <v>#DIV/0!</v>
      </c>
      <c r="E6277" s="2" t="s">
        <v>189</v>
      </c>
    </row>
    <row r="6278" spans="1:5" x14ac:dyDescent="0.2">
      <c r="A6278">
        <v>6217</v>
      </c>
      <c r="B6278" s="1821" t="e">
        <f>'Acct Summary 7-8'!E83</f>
        <v>#DIV/0!</v>
      </c>
      <c r="D6278" s="2" t="e">
        <f t="shared" si="97"/>
        <v>#DIV/0!</v>
      </c>
      <c r="E6278" s="2" t="s">
        <v>189</v>
      </c>
    </row>
    <row r="6279" spans="1:5" x14ac:dyDescent="0.2">
      <c r="A6279">
        <v>6218</v>
      </c>
      <c r="B6279" s="1821" t="e">
        <f>'Acct Summary 7-8'!F83</f>
        <v>#DIV/0!</v>
      </c>
      <c r="D6279" s="2" t="e">
        <f t="shared" si="97"/>
        <v>#DIV/0!</v>
      </c>
      <c r="E6279" s="2" t="s">
        <v>189</v>
      </c>
    </row>
    <row r="6280" spans="1:5" x14ac:dyDescent="0.2">
      <c r="A6280">
        <v>6219</v>
      </c>
      <c r="B6280" s="1821" t="e">
        <f>'Acct Summary 7-8'!G83</f>
        <v>#DIV/0!</v>
      </c>
      <c r="D6280" s="2" t="e">
        <f t="shared" si="97"/>
        <v>#DIV/0!</v>
      </c>
      <c r="E6280" s="2" t="s">
        <v>189</v>
      </c>
    </row>
    <row r="6281" spans="1:5" x14ac:dyDescent="0.2">
      <c r="A6281">
        <v>6220</v>
      </c>
      <c r="B6281" s="1821" t="e">
        <f>'Acct Summary 7-8'!H83</f>
        <v>#DIV/0!</v>
      </c>
      <c r="D6281" s="2" t="e">
        <f t="shared" si="97"/>
        <v>#DIV/0!</v>
      </c>
      <c r="E6281" s="2" t="s">
        <v>189</v>
      </c>
    </row>
    <row r="6282" spans="1:5" x14ac:dyDescent="0.2">
      <c r="A6282">
        <v>6221</v>
      </c>
      <c r="B6282" s="1821" t="e">
        <f>'Acct Summary 7-8'!I83</f>
        <v>#DIV/0!</v>
      </c>
      <c r="D6282" s="2" t="e">
        <f t="shared" si="97"/>
        <v>#DIV/0!</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0</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0</v>
      </c>
      <c r="D7818" s="2" t="str">
        <f t="shared" si="128"/>
        <v>Error?</v>
      </c>
      <c r="E7818" s="4" t="s">
        <v>1977</v>
      </c>
    </row>
    <row r="7819" spans="1:5" x14ac:dyDescent="0.2">
      <c r="A7819">
        <v>7758</v>
      </c>
      <c r="B7819" s="1821">
        <f>'PCTC-OEPP 27-28'!F173</f>
        <v>0</v>
      </c>
      <c r="D7819" s="2" t="str">
        <f t="shared" si="128"/>
        <v>Error?</v>
      </c>
      <c r="E7819" s="4" t="s">
        <v>1977</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847833</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703486</v>
      </c>
      <c r="D7834" s="2" t="str">
        <f t="shared" si="129"/>
        <v>Error?</v>
      </c>
      <c r="E7834" s="4" t="s">
        <v>1995</v>
      </c>
    </row>
    <row r="7835" spans="1:5" x14ac:dyDescent="0.2">
      <c r="A7835">
        <v>7774</v>
      </c>
      <c r="B7835" s="1821">
        <f>'PCTC-OEPP 27-28'!F78</f>
        <v>144347</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t="str">
        <f>'PCTC-OEPP 27-28'!F80</f>
        <v xml:space="preserve"> Complete Line 79</v>
      </c>
      <c r="D7837" s="2" t="e">
        <f t="shared" si="129"/>
        <v>#VALUE!</v>
      </c>
      <c r="E7837" s="4" t="s">
        <v>1995</v>
      </c>
    </row>
    <row r="7838" spans="1:5" x14ac:dyDescent="0.2">
      <c r="A7838">
        <v>7777</v>
      </c>
      <c r="B7838" s="1821">
        <f>'PCTC-OEPP 27-28'!F96</f>
        <v>0</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0</v>
      </c>
      <c r="D7842" s="2" t="str">
        <f t="shared" si="129"/>
        <v>Error?</v>
      </c>
      <c r="E7842" s="4" t="s">
        <v>1995</v>
      </c>
    </row>
    <row r="7843" spans="1:5" x14ac:dyDescent="0.2">
      <c r="A7843">
        <v>7782</v>
      </c>
      <c r="B7843" s="1821">
        <f>'PCTC-OEPP 27-28'!F107</f>
        <v>178279</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0</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0</v>
      </c>
      <c r="D7858" s="2" t="str">
        <f t="shared" si="129"/>
        <v>Error?</v>
      </c>
      <c r="E7858" s="4" t="s">
        <v>1995</v>
      </c>
    </row>
    <row r="7859" spans="1:5" x14ac:dyDescent="0.2">
      <c r="A7859">
        <v>7798</v>
      </c>
      <c r="B7859" s="1821">
        <f>'PCTC-OEPP 27-28'!F127</f>
        <v>0</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0</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0</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0</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178279</v>
      </c>
      <c r="D7877" s="2" t="str">
        <f t="shared" si="129"/>
        <v>Error?</v>
      </c>
      <c r="E7877" s="4" t="s">
        <v>1995</v>
      </c>
    </row>
    <row r="7878" spans="1:5" x14ac:dyDescent="0.2">
      <c r="A7878">
        <v>7817</v>
      </c>
      <c r="B7878" s="1821">
        <f>'PCTC-OEPP 27-28'!F176</f>
        <v>-33932</v>
      </c>
      <c r="D7878" s="2" t="str">
        <f t="shared" si="129"/>
        <v>Error?</v>
      </c>
      <c r="E7878" s="4" t="s">
        <v>1995</v>
      </c>
    </row>
    <row r="7879" spans="1:5" x14ac:dyDescent="0.2">
      <c r="A7879">
        <v>7818</v>
      </c>
      <c r="B7879" s="1821">
        <f>'PCTC-OEPP 27-28'!F178</f>
        <v>-33932</v>
      </c>
      <c r="D7879" s="2" t="str">
        <f t="shared" si="129"/>
        <v>Error?</v>
      </c>
      <c r="E7879" s="4" t="s">
        <v>1995</v>
      </c>
    </row>
    <row r="7880" spans="1:5" x14ac:dyDescent="0.2">
      <c r="A7880">
        <v>7819</v>
      </c>
      <c r="B7880" s="1821"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50" t="s">
        <v>1180</v>
      </c>
      <c r="B2" s="2550"/>
      <c r="C2" s="2550"/>
      <c r="D2" s="2550"/>
      <c r="E2" s="2550"/>
      <c r="F2" s="2550"/>
      <c r="G2" s="2550"/>
      <c r="H2" s="2550"/>
      <c r="I2" s="2550"/>
      <c r="J2" s="2550"/>
      <c r="K2" s="2550"/>
      <c r="L2" s="2550"/>
    </row>
    <row r="3" spans="1:29" ht="13.5" customHeight="1" x14ac:dyDescent="0.2">
      <c r="A3" s="2536" t="s">
        <v>1179</v>
      </c>
      <c r="B3" s="2536"/>
      <c r="C3" s="2536"/>
      <c r="D3" s="2536"/>
      <c r="E3" s="2536"/>
      <c r="F3" s="2536"/>
      <c r="G3" s="2536"/>
      <c r="H3" s="2536"/>
      <c r="I3" s="2536"/>
      <c r="J3" s="2536"/>
      <c r="K3" s="2536"/>
      <c r="L3" s="2536"/>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30" t="str">
        <f>COVER!A17</f>
        <v xml:space="preserve"> McHenry Co Coop For Employ Educ </v>
      </c>
      <c r="B7" s="2531"/>
      <c r="C7" s="2531"/>
      <c r="D7" s="2569"/>
      <c r="E7" s="2570">
        <f>COVER!A13</f>
        <v>44000000046</v>
      </c>
      <c r="F7" s="2571"/>
      <c r="G7" s="2537" t="str">
        <f>COVER!T23</f>
        <v>066-005142</v>
      </c>
      <c r="H7" s="2538"/>
      <c r="I7" s="2538"/>
      <c r="J7" s="2538"/>
      <c r="K7" s="2538"/>
      <c r="L7" s="2539"/>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40"/>
      <c r="B9" s="2541"/>
      <c r="C9" s="2541"/>
      <c r="D9" s="2541"/>
      <c r="E9" s="2541"/>
      <c r="F9" s="2542"/>
      <c r="G9" s="2543" t="str">
        <f>COVER!T13</f>
        <v>EDER, CASELLA &amp; CO.</v>
      </c>
      <c r="H9" s="2544"/>
      <c r="I9" s="2544"/>
      <c r="J9" s="2544"/>
      <c r="K9" s="2544"/>
      <c r="L9" s="2545"/>
    </row>
    <row r="10" spans="1:29" ht="13.5" customHeight="1" x14ac:dyDescent="0.2">
      <c r="A10" s="2527">
        <f>COVER!A38</f>
        <v>0</v>
      </c>
      <c r="B10" s="2528"/>
      <c r="C10" s="2528"/>
      <c r="D10" s="2528"/>
      <c r="E10" s="2528"/>
      <c r="F10" s="2529"/>
      <c r="G10" s="2543" t="str">
        <f>COVER!T17</f>
        <v>5400 WEST ELM STREET, SUITE 203</v>
      </c>
      <c r="H10" s="2556"/>
      <c r="I10" s="2556"/>
      <c r="J10" s="2556"/>
      <c r="K10" s="2556"/>
      <c r="L10" s="2557"/>
    </row>
    <row r="11" spans="1:29" ht="13.5" customHeight="1" x14ac:dyDescent="0.2">
      <c r="A11" s="956" t="s">
        <v>1499</v>
      </c>
      <c r="B11" s="957"/>
      <c r="C11" s="958"/>
      <c r="D11" s="963"/>
      <c r="E11" s="958"/>
      <c r="F11" s="962"/>
      <c r="G11" s="2543" t="str">
        <f>COVER!T19</f>
        <v>MCHENRY</v>
      </c>
      <c r="H11" s="2556"/>
      <c r="I11" s="2556"/>
      <c r="J11" s="2556"/>
      <c r="K11" s="2556"/>
      <c r="L11" s="2557"/>
    </row>
    <row r="12" spans="1:29" ht="13.5" customHeight="1" x14ac:dyDescent="0.2">
      <c r="A12" s="2561" t="s">
        <v>1498</v>
      </c>
      <c r="B12" s="2562"/>
      <c r="C12" s="2562"/>
      <c r="D12" s="2562"/>
      <c r="E12" s="2562"/>
      <c r="F12" s="2563"/>
      <c r="G12" s="2558"/>
      <c r="H12" s="2559"/>
      <c r="I12" s="2559"/>
      <c r="J12" s="2559"/>
      <c r="K12" s="2559"/>
      <c r="L12" s="2560"/>
    </row>
    <row r="13" spans="1:29" ht="13.5" customHeight="1" x14ac:dyDescent="0.2">
      <c r="A13" s="2543"/>
      <c r="B13" s="2556"/>
      <c r="C13" s="2556"/>
      <c r="D13" s="2556"/>
      <c r="E13" s="2556"/>
      <c r="F13" s="2557"/>
      <c r="G13" s="2551" t="s">
        <v>1500</v>
      </c>
      <c r="H13" s="2552"/>
      <c r="I13" s="2564" t="str">
        <f>COVER!T25</f>
        <v>CPAS@EDERCASELLA.COM</v>
      </c>
      <c r="J13" s="2565"/>
      <c r="K13" s="2565"/>
      <c r="L13" s="2566"/>
    </row>
    <row r="14" spans="1:29" ht="13.5" customHeight="1" x14ac:dyDescent="0.2">
      <c r="A14" s="2543" t="str">
        <f>COVER!A19</f>
        <v>2200 N SEMINARY AVE</v>
      </c>
      <c r="B14" s="2556"/>
      <c r="C14" s="2556"/>
      <c r="D14" s="2556"/>
      <c r="E14" s="2556"/>
      <c r="F14" s="2557"/>
      <c r="G14" s="967" t="s">
        <v>1174</v>
      </c>
      <c r="H14" s="965"/>
      <c r="I14" s="965"/>
      <c r="J14" s="965"/>
      <c r="K14" s="965"/>
      <c r="L14" s="966"/>
    </row>
    <row r="15" spans="1:29" ht="13.5" customHeight="1" x14ac:dyDescent="0.2">
      <c r="A15" s="2543" t="str">
        <f>COVER!A21</f>
        <v>WOODSTOCK</v>
      </c>
      <c r="B15" s="2556"/>
      <c r="C15" s="2556"/>
      <c r="D15" s="2556"/>
      <c r="E15" s="2556"/>
      <c r="F15" s="2557"/>
      <c r="G15" s="2553" t="str">
        <f>COVER!T15</f>
        <v>KEVIN SMITH</v>
      </c>
      <c r="H15" s="2554"/>
      <c r="I15" s="2554"/>
      <c r="J15" s="2554"/>
      <c r="K15" s="2554"/>
      <c r="L15" s="2555"/>
    </row>
    <row r="16" spans="1:29" ht="12.2" customHeight="1" x14ac:dyDescent="0.2">
      <c r="A16" s="2533">
        <f>COVER!A25</f>
        <v>60098</v>
      </c>
      <c r="B16" s="2534"/>
      <c r="C16" s="2534"/>
      <c r="D16" s="2534"/>
      <c r="E16" s="2534"/>
      <c r="F16" s="2535"/>
      <c r="G16" s="2546"/>
      <c r="H16" s="2547"/>
      <c r="I16" s="2547"/>
      <c r="J16" s="2547"/>
      <c r="K16" s="2547"/>
      <c r="L16" s="2548"/>
    </row>
    <row r="17" spans="1:13" ht="12.2" customHeight="1" x14ac:dyDescent="0.2">
      <c r="A17" s="2549"/>
      <c r="B17" s="2534"/>
      <c r="C17" s="2534"/>
      <c r="D17" s="2534"/>
      <c r="E17" s="2534"/>
      <c r="F17" s="2535"/>
      <c r="G17" s="967" t="s">
        <v>1173</v>
      </c>
      <c r="H17" s="965"/>
      <c r="I17" s="965"/>
      <c r="J17" s="965"/>
      <c r="K17" s="969" t="s">
        <v>1172</v>
      </c>
      <c r="L17" s="962"/>
      <c r="M17" s="955"/>
    </row>
    <row r="18" spans="1:13" ht="12.2" customHeight="1" x14ac:dyDescent="0.2">
      <c r="A18" s="2527"/>
      <c r="B18" s="2528"/>
      <c r="C18" s="2528"/>
      <c r="D18" s="2528"/>
      <c r="E18" s="2528"/>
      <c r="F18" s="2529"/>
      <c r="G18" s="2530" t="str">
        <f>COVER!T21</f>
        <v>815-344-1300</v>
      </c>
      <c r="H18" s="2531"/>
      <c r="I18" s="2531"/>
      <c r="J18" s="2531"/>
      <c r="K18" s="2530" t="str">
        <f>COVER!X21</f>
        <v>815-344-1320</v>
      </c>
      <c r="L18" s="253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2" t="str">
        <f>'Single Audit Cover'!A7</f>
        <v xml:space="preserve"> McHenry Co Coop For Employ Educ </v>
      </c>
      <c r="B1" s="2573"/>
      <c r="C1" s="2573"/>
      <c r="D1" s="2573"/>
    </row>
    <row r="2" spans="1:11" s="984" customFormat="1" ht="12.75" x14ac:dyDescent="0.2">
      <c r="A2" s="2574">
        <f>'Single Audit Cover'!E7</f>
        <v>44000000046</v>
      </c>
      <c r="B2" s="2575"/>
      <c r="C2" s="2575"/>
      <c r="D2" s="2575"/>
    </row>
    <row r="3" spans="1:11" s="984" customFormat="1" ht="12.75" x14ac:dyDescent="0.2">
      <c r="A3" s="2572" t="s">
        <v>1493</v>
      </c>
      <c r="B3" s="2573"/>
      <c r="C3" s="2573"/>
      <c r="D3" s="257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7" t="str">
        <f>'Single Audit Cover'!A7</f>
        <v xml:space="preserve"> McHenry Co Coop For Employ Educ </v>
      </c>
      <c r="B1" s="2577"/>
      <c r="C1" s="2577"/>
      <c r="D1" s="2577"/>
      <c r="E1" s="2577"/>
    </row>
    <row r="2" spans="1:5" x14ac:dyDescent="0.2">
      <c r="A2" s="2578">
        <f>'Single Audit Cover'!E7</f>
        <v>44000000046</v>
      </c>
      <c r="B2" s="2578"/>
      <c r="C2" s="2578"/>
      <c r="D2" s="2578"/>
      <c r="E2" s="2578"/>
    </row>
    <row r="3" spans="1:5" ht="4.5" customHeight="1" x14ac:dyDescent="0.2"/>
    <row r="4" spans="1:5" x14ac:dyDescent="0.2">
      <c r="A4" s="2577" t="s">
        <v>1233</v>
      </c>
      <c r="B4" s="2577"/>
      <c r="C4" s="2577"/>
      <c r="D4" s="2577"/>
      <c r="E4" s="2577"/>
    </row>
    <row r="5" spans="1:5" x14ac:dyDescent="0.2">
      <c r="A5" s="2580" t="str">
        <f>'Single Audit Cover'!A4</f>
        <v>Year Ending June 30, 2020</v>
      </c>
      <c r="B5" s="2580"/>
      <c r="C5" s="2580"/>
      <c r="D5" s="2580"/>
      <c r="E5" s="2580"/>
    </row>
    <row r="6" spans="1:5" x14ac:dyDescent="0.2">
      <c r="A6" s="2577" t="s">
        <v>1232</v>
      </c>
      <c r="B6" s="2577"/>
      <c r="C6" s="2577"/>
      <c r="D6" s="2577"/>
      <c r="E6" s="2577"/>
    </row>
    <row r="8" spans="1:5" x14ac:dyDescent="0.2">
      <c r="A8" s="1029" t="s">
        <v>1231</v>
      </c>
    </row>
    <row r="10" spans="1:5" x14ac:dyDescent="0.2">
      <c r="A10" s="1030" t="s">
        <v>1230</v>
      </c>
      <c r="B10" s="1031" t="s">
        <v>1229</v>
      </c>
      <c r="C10" s="1031"/>
      <c r="D10" s="1032">
        <f>SUM('Acct Summary 7-8'!C7:K7)</f>
        <v>0</v>
      </c>
    </row>
    <row r="11" spans="1:5" ht="18" customHeight="1" x14ac:dyDescent="0.2">
      <c r="A11" s="1030" t="s">
        <v>1228</v>
      </c>
      <c r="B11" s="1031"/>
      <c r="C11" s="1031"/>
    </row>
    <row r="12" spans="1:5" x14ac:dyDescent="0.2">
      <c r="A12" s="1030" t="s">
        <v>1227</v>
      </c>
      <c r="B12" s="1031" t="s">
        <v>1226</v>
      </c>
      <c r="C12" s="1031"/>
      <c r="D12" s="1033">
        <f>SUM('Revenues 9-14'!C112:D112,'Revenues 9-14'!F112:G112)</f>
        <v>295334</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295334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9"/>
      <c r="B24" s="2579"/>
      <c r="D24" s="1037"/>
    </row>
    <row r="25" spans="1:4" x14ac:dyDescent="0.2">
      <c r="A25" s="2576"/>
      <c r="B25" s="2576"/>
      <c r="D25" s="1037"/>
    </row>
    <row r="26" spans="1:4" x14ac:dyDescent="0.2">
      <c r="A26" s="2576"/>
      <c r="B26" s="2576"/>
      <c r="D26" s="1037"/>
    </row>
    <row r="27" spans="1:4" x14ac:dyDescent="0.2">
      <c r="A27" s="2576"/>
      <c r="B27" s="2576"/>
      <c r="D27" s="1037"/>
    </row>
    <row r="28" spans="1:4" x14ac:dyDescent="0.2">
      <c r="A28" s="2576"/>
      <c r="B28" s="2576"/>
      <c r="D28" s="1037"/>
    </row>
    <row r="29" spans="1:4" x14ac:dyDescent="0.2">
      <c r="A29" s="2576"/>
      <c r="B29" s="2576"/>
      <c r="D29" s="1037"/>
    </row>
    <row r="30" spans="1:4" x14ac:dyDescent="0.2">
      <c r="A30" s="2576"/>
      <c r="B30" s="2576"/>
      <c r="D30" s="1037"/>
    </row>
    <row r="32" spans="1:4" x14ac:dyDescent="0.2">
      <c r="A32" s="1029" t="s">
        <v>1221</v>
      </c>
      <c r="D32" s="1032">
        <f>SUM(D19:D30)</f>
        <v>295334</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6"/>
      <c r="B40" s="2576"/>
      <c r="D40" s="1037"/>
    </row>
    <row r="41" spans="1:4" x14ac:dyDescent="0.2">
      <c r="A41" s="2576"/>
      <c r="B41" s="2576"/>
      <c r="D41" s="1040"/>
    </row>
    <row r="42" spans="1:4" x14ac:dyDescent="0.2">
      <c r="A42" s="2576"/>
      <c r="B42" s="2576"/>
      <c r="D42" s="1040"/>
    </row>
    <row r="43" spans="1:4" x14ac:dyDescent="0.2">
      <c r="A43" s="2576"/>
      <c r="B43" s="2576"/>
      <c r="D43" s="1040"/>
    </row>
    <row r="44" spans="1:4" x14ac:dyDescent="0.2">
      <c r="A44" s="2576"/>
      <c r="B44" s="2576"/>
      <c r="D44" s="1040"/>
    </row>
    <row r="45" spans="1:4" x14ac:dyDescent="0.2">
      <c r="A45" s="2576"/>
      <c r="B45" s="2576"/>
      <c r="D45" s="1040"/>
    </row>
    <row r="47" spans="1:4" x14ac:dyDescent="0.2">
      <c r="B47" s="1041" t="s">
        <v>1215</v>
      </c>
      <c r="C47" s="1041"/>
      <c r="D47" s="1042">
        <f>SUM(D35:D45)</f>
        <v>0</v>
      </c>
    </row>
    <row r="49" spans="2:4" x14ac:dyDescent="0.2">
      <c r="B49" s="1041" t="s">
        <v>1214</v>
      </c>
      <c r="C49" s="1041"/>
      <c r="D49" s="1042">
        <f>D32-D47</f>
        <v>295334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McHenry Co Coop For Employ Educ </v>
      </c>
      <c r="C1" s="2581"/>
      <c r="D1" s="2581"/>
      <c r="E1" s="2581"/>
      <c r="F1" s="2581"/>
      <c r="G1" s="2581"/>
      <c r="H1" s="2581"/>
      <c r="I1" s="2581"/>
      <c r="J1" s="2581"/>
      <c r="K1" s="2581"/>
      <c r="L1" s="2581"/>
      <c r="M1" s="2581"/>
    </row>
    <row r="2" spans="2:14" ht="15" x14ac:dyDescent="0.2">
      <c r="B2" s="2582">
        <f>'Single Audit Cover'!E7</f>
        <v>44000000046</v>
      </c>
      <c r="C2" s="2582"/>
      <c r="D2" s="2582"/>
      <c r="E2" s="2582"/>
      <c r="F2" s="2582"/>
      <c r="G2" s="2582"/>
      <c r="H2" s="2582"/>
      <c r="I2" s="2582"/>
      <c r="J2" s="2582"/>
      <c r="K2" s="2582"/>
      <c r="L2" s="2582"/>
      <c r="M2" s="2582"/>
      <c r="N2" s="1071"/>
    </row>
    <row r="3" spans="2:14" ht="15" x14ac:dyDescent="0.2">
      <c r="B3" s="2583" t="s">
        <v>1207</v>
      </c>
      <c r="C3" s="2583"/>
      <c r="D3" s="2583"/>
      <c r="E3" s="2583"/>
      <c r="F3" s="2583"/>
      <c r="G3" s="2583"/>
      <c r="H3" s="2583"/>
      <c r="I3" s="2583"/>
      <c r="J3" s="2583"/>
      <c r="K3" s="2583"/>
      <c r="L3" s="2583"/>
      <c r="M3" s="2583"/>
      <c r="N3" s="1071"/>
    </row>
    <row r="4" spans="2:14" ht="15" x14ac:dyDescent="0.2">
      <c r="B4" s="2584" t="str">
        <f>'Single Audit Cover'!A4</f>
        <v>Year Ending June 30, 2020</v>
      </c>
      <c r="C4" s="2584"/>
      <c r="D4" s="2584"/>
      <c r="E4" s="2584"/>
      <c r="F4" s="2584"/>
      <c r="G4" s="2584"/>
      <c r="H4" s="2584"/>
      <c r="I4" s="2584"/>
      <c r="J4" s="2584"/>
      <c r="K4" s="2584"/>
      <c r="L4" s="2584"/>
      <c r="M4" s="2584"/>
      <c r="N4" s="1071"/>
    </row>
    <row r="5" spans="2:14" x14ac:dyDescent="0.2">
      <c r="H5" s="1902"/>
      <c r="J5" s="1902"/>
    </row>
    <row r="6" spans="2:14" x14ac:dyDescent="0.2">
      <c r="B6" s="1072"/>
      <c r="C6" s="1073"/>
      <c r="D6" s="1074" t="s">
        <v>1253</v>
      </c>
      <c r="E6" s="1075" t="s">
        <v>524</v>
      </c>
      <c r="F6" s="1076"/>
      <c r="G6" s="1077" t="s">
        <v>1708</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McHenry Co Coop For Employ Educ </v>
      </c>
      <c r="B1" s="2586"/>
      <c r="C1" s="2586"/>
      <c r="D1" s="2586"/>
      <c r="E1" s="2586"/>
      <c r="F1" s="2586"/>
    </row>
    <row r="2" spans="1:7" ht="13.5" customHeight="1" x14ac:dyDescent="0.2">
      <c r="A2" s="2582">
        <f>'Single Audit Cover'!E7</f>
        <v>44000000046</v>
      </c>
      <c r="B2" s="2582"/>
      <c r="C2" s="2582"/>
      <c r="D2" s="2582"/>
      <c r="E2" s="2582"/>
      <c r="F2" s="2582"/>
      <c r="G2" s="1044"/>
    </row>
    <row r="3" spans="1:7" ht="15.75" customHeight="1" x14ac:dyDescent="0.2">
      <c r="A3" s="2587" t="s">
        <v>1259</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45" t="s">
        <v>1702</v>
      </c>
      <c r="C6" s="295"/>
      <c r="D6" s="295"/>
    </row>
    <row r="7" spans="1:7" ht="60.95" customHeight="1" x14ac:dyDescent="0.2">
      <c r="A7" s="2585" t="s">
        <v>1703</v>
      </c>
      <c r="B7" s="2585"/>
      <c r="C7" s="2585"/>
      <c r="D7" s="2585"/>
      <c r="E7" s="2585"/>
      <c r="F7" s="2585"/>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5" t="s">
        <v>1705</v>
      </c>
      <c r="B13" s="2585"/>
      <c r="C13" s="2585"/>
      <c r="D13" s="2585"/>
      <c r="E13" s="2585"/>
      <c r="F13" s="2585"/>
    </row>
    <row r="14" spans="1:7" ht="9.75" customHeight="1" x14ac:dyDescent="0.2">
      <c r="C14" s="1029"/>
      <c r="D14" s="1029"/>
    </row>
    <row r="15" spans="1:7" ht="13.5" customHeight="1" x14ac:dyDescent="0.2">
      <c r="C15" s="1469" t="s">
        <v>1258</v>
      </c>
      <c r="D15" s="2590" t="s">
        <v>1257</v>
      </c>
      <c r="E15" s="2590"/>
      <c r="F15" s="2590"/>
    </row>
    <row r="16" spans="1:7" ht="13.5" customHeight="1" x14ac:dyDescent="0.2">
      <c r="A16" s="1051"/>
      <c r="B16" s="1045" t="s">
        <v>1256</v>
      </c>
      <c r="C16" s="1469" t="s">
        <v>1255</v>
      </c>
      <c r="D16" s="2591" t="s">
        <v>1568</v>
      </c>
      <c r="E16" s="2591"/>
      <c r="F16" s="2591"/>
    </row>
    <row r="17" spans="1:6" ht="20.45" customHeight="1" x14ac:dyDescent="0.2">
      <c r="A17" s="1052"/>
      <c r="B17" s="1053"/>
      <c r="C17" s="1054"/>
      <c r="D17" s="2589"/>
      <c r="E17" s="2589"/>
      <c r="F17" s="2589"/>
    </row>
    <row r="18" spans="1:6" ht="20.65" customHeight="1" x14ac:dyDescent="0.2">
      <c r="A18" s="1052"/>
      <c r="B18" s="1053"/>
      <c r="C18" s="1054"/>
      <c r="D18" s="2589"/>
      <c r="E18" s="2589"/>
      <c r="F18" s="2589"/>
    </row>
    <row r="19" spans="1:6" ht="20.65" customHeight="1" x14ac:dyDescent="0.2">
      <c r="A19" s="1052"/>
      <c r="B19" s="1053"/>
      <c r="C19" s="1054"/>
      <c r="D19" s="2589"/>
      <c r="E19" s="2589"/>
      <c r="F19" s="2589"/>
    </row>
    <row r="20" spans="1:6" ht="20.65" customHeight="1" x14ac:dyDescent="0.2">
      <c r="A20" s="1052"/>
      <c r="B20" s="1053"/>
      <c r="C20" s="1054"/>
      <c r="D20" s="2589"/>
      <c r="E20" s="2589"/>
      <c r="F20" s="2589"/>
    </row>
    <row r="21" spans="1:6" ht="20.65" customHeight="1" x14ac:dyDescent="0.2">
      <c r="A21" s="1052"/>
      <c r="B21" s="1053"/>
      <c r="C21" s="1054"/>
      <c r="D21" s="2589"/>
      <c r="E21" s="2589"/>
      <c r="F21" s="2589"/>
    </row>
    <row r="22" spans="1:6" ht="20.65" customHeight="1" x14ac:dyDescent="0.2">
      <c r="A22" s="1052"/>
      <c r="B22" s="1053"/>
      <c r="C22" s="1054"/>
      <c r="D22" s="2589"/>
      <c r="E22" s="2589"/>
      <c r="F22" s="2589"/>
    </row>
    <row r="23" spans="1:6" ht="20.65" customHeight="1" x14ac:dyDescent="0.2">
      <c r="A23" s="1052"/>
      <c r="B23" s="1053"/>
      <c r="C23" s="1054"/>
      <c r="D23" s="2589"/>
      <c r="E23" s="2589"/>
      <c r="F23" s="2589"/>
    </row>
    <row r="24" spans="1:6" ht="20.65" customHeight="1" x14ac:dyDescent="0.2">
      <c r="A24" s="1052"/>
      <c r="B24" s="1053"/>
      <c r="C24" s="1054"/>
      <c r="D24" s="2589"/>
      <c r="E24" s="2589"/>
      <c r="F24" s="2589"/>
    </row>
    <row r="25" spans="1:6" ht="20.65" customHeight="1" x14ac:dyDescent="0.2">
      <c r="A25" s="1052"/>
      <c r="B25" s="1053"/>
      <c r="C25" s="1054"/>
      <c r="D25" s="2589"/>
      <c r="E25" s="2589"/>
      <c r="F25" s="2589"/>
    </row>
    <row r="26" spans="1:6" ht="20.65" customHeight="1" x14ac:dyDescent="0.2">
      <c r="A26" s="1052"/>
      <c r="B26" s="1053"/>
      <c r="C26" s="1054"/>
      <c r="D26" s="2589"/>
      <c r="E26" s="2589"/>
      <c r="F26" s="2589"/>
    </row>
    <row r="27" spans="1:6" ht="20.65" customHeight="1" x14ac:dyDescent="0.2">
      <c r="A27" s="1052"/>
      <c r="B27" s="1053"/>
      <c r="C27" s="1054"/>
      <c r="D27" s="2589"/>
      <c r="E27" s="2589"/>
      <c r="F27" s="2589"/>
    </row>
    <row r="28" spans="1:6" ht="20.65" customHeight="1" x14ac:dyDescent="0.2">
      <c r="A28" s="1052"/>
      <c r="B28" s="1053"/>
      <c r="C28" s="1054"/>
      <c r="D28" s="2589"/>
      <c r="E28" s="2589"/>
      <c r="F28" s="2589"/>
    </row>
    <row r="29" spans="1:6" ht="20.65" customHeight="1" x14ac:dyDescent="0.2">
      <c r="A29" s="1052"/>
      <c r="B29" s="1053"/>
      <c r="C29" s="1054"/>
      <c r="D29" s="2589"/>
      <c r="E29" s="2589"/>
      <c r="F29" s="2589"/>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93" t="s">
        <v>1706</v>
      </c>
      <c r="B32" s="2593"/>
      <c r="C32" s="2593"/>
      <c r="D32" s="2593"/>
      <c r="E32" s="2593"/>
      <c r="F32" s="2593"/>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94">
        <f>+C33+C34</f>
        <v>0</v>
      </c>
      <c r="F34" s="259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6" t="s">
        <v>1570</v>
      </c>
      <c r="C49" s="2596"/>
      <c r="D49" s="2596"/>
      <c r="E49" s="1161"/>
    </row>
    <row r="50" spans="1:5" s="1069" customFormat="1" ht="3.75" customHeight="1" x14ac:dyDescent="0.2">
      <c r="A50" s="1068"/>
      <c r="B50" s="1468"/>
      <c r="C50" s="1468"/>
      <c r="D50" s="1468"/>
      <c r="E50" s="1161"/>
    </row>
    <row r="51" spans="1:5" s="1069" customFormat="1" ht="20.25" customHeight="1" x14ac:dyDescent="0.2">
      <c r="A51" s="1070">
        <v>6</v>
      </c>
      <c r="B51" s="2592" t="s">
        <v>1531</v>
      </c>
      <c r="C51" s="2592"/>
      <c r="D51" s="2592"/>
    </row>
    <row r="52" spans="1:5" ht="14.25" customHeight="1" x14ac:dyDescent="0.2">
      <c r="A52" s="1070"/>
      <c r="B52" s="2592"/>
      <c r="C52" s="2592"/>
      <c r="D52" s="259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39997558519241921"/>
  </sheetPr>
  <dimension ref="A1:K143"/>
  <sheetViews>
    <sheetView showGridLines="0" defaultGridColor="0" topLeftCell="A98" colorId="8" zoomScaleNormal="100" workbookViewId="0">
      <selection activeCell="AD9" sqref="AD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1157</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t="s">
        <v>2066</v>
      </c>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8" t="s">
        <v>1613</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2066</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t="s">
        <v>2074</v>
      </c>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1311</v>
      </c>
      <c r="B70" s="2181"/>
      <c r="C70" s="2181"/>
      <c r="D70" s="2181"/>
      <c r="E70" s="2182"/>
      <c r="F70" s="2182"/>
      <c r="G70" s="2182"/>
      <c r="H70" s="2182"/>
      <c r="I70" s="218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1308</v>
      </c>
      <c r="B83" s="2183"/>
      <c r="C83" s="2183"/>
      <c r="D83" s="218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4" t="s">
        <v>1986</v>
      </c>
      <c r="B85" s="2194"/>
      <c r="C85" s="2194"/>
      <c r="D85" s="2195"/>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6" t="s">
        <v>1986</v>
      </c>
      <c r="B88" s="2197"/>
      <c r="C88" s="2197"/>
      <c r="D88" s="2198"/>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2015</v>
      </c>
      <c r="D114" s="217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1318</v>
      </c>
      <c r="D117" s="2176"/>
      <c r="E117" s="2177"/>
      <c r="F117" s="2177"/>
      <c r="G117" s="2177"/>
      <c r="H117" s="2177"/>
      <c r="I117" s="282"/>
    </row>
    <row r="118" spans="1:9" s="176" customFormat="1" ht="24" customHeight="1" x14ac:dyDescent="0.2">
      <c r="A118" s="294"/>
      <c r="B118" s="294"/>
      <c r="C118" s="294"/>
      <c r="D118" s="301" t="s">
        <v>2075</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McHenry Co Coop For Employ Educ </v>
      </c>
      <c r="C1" s="2602"/>
      <c r="D1" s="2602"/>
      <c r="E1" s="2602"/>
      <c r="F1" s="2602"/>
      <c r="G1" s="2602"/>
      <c r="H1" s="2602"/>
      <c r="I1" s="2602"/>
      <c r="J1" s="1171"/>
    </row>
    <row r="2" spans="2:10" s="295" customFormat="1" ht="12.75" customHeight="1" x14ac:dyDescent="0.2">
      <c r="B2" s="2603">
        <f>'Single Audit Cover'!E7</f>
        <v>44000000046</v>
      </c>
      <c r="C2" s="2604"/>
      <c r="D2" s="2604"/>
      <c r="E2" s="2604"/>
      <c r="F2" s="2604"/>
      <c r="G2" s="2604"/>
      <c r="H2" s="2604"/>
      <c r="I2" s="2604"/>
      <c r="J2" s="1171"/>
    </row>
    <row r="3" spans="2:10" s="295" customFormat="1" ht="12.75" customHeight="1" x14ac:dyDescent="0.2">
      <c r="B3" s="2605" t="s">
        <v>1273</v>
      </c>
      <c r="C3" s="2606"/>
      <c r="D3" s="2606"/>
      <c r="E3" s="2606"/>
      <c r="F3" s="2606"/>
      <c r="G3" s="2606"/>
      <c r="H3" s="2606"/>
      <c r="I3" s="2606"/>
      <c r="J3" s="1172"/>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5" t="s">
        <v>1272</v>
      </c>
      <c r="C7" s="2606"/>
      <c r="D7" s="2606"/>
      <c r="E7" s="2606"/>
      <c r="F7" s="2606"/>
      <c r="G7" s="2606"/>
      <c r="H7" s="2606"/>
      <c r="I7" s="2606"/>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7"/>
      <c r="D11" s="2607"/>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8"/>
      <c r="E29" s="2608"/>
      <c r="F29" s="2608"/>
      <c r="G29" s="2608"/>
      <c r="H29" s="2608"/>
      <c r="I29" s="2608"/>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9" t="s">
        <v>1725</v>
      </c>
      <c r="D37" s="2610"/>
      <c r="E37" s="2610"/>
      <c r="F37" s="2611"/>
      <c r="G37" s="2609" t="s">
        <v>1572</v>
      </c>
      <c r="H37" s="2610"/>
      <c r="I37" s="2611"/>
    </row>
    <row r="38" spans="2:9" ht="16.5" customHeight="1" x14ac:dyDescent="0.2">
      <c r="B38" s="1193"/>
      <c r="C38" s="2597"/>
      <c r="D38" s="2598"/>
      <c r="E38" s="2598"/>
      <c r="F38" s="2599"/>
      <c r="G38" s="2612"/>
      <c r="H38" s="2613"/>
      <c r="I38" s="2614"/>
    </row>
    <row r="39" spans="2:9" ht="16.5" customHeight="1" x14ac:dyDescent="0.2">
      <c r="B39" s="1193"/>
      <c r="C39" s="2597"/>
      <c r="D39" s="2598"/>
      <c r="E39" s="2598"/>
      <c r="F39" s="2599"/>
      <c r="G39" s="2600"/>
      <c r="H39" s="2600"/>
      <c r="I39" s="2600"/>
    </row>
    <row r="40" spans="2:9" ht="16.5" customHeight="1" x14ac:dyDescent="0.2">
      <c r="B40" s="1193"/>
      <c r="C40" s="2597"/>
      <c r="D40" s="2598"/>
      <c r="E40" s="2598"/>
      <c r="F40" s="2599"/>
      <c r="G40" s="2600"/>
      <c r="H40" s="2600"/>
      <c r="I40" s="2600"/>
    </row>
    <row r="41" spans="2:9" ht="16.5" customHeight="1" x14ac:dyDescent="0.2">
      <c r="B41" s="1193"/>
      <c r="C41" s="2597"/>
      <c r="D41" s="2598"/>
      <c r="E41" s="2598"/>
      <c r="F41" s="2599"/>
      <c r="G41" s="2600"/>
      <c r="H41" s="2600"/>
      <c r="I41" s="2600"/>
    </row>
    <row r="42" spans="2:9" ht="16.5" customHeight="1" x14ac:dyDescent="0.2">
      <c r="B42" s="1193"/>
      <c r="C42" s="2597"/>
      <c r="D42" s="2598"/>
      <c r="E42" s="2598"/>
      <c r="F42" s="2599"/>
      <c r="G42" s="2600"/>
      <c r="H42" s="2600"/>
      <c r="I42" s="2600"/>
    </row>
    <row r="43" spans="2:9" ht="16.5" customHeight="1" x14ac:dyDescent="0.2">
      <c r="B43" s="1193"/>
      <c r="C43" s="2615" t="s">
        <v>1573</v>
      </c>
      <c r="D43" s="2616"/>
      <c r="E43" s="2616"/>
      <c r="F43" s="2617"/>
      <c r="G43" s="2618">
        <f>SUM(G38:I42)</f>
        <v>0</v>
      </c>
      <c r="H43" s="2618"/>
      <c r="I43" s="2618"/>
    </row>
    <row r="44" spans="2:9" ht="12.75" customHeight="1" x14ac:dyDescent="0.2"/>
    <row r="45" spans="2:9" ht="12.75" customHeight="1" x14ac:dyDescent="0.2">
      <c r="B45" s="1904" t="str">
        <f>"Total Federal Expenditures for 7/1/"&amp;MID('AFR20'!E2,3,2)-1&amp;"-6/30/"&amp;MID('AFR20'!E2,3,2)</f>
        <v>Total Federal Expenditures for 7/1/19-6/30/20</v>
      </c>
      <c r="C45" s="1905"/>
      <c r="D45" s="2619">
        <v>0</v>
      </c>
      <c r="E45" s="2620"/>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21"/>
      <c r="F49" s="2621"/>
      <c r="G49" s="2621"/>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McHenry Co Coop For Employ Educ </v>
      </c>
      <c r="C1" s="2601"/>
      <c r="D1" s="2601"/>
      <c r="E1" s="2601"/>
      <c r="F1" s="2601"/>
      <c r="G1" s="2601"/>
      <c r="H1" s="2601"/>
      <c r="I1" s="2601"/>
      <c r="J1" s="2601"/>
      <c r="K1" s="2601"/>
      <c r="L1" s="1137"/>
      <c r="M1" s="1137"/>
    </row>
    <row r="2" spans="1:13" ht="12" customHeight="1" x14ac:dyDescent="0.2">
      <c r="B2" s="2603">
        <f>'Single Audit Cover'!E7</f>
        <v>44000000046</v>
      </c>
      <c r="C2" s="2603"/>
      <c r="D2" s="2603"/>
      <c r="E2" s="2603"/>
      <c r="F2" s="2603"/>
      <c r="G2" s="2603"/>
      <c r="H2" s="2603"/>
      <c r="I2" s="2603"/>
      <c r="J2" s="2603"/>
      <c r="K2" s="2603"/>
      <c r="L2" s="1138"/>
      <c r="M2" s="1139"/>
    </row>
    <row r="3" spans="1:13" ht="10.35" customHeight="1" x14ac:dyDescent="0.2">
      <c r="B3" s="2624" t="s">
        <v>1273</v>
      </c>
      <c r="C3" s="2624"/>
      <c r="D3" s="2624"/>
      <c r="E3" s="2624"/>
      <c r="F3" s="2624"/>
      <c r="G3" s="2624"/>
      <c r="H3" s="2624"/>
      <c r="I3" s="2624"/>
      <c r="J3" s="2624"/>
      <c r="K3" s="2624"/>
      <c r="L3" s="1140"/>
      <c r="M3" s="1140"/>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5" t="s">
        <v>1284</v>
      </c>
      <c r="C7" s="2625"/>
      <c r="D7" s="2626"/>
      <c r="E7" s="2626"/>
      <c r="F7" s="2626"/>
      <c r="G7" s="2626"/>
      <c r="H7" s="2626"/>
      <c r="I7" s="2626"/>
      <c r="J7" s="2626"/>
      <c r="K7" s="262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6"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3"/>
      <c r="C14" s="2623"/>
      <c r="D14" s="2623"/>
      <c r="E14" s="2623"/>
      <c r="F14" s="2623"/>
      <c r="G14" s="2623"/>
      <c r="H14" s="2623"/>
      <c r="I14" s="2623"/>
      <c r="J14" s="2623"/>
      <c r="K14" s="262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3"/>
      <c r="C17" s="2623"/>
      <c r="D17" s="2623"/>
      <c r="E17" s="2623"/>
      <c r="F17" s="2623"/>
      <c r="G17" s="2623"/>
      <c r="H17" s="2623"/>
      <c r="I17" s="2623"/>
      <c r="J17" s="2623"/>
      <c r="K17" s="2623"/>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7"/>
      <c r="C20" s="2627"/>
      <c r="D20" s="2623"/>
      <c r="E20" s="2623"/>
      <c r="F20" s="2623"/>
      <c r="G20" s="2623"/>
      <c r="H20" s="2623"/>
      <c r="I20" s="2623"/>
      <c r="J20" s="2623"/>
      <c r="K20" s="2623"/>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3"/>
      <c r="C23" s="2623"/>
      <c r="D23" s="2623"/>
      <c r="E23" s="2623"/>
      <c r="F23" s="2623"/>
      <c r="G23" s="2623"/>
      <c r="H23" s="2623"/>
      <c r="I23" s="2623"/>
      <c r="J23" s="2623"/>
      <c r="K23" s="2623"/>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3"/>
      <c r="C26" s="2623"/>
      <c r="D26" s="2623"/>
      <c r="E26" s="2623"/>
      <c r="F26" s="2623"/>
      <c r="G26" s="2623"/>
      <c r="H26" s="2623"/>
      <c r="I26" s="2623"/>
      <c r="J26" s="2623"/>
      <c r="K26" s="2623"/>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2"/>
      <c r="C29" s="2622"/>
      <c r="D29" s="2623"/>
      <c r="E29" s="2623"/>
      <c r="F29" s="2623"/>
      <c r="G29" s="2623"/>
      <c r="H29" s="2623"/>
      <c r="I29" s="2623"/>
      <c r="J29" s="2623"/>
      <c r="K29" s="262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22"/>
      <c r="C32" s="2622"/>
      <c r="D32" s="2623"/>
      <c r="E32" s="2623"/>
      <c r="F32" s="2623"/>
      <c r="G32" s="2623"/>
      <c r="H32" s="2623"/>
      <c r="I32" s="2623"/>
      <c r="J32" s="2623"/>
      <c r="K32" s="262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McHenry Co Coop For Employ Educ </v>
      </c>
      <c r="C1" s="2628"/>
      <c r="D1" s="2628"/>
      <c r="E1" s="2628"/>
      <c r="F1" s="2628"/>
      <c r="G1" s="2628"/>
      <c r="H1" s="2628"/>
      <c r="I1" s="2628"/>
      <c r="J1" s="2628"/>
      <c r="K1" s="2628"/>
      <c r="L1" s="1214"/>
    </row>
    <row r="2" spans="1:12" ht="12.75" customHeight="1" x14ac:dyDescent="0.2">
      <c r="B2" s="2629">
        <f>'Single Audit Cover'!E7</f>
        <v>44000000046</v>
      </c>
      <c r="C2" s="2629"/>
      <c r="D2" s="2629"/>
      <c r="E2" s="2629"/>
      <c r="F2" s="2629"/>
      <c r="G2" s="2629"/>
      <c r="H2" s="2629"/>
      <c r="I2" s="2629"/>
      <c r="J2" s="2629"/>
      <c r="K2" s="2629"/>
      <c r="L2" s="1215"/>
    </row>
    <row r="3" spans="1:12" ht="12.75" customHeight="1" x14ac:dyDescent="0.2">
      <c r="B3" s="2624" t="s">
        <v>1273</v>
      </c>
      <c r="C3" s="2624"/>
      <c r="D3" s="2624"/>
      <c r="E3" s="2624"/>
      <c r="F3" s="2624"/>
      <c r="G3" s="2624"/>
      <c r="H3" s="2624"/>
      <c r="I3" s="2624"/>
      <c r="J3" s="2624"/>
      <c r="K3" s="2624"/>
      <c r="L3" s="1140"/>
    </row>
    <row r="4" spans="1:12" ht="12.75" customHeight="1" x14ac:dyDescent="0.2">
      <c r="B4" s="2624" t="str">
        <f>'Single Audit Cover'!A4</f>
        <v>Year Ending June 30, 2020</v>
      </c>
      <c r="C4" s="2624"/>
      <c r="D4" s="2624"/>
      <c r="E4" s="2624"/>
      <c r="F4" s="2624"/>
      <c r="G4" s="2624"/>
      <c r="H4" s="2624"/>
      <c r="I4" s="2624"/>
      <c r="J4" s="2624"/>
      <c r="K4" s="2624"/>
      <c r="L4" s="1140"/>
    </row>
    <row r="5" spans="1:12" ht="5.25" customHeight="1" x14ac:dyDescent="0.2">
      <c r="B5" s="1029" t="s">
        <v>1158</v>
      </c>
      <c r="C5" s="1029"/>
      <c r="L5" s="300"/>
    </row>
    <row r="6" spans="1:12" ht="30.75" customHeight="1" x14ac:dyDescent="0.2">
      <c r="A6" s="300"/>
      <c r="B6" s="2630" t="s">
        <v>1296</v>
      </c>
      <c r="C6" s="2630"/>
      <c r="D6" s="2630"/>
      <c r="E6" s="2630"/>
      <c r="F6" s="2630"/>
      <c r="G6" s="2630"/>
      <c r="H6" s="2630"/>
      <c r="I6" s="2630"/>
      <c r="J6" s="2630"/>
      <c r="K6" s="2630"/>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6"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8"/>
      <c r="G12" s="2608"/>
      <c r="H12" s="2608"/>
      <c r="I12" s="2608"/>
      <c r="J12" s="2608"/>
      <c r="K12" s="260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31"/>
      <c r="E14" s="2631"/>
      <c r="F14" s="2631"/>
      <c r="H14" s="1223" t="s">
        <v>1291</v>
      </c>
      <c r="I14" s="2632"/>
      <c r="J14" s="2632"/>
      <c r="K14" s="263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32"/>
      <c r="E16" s="2632"/>
      <c r="F16" s="2632"/>
      <c r="G16" s="2632"/>
      <c r="H16" s="2632"/>
      <c r="I16" s="2632"/>
      <c r="J16" s="2632"/>
      <c r="K16" s="2632"/>
      <c r="L16" s="300"/>
    </row>
    <row r="17" spans="2:12" ht="13.5" customHeight="1" x14ac:dyDescent="0.2">
      <c r="B17" s="1149" t="s">
        <v>1289</v>
      </c>
      <c r="C17" s="1149"/>
      <c r="D17" s="2633"/>
      <c r="E17" s="2633"/>
      <c r="F17" s="2633"/>
      <c r="G17" s="2633"/>
      <c r="H17" s="2633"/>
      <c r="I17" s="2633"/>
      <c r="J17" s="2633"/>
      <c r="K17" s="263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3"/>
      <c r="C20" s="2623"/>
      <c r="D20" s="2623"/>
      <c r="E20" s="2623"/>
      <c r="F20" s="2623"/>
      <c r="G20" s="2623"/>
      <c r="H20" s="2623"/>
      <c r="I20" s="2623"/>
      <c r="J20" s="2623"/>
      <c r="K20" s="262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23"/>
      <c r="C23" s="2623"/>
      <c r="D23" s="2623"/>
      <c r="E23" s="2623"/>
      <c r="F23" s="2623"/>
      <c r="G23" s="2623"/>
      <c r="H23" s="2623"/>
      <c r="I23" s="2623"/>
      <c r="J23" s="2623"/>
      <c r="K23" s="262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23"/>
      <c r="C26" s="2623"/>
      <c r="D26" s="2623"/>
      <c r="E26" s="2623"/>
      <c r="F26" s="2623"/>
      <c r="G26" s="2623"/>
      <c r="H26" s="2623"/>
      <c r="I26" s="2623"/>
      <c r="J26" s="2623"/>
      <c r="K26" s="262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23"/>
      <c r="C29" s="2623"/>
      <c r="D29" s="2623"/>
      <c r="E29" s="2623"/>
      <c r="F29" s="2623"/>
      <c r="G29" s="2623"/>
      <c r="H29" s="2623"/>
      <c r="I29" s="2623"/>
      <c r="J29" s="2623"/>
      <c r="K29" s="262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3"/>
      <c r="C32" s="2623"/>
      <c r="D32" s="2623"/>
      <c r="E32" s="2623"/>
      <c r="F32" s="2623"/>
      <c r="G32" s="2623"/>
      <c r="H32" s="2623"/>
      <c r="I32" s="2623"/>
      <c r="J32" s="2623"/>
      <c r="K32" s="262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3"/>
      <c r="C35" s="2623"/>
      <c r="D35" s="2623"/>
      <c r="E35" s="2623"/>
      <c r="F35" s="2623"/>
      <c r="G35" s="2623"/>
      <c r="H35" s="2623"/>
      <c r="I35" s="2623"/>
      <c r="J35" s="2623"/>
      <c r="K35" s="262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3"/>
      <c r="C38" s="2623"/>
      <c r="D38" s="2623"/>
      <c r="E38" s="2623"/>
      <c r="F38" s="2623"/>
      <c r="G38" s="2623"/>
      <c r="H38" s="2623"/>
      <c r="I38" s="2623"/>
      <c r="J38" s="2623"/>
      <c r="K38" s="262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23"/>
      <c r="C41" s="2623"/>
      <c r="D41" s="2623"/>
      <c r="E41" s="2623"/>
      <c r="F41" s="2623"/>
      <c r="G41" s="2623"/>
      <c r="H41" s="2623"/>
      <c r="I41" s="2623"/>
      <c r="J41" s="2623"/>
      <c r="K41" s="262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1" t="str">
        <f>'Single Audit Cover'!A7</f>
        <v xml:space="preserve"> McHenry Co Coop For Employ Educ </v>
      </c>
      <c r="C1" s="2601"/>
      <c r="D1" s="2601"/>
      <c r="E1" s="1233"/>
    </row>
    <row r="2" spans="2:5" s="1051" customFormat="1" ht="12.75" customHeight="1" x14ac:dyDescent="0.2">
      <c r="B2" s="2603">
        <f>'Single Audit Cover'!E7</f>
        <v>44000000046</v>
      </c>
      <c r="C2" s="2603"/>
      <c r="D2" s="2603"/>
      <c r="E2" s="1234"/>
    </row>
    <row r="3" spans="2:5" ht="12.75" customHeight="1" x14ac:dyDescent="0.2">
      <c r="B3" s="2624" t="s">
        <v>1740</v>
      </c>
      <c r="C3" s="2624"/>
      <c r="D3" s="2624"/>
      <c r="E3" s="1043"/>
    </row>
    <row r="4" spans="2:5" s="1051" customFormat="1" ht="12.75" customHeight="1" x14ac:dyDescent="0.2">
      <c r="B4" s="2634" t="str">
        <f>'Single Audit Cover'!A4</f>
        <v>Year Ending June 30, 2020</v>
      </c>
      <c r="C4" s="2634"/>
      <c r="D4" s="2634"/>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39997558519241921"/>
  </sheetPr>
  <dimension ref="A1:N72"/>
  <sheetViews>
    <sheetView showGridLines="0" defaultGridColor="0" topLeftCell="A34" colorId="8" zoomScale="110" zoomScaleNormal="110" workbookViewId="0">
      <selection activeCell="AD9" sqref="AD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7">
        <f>ROUND(D10+F10+H10,5)</f>
        <v>0</v>
      </c>
      <c r="K10" s="217"/>
      <c r="L10" s="332"/>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883359</v>
      </c>
      <c r="E16" s="1540"/>
      <c r="F16" s="1539">
        <f>SUM('Acct Summary 7-8'!C17,'Acct Summary 7-8'!D17,'Acct Summary 7-8'!F17)</f>
        <v>847833</v>
      </c>
      <c r="G16" s="1540"/>
      <c r="H16" s="1539">
        <f>SUM(D16-F16)</f>
        <v>35526</v>
      </c>
      <c r="I16" s="1541"/>
      <c r="J16" s="1539">
        <f>SUM('Acct Summary 7-8'!C81,'Acct Summary 7-8'!D81,'Acct Summary 7-8'!F81,'Acct Summary 7-8'!I81)</f>
        <v>245683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39997558519241921"/>
  </sheetPr>
  <dimension ref="A1:R44"/>
  <sheetViews>
    <sheetView showGridLines="0" zoomScale="110" zoomScaleNormal="110" workbookViewId="0">
      <selection activeCell="AD9" sqref="AD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1393</v>
      </c>
      <c r="B3" s="2219"/>
      <c r="C3" s="2219"/>
      <c r="D3" s="2219"/>
      <c r="E3" s="2219"/>
      <c r="F3" s="2219"/>
      <c r="G3" s="2219"/>
      <c r="H3" s="2219"/>
      <c r="I3" s="2219"/>
      <c r="J3" s="2219"/>
      <c r="K3" s="2219"/>
      <c r="L3" s="2219"/>
      <c r="M3" s="2219"/>
      <c r="N3" s="2219"/>
      <c r="O3" s="2219"/>
      <c r="P3" s="2219"/>
      <c r="Q3" s="2219"/>
      <c r="R3" s="2219"/>
    </row>
    <row r="4" spans="1:18" x14ac:dyDescent="0.2">
      <c r="A4" s="2220" t="s">
        <v>1534</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McHenry Co Coop For Employ Educ </v>
      </c>
      <c r="E7" s="368"/>
      <c r="G7" s="247"/>
      <c r="H7" s="364"/>
      <c r="I7" s="364"/>
      <c r="J7" s="364"/>
      <c r="K7" s="364"/>
      <c r="L7" s="307"/>
      <c r="M7" s="307"/>
      <c r="N7" s="307"/>
      <c r="O7" s="307"/>
      <c r="P7" s="307"/>
    </row>
    <row r="8" spans="1:18" ht="12.75" x14ac:dyDescent="0.2">
      <c r="A8" s="307"/>
      <c r="B8" s="307"/>
      <c r="C8" s="366" t="s">
        <v>1114</v>
      </c>
      <c r="D8" s="369">
        <f>COVER!A13</f>
        <v>44000000046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245683</v>
      </c>
      <c r="I12" s="380"/>
      <c r="J12" s="380"/>
      <c r="K12" s="1552">
        <f>TRUNC((H12/H13*100000),5)/100000</f>
        <v>0.27812361669999996</v>
      </c>
      <c r="L12" s="381"/>
      <c r="M12" s="337" t="s">
        <v>1133</v>
      </c>
      <c r="N12" s="337"/>
      <c r="O12" s="1555">
        <v>0.35</v>
      </c>
      <c r="P12" s="213"/>
      <c r="Q12" s="213"/>
    </row>
    <row r="13" spans="1:18" s="382" customFormat="1" ht="12.75" x14ac:dyDescent="0.2">
      <c r="A13" s="213"/>
      <c r="B13" s="377"/>
      <c r="C13" s="2216" t="s">
        <v>1312</v>
      </c>
      <c r="D13" s="2217"/>
      <c r="E13" s="213"/>
      <c r="F13" s="383" t="s">
        <v>787</v>
      </c>
      <c r="G13" s="378"/>
      <c r="H13" s="1544">
        <f>SUM('Acct Summary 7-8'!C8+'Acct Summary 7-8'!D8+'Acct Summary 7-8'!F8+'Acct Summary 7-8'!I8)+H14</f>
        <v>883359</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847833</v>
      </c>
      <c r="I17" s="380"/>
      <c r="J17" s="389"/>
      <c r="K17" s="1552">
        <f>TRUNC((H17/H18*100000),5)/100000</f>
        <v>0.95978305529999997</v>
      </c>
      <c r="L17" s="381"/>
      <c r="M17" s="390" t="s">
        <v>1160</v>
      </c>
      <c r="O17" s="1558" t="str">
        <f>IF(AND(O16="2", J20 &gt; 2),"1",IF(AND(O16 = "1", J20 &gt; 2),"2",IF(AND(O16="1", J20 &gt;1),"1","0")))</f>
        <v>0</v>
      </c>
      <c r="P17" s="213"/>
    </row>
    <row r="18" spans="1:18" s="382" customFormat="1" ht="11.25" x14ac:dyDescent="0.2">
      <c r="A18" s="213"/>
      <c r="B18" s="377"/>
      <c r="C18" s="2216" t="s">
        <v>1305</v>
      </c>
      <c r="D18" s="2217"/>
      <c r="E18" s="213"/>
      <c r="F18" s="391" t="s">
        <v>788</v>
      </c>
      <c r="G18" s="378"/>
      <c r="H18" s="1544">
        <f>SUM('Acct Summary 7-8'!C8+'Acct Summary 7-8'!D8+'Acct Summary 7-8'!F8+'Acct Summary 7-8'!I8)+H19</f>
        <v>883359</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3</v>
      </c>
      <c r="P23" s="211"/>
      <c r="R23" s="361"/>
    </row>
    <row r="24" spans="1:18" s="382" customFormat="1" ht="11.25" x14ac:dyDescent="0.2">
      <c r="A24" s="213"/>
      <c r="B24" s="377"/>
      <c r="C24" s="2213" t="s">
        <v>1392</v>
      </c>
      <c r="D24" s="2213"/>
      <c r="E24" s="213"/>
      <c r="F24" s="213" t="s">
        <v>442</v>
      </c>
      <c r="G24" s="378"/>
      <c r="H24" s="1544">
        <f>SUM('Assets-Liab 5-6'!C4+'Assets-Liab 5-6'!D4+'Assets-Liab 5-6'!F4+'Assets-Liab 5-6'!I4+'Assets-Liab 5-6'!C5+'Assets-Liab 5-6'!D5+'Assets-Liab 5-6'!F5+'Assets-Liab 5-6'!I5)</f>
        <v>259279</v>
      </c>
      <c r="I24" s="394"/>
      <c r="J24" s="394"/>
      <c r="K24" s="1548">
        <f>TRUNC(((H24/H25*100000)/100000),2)</f>
        <v>110.09</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2355.0916699999998</v>
      </c>
      <c r="I25" s="396"/>
      <c r="J25" s="396"/>
      <c r="K25" s="1551"/>
      <c r="L25" s="213"/>
      <c r="M25" s="337" t="s">
        <v>1134</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e">
        <f>IF(K28&gt;=75,"4",IF(K28&gt;=50,"3",IF(K28&gt;=25,"2",1)))</f>
        <v>#DIV/0!</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0</v>
      </c>
      <c r="I29" s="397"/>
      <c r="J29" s="397"/>
      <c r="K29" s="1551"/>
      <c r="L29" s="213"/>
      <c r="M29" s="337" t="s">
        <v>1134</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e">
        <f>IF(K32&gt;=75,"4",IF(K32&gt;=50,"3",IF(K32&gt;=25,"2",1)))</f>
        <v>#VALUE!</v>
      </c>
      <c r="P31" s="211"/>
    </row>
    <row r="32" spans="1:18" s="382" customFormat="1" ht="11.25" x14ac:dyDescent="0.2">
      <c r="A32" s="213"/>
      <c r="B32" s="377"/>
      <c r="C32" s="213" t="s">
        <v>841</v>
      </c>
      <c r="D32" s="213"/>
      <c r="E32" s="213"/>
      <c r="F32" s="213"/>
      <c r="G32" s="378"/>
      <c r="H32" s="1544">
        <f>'FP Info 3'!H37</f>
        <v>0</v>
      </c>
      <c r="I32" s="392"/>
      <c r="J32" s="392"/>
      <c r="K32" s="1548" t="e">
        <f>TRUNC(100-((((H32/H33*100))*100)/100),2)</f>
        <v>#VALUE!</v>
      </c>
      <c r="L32" s="381"/>
      <c r="M32" s="337" t="s">
        <v>1133</v>
      </c>
      <c r="N32" s="337"/>
      <c r="O32" s="1561">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1" t="e">
        <f>(O31*O32)</f>
        <v>#VALUE!</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39997558519241921"/>
  </sheetPr>
  <dimension ref="A1:N44"/>
  <sheetViews>
    <sheetView showGridLines="0" defaultGridColor="0" colorId="8" zoomScale="110" zoomScaleNormal="110" workbookViewId="0">
      <pane ySplit="2" topLeftCell="A15" activePane="bottomLeft" state="frozen"/>
      <selection activeCell="AD9" sqref="AD9"/>
      <selection pane="bottomLeft" activeCell="AD9" sqref="AD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3" t="s">
        <v>966</v>
      </c>
      <c r="B3" s="2224"/>
      <c r="C3" s="1299"/>
      <c r="D3" s="1300"/>
      <c r="E3" s="1300"/>
      <c r="F3" s="1300"/>
      <c r="G3" s="1300"/>
      <c r="H3" s="1300"/>
      <c r="I3" s="1300"/>
      <c r="J3" s="1300"/>
      <c r="K3" s="1300"/>
      <c r="L3" s="1300"/>
      <c r="M3" s="1301"/>
      <c r="N3" s="1302"/>
    </row>
    <row r="4" spans="1:14" ht="13.5" customHeight="1" x14ac:dyDescent="0.2">
      <c r="A4" s="427" t="s">
        <v>1629</v>
      </c>
      <c r="B4" s="428"/>
      <c r="C4" s="1913">
        <v>259279</v>
      </c>
      <c r="D4" s="1908">
        <v>0</v>
      </c>
      <c r="E4" s="1908">
        <v>0</v>
      </c>
      <c r="F4" s="1908">
        <v>0</v>
      </c>
      <c r="G4" s="1908">
        <v>0</v>
      </c>
      <c r="H4" s="1908">
        <v>0</v>
      </c>
      <c r="I4" s="1908">
        <v>0</v>
      </c>
      <c r="J4" s="1909">
        <v>0</v>
      </c>
      <c r="K4" s="1914">
        <v>0</v>
      </c>
      <c r="L4" s="1907"/>
      <c r="M4" s="1567"/>
      <c r="N4" s="1568"/>
    </row>
    <row r="5" spans="1:14" x14ac:dyDescent="0.2">
      <c r="A5" s="427" t="s">
        <v>984</v>
      </c>
      <c r="B5" s="429">
        <v>120</v>
      </c>
      <c r="C5" s="1913"/>
      <c r="D5" s="1908"/>
      <c r="E5" s="1908"/>
      <c r="F5" s="1908"/>
      <c r="G5" s="1908"/>
      <c r="H5" s="1908"/>
      <c r="I5" s="1908"/>
      <c r="J5" s="1909"/>
      <c r="K5" s="1914"/>
      <c r="L5" s="1570"/>
      <c r="M5" s="1567"/>
      <c r="N5" s="1568"/>
    </row>
    <row r="6" spans="1:14" ht="13.5" customHeight="1" x14ac:dyDescent="0.2">
      <c r="A6" s="430" t="s">
        <v>414</v>
      </c>
      <c r="B6" s="429">
        <v>130</v>
      </c>
      <c r="C6" s="1913">
        <v>0</v>
      </c>
      <c r="D6" s="1908">
        <v>0</v>
      </c>
      <c r="E6" s="1908">
        <v>0</v>
      </c>
      <c r="F6" s="1908">
        <v>0</v>
      </c>
      <c r="G6" s="1914">
        <v>0</v>
      </c>
      <c r="H6" s="1914">
        <v>0</v>
      </c>
      <c r="I6" s="1908">
        <v>0</v>
      </c>
      <c r="J6" s="1915">
        <v>0</v>
      </c>
      <c r="K6" s="1914">
        <v>0</v>
      </c>
      <c r="L6" s="1572"/>
      <c r="M6" s="1567"/>
      <c r="N6" s="1568"/>
    </row>
    <row r="7" spans="1:14" ht="13.5" customHeight="1" x14ac:dyDescent="0.2">
      <c r="A7" s="430" t="s">
        <v>415</v>
      </c>
      <c r="B7" s="429">
        <v>140</v>
      </c>
      <c r="C7" s="1916">
        <v>0</v>
      </c>
      <c r="D7" s="1909">
        <v>0</v>
      </c>
      <c r="E7" s="1916">
        <v>0</v>
      </c>
      <c r="F7" s="1909">
        <v>0</v>
      </c>
      <c r="G7" s="1909">
        <v>0</v>
      </c>
      <c r="H7" s="1909">
        <v>0</v>
      </c>
      <c r="I7" s="1909">
        <v>0</v>
      </c>
      <c r="J7" s="1909">
        <v>0</v>
      </c>
      <c r="K7" s="1909">
        <v>0</v>
      </c>
      <c r="L7" s="1573"/>
      <c r="M7" s="1567"/>
      <c r="N7" s="1568"/>
    </row>
    <row r="8" spans="1:14" ht="13.5" customHeight="1" x14ac:dyDescent="0.2">
      <c r="A8" s="430" t="s">
        <v>267</v>
      </c>
      <c r="B8" s="429">
        <v>150</v>
      </c>
      <c r="C8" s="1916">
        <v>0</v>
      </c>
      <c r="D8" s="1909">
        <v>0</v>
      </c>
      <c r="E8" s="1916">
        <v>0</v>
      </c>
      <c r="F8" s="1909">
        <v>0</v>
      </c>
      <c r="G8" s="1910">
        <v>0</v>
      </c>
      <c r="H8" s="1909">
        <v>0</v>
      </c>
      <c r="I8" s="1915">
        <v>0</v>
      </c>
      <c r="J8" s="1915">
        <v>0</v>
      </c>
      <c r="K8" s="1911">
        <v>0</v>
      </c>
      <c r="L8" s="1576"/>
      <c r="M8" s="1567"/>
      <c r="N8" s="1568"/>
    </row>
    <row r="9" spans="1:14" ht="13.5" customHeight="1" x14ac:dyDescent="0.2">
      <c r="A9" s="430" t="s">
        <v>268</v>
      </c>
      <c r="B9" s="429">
        <v>160</v>
      </c>
      <c r="C9" s="1916">
        <v>0</v>
      </c>
      <c r="D9" s="1909">
        <v>0</v>
      </c>
      <c r="E9" s="1916">
        <v>0</v>
      </c>
      <c r="F9" s="1909">
        <v>0</v>
      </c>
      <c r="G9" s="1909">
        <v>0</v>
      </c>
      <c r="H9" s="1910">
        <v>0</v>
      </c>
      <c r="I9" s="1909">
        <v>0</v>
      </c>
      <c r="J9" s="1909">
        <v>0</v>
      </c>
      <c r="K9" s="1909">
        <v>0</v>
      </c>
      <c r="L9" s="1566"/>
      <c r="M9" s="1567"/>
      <c r="N9" s="1568"/>
    </row>
    <row r="10" spans="1:14" ht="13.5" customHeight="1" x14ac:dyDescent="0.2">
      <c r="A10" s="430" t="s">
        <v>983</v>
      </c>
      <c r="B10" s="429">
        <v>170</v>
      </c>
      <c r="C10" s="1913">
        <v>0</v>
      </c>
      <c r="D10" s="1908">
        <v>0</v>
      </c>
      <c r="E10" s="1909">
        <v>0</v>
      </c>
      <c r="F10" s="1908">
        <v>0</v>
      </c>
      <c r="G10" s="1910">
        <v>0</v>
      </c>
      <c r="H10" s="1912">
        <v>0</v>
      </c>
      <c r="I10" s="1909">
        <v>0</v>
      </c>
      <c r="J10" s="1909">
        <v>0</v>
      </c>
      <c r="K10" s="1912">
        <v>0</v>
      </c>
      <c r="L10" s="1577"/>
      <c r="M10" s="1568"/>
      <c r="N10" s="1568"/>
    </row>
    <row r="11" spans="1:14" ht="13.5" customHeight="1" x14ac:dyDescent="0.2">
      <c r="A11" s="430" t="s">
        <v>269</v>
      </c>
      <c r="B11" s="429">
        <v>180</v>
      </c>
      <c r="C11" s="1916">
        <v>0</v>
      </c>
      <c r="D11" s="1909">
        <v>0</v>
      </c>
      <c r="E11" s="1909">
        <v>0</v>
      </c>
      <c r="F11" s="1909">
        <v>0</v>
      </c>
      <c r="G11" s="1909">
        <v>0</v>
      </c>
      <c r="H11" s="1909">
        <v>0</v>
      </c>
      <c r="I11" s="1910">
        <v>0</v>
      </c>
      <c r="J11" s="1910">
        <v>0</v>
      </c>
      <c r="K11" s="1909">
        <v>0</v>
      </c>
      <c r="L11" s="1566"/>
      <c r="M11" s="1568"/>
      <c r="N11" s="1568"/>
    </row>
    <row r="12" spans="1:14" ht="13.5" customHeight="1" x14ac:dyDescent="0.2">
      <c r="A12" s="430" t="s">
        <v>416</v>
      </c>
      <c r="B12" s="429">
        <v>190</v>
      </c>
      <c r="C12" s="1913">
        <v>0</v>
      </c>
      <c r="D12" s="1908">
        <v>0</v>
      </c>
      <c r="E12" s="1908">
        <v>0</v>
      </c>
      <c r="F12" s="1908">
        <v>0</v>
      </c>
      <c r="G12" s="1908">
        <v>0</v>
      </c>
      <c r="H12" s="1908">
        <v>0</v>
      </c>
      <c r="I12" s="1908">
        <v>0</v>
      </c>
      <c r="J12" s="1909">
        <v>0</v>
      </c>
      <c r="K12" s="1908">
        <v>0</v>
      </c>
      <c r="L12" s="1565"/>
      <c r="M12" s="1568"/>
      <c r="N12" s="1568"/>
    </row>
    <row r="13" spans="1:14" ht="13.5" customHeight="1" thickBot="1" x14ac:dyDescent="0.25">
      <c r="A13" s="1419" t="s">
        <v>639</v>
      </c>
      <c r="B13" s="1400"/>
      <c r="C13" s="1578">
        <f>SUM(C4:C12)</f>
        <v>259279</v>
      </c>
      <c r="D13" s="1578">
        <f t="shared" ref="D13:L13" si="0">SUM(D4:D12)</f>
        <v>0</v>
      </c>
      <c r="E13" s="1578">
        <f t="shared" si="0"/>
        <v>0</v>
      </c>
      <c r="F13" s="1578">
        <f t="shared" si="0"/>
        <v>0</v>
      </c>
      <c r="G13" s="1578">
        <f t="shared" si="0"/>
        <v>0</v>
      </c>
      <c r="H13" s="1578">
        <f t="shared" si="0"/>
        <v>0</v>
      </c>
      <c r="I13" s="1578">
        <f t="shared" si="0"/>
        <v>0</v>
      </c>
      <c r="J13" s="1578">
        <f t="shared" si="0"/>
        <v>0</v>
      </c>
      <c r="K13" s="1578">
        <f t="shared" si="0"/>
        <v>0</v>
      </c>
      <c r="L13" s="1578">
        <f t="shared" si="0"/>
        <v>0</v>
      </c>
      <c r="M13" s="1567"/>
      <c r="N13" s="1568"/>
    </row>
    <row r="14" spans="1:14" ht="18" customHeight="1" thickTop="1" x14ac:dyDescent="0.2">
      <c r="A14" s="2225" t="s">
        <v>146</v>
      </c>
      <c r="B14" s="2226"/>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0</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0</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0</v>
      </c>
      <c r="N23" s="1585">
        <f>SUM(N21:N22)</f>
        <v>0</v>
      </c>
    </row>
    <row r="24" spans="1:14" ht="18" customHeight="1" thickTop="1" x14ac:dyDescent="0.2">
      <c r="A24" s="2227" t="s">
        <v>594</v>
      </c>
      <c r="B24" s="2228"/>
      <c r="C24" s="1586"/>
      <c r="D24" s="1581"/>
      <c r="E24" s="1581"/>
      <c r="F24" s="1581"/>
      <c r="G24" s="1581"/>
      <c r="H24" s="1581"/>
      <c r="I24" s="1581"/>
      <c r="J24" s="1581"/>
      <c r="K24" s="1581"/>
      <c r="L24" s="1581"/>
      <c r="M24" s="1580"/>
      <c r="N24" s="1587"/>
    </row>
    <row r="25" spans="1:14" x14ac:dyDescent="0.2">
      <c r="A25" s="430" t="s">
        <v>640</v>
      </c>
      <c r="B25" s="429">
        <v>410</v>
      </c>
      <c r="C25" s="1910">
        <v>0</v>
      </c>
      <c r="D25" s="1910">
        <v>0</v>
      </c>
      <c r="E25" s="1910">
        <v>0</v>
      </c>
      <c r="F25" s="1910">
        <v>0</v>
      </c>
      <c r="G25" s="1910">
        <v>0</v>
      </c>
      <c r="H25" s="1911">
        <v>0</v>
      </c>
      <c r="I25" s="1567"/>
      <c r="J25" s="1574">
        <v>0</v>
      </c>
      <c r="K25" s="1574">
        <v>0</v>
      </c>
      <c r="L25" s="1567"/>
      <c r="M25" s="1567"/>
      <c r="N25" s="1567"/>
    </row>
    <row r="26" spans="1:14" x14ac:dyDescent="0.2">
      <c r="A26" s="430" t="s">
        <v>641</v>
      </c>
      <c r="B26" s="429">
        <v>420</v>
      </c>
      <c r="C26" s="1909">
        <v>0</v>
      </c>
      <c r="D26" s="1909">
        <v>0</v>
      </c>
      <c r="E26" s="1909">
        <v>0</v>
      </c>
      <c r="F26" s="1909">
        <v>0</v>
      </c>
      <c r="G26" s="1909">
        <v>0</v>
      </c>
      <c r="H26" s="1909">
        <v>0</v>
      </c>
      <c r="I26" s="1920">
        <v>0</v>
      </c>
      <c r="J26" s="1923">
        <v>0</v>
      </c>
      <c r="K26" s="1920">
        <v>0</v>
      </c>
      <c r="L26" s="1567"/>
      <c r="M26" s="1567"/>
      <c r="N26" s="1567"/>
    </row>
    <row r="27" spans="1:14" ht="13.5" customHeight="1" x14ac:dyDescent="0.2">
      <c r="A27" s="430" t="s">
        <v>642</v>
      </c>
      <c r="B27" s="429">
        <v>430</v>
      </c>
      <c r="C27" s="1909">
        <v>0</v>
      </c>
      <c r="D27" s="1909">
        <v>0</v>
      </c>
      <c r="E27" s="1909">
        <v>0</v>
      </c>
      <c r="F27" s="1909">
        <v>0</v>
      </c>
      <c r="G27" s="1909">
        <v>0</v>
      </c>
      <c r="H27" s="1909">
        <v>0</v>
      </c>
      <c r="I27" s="1920">
        <v>0</v>
      </c>
      <c r="J27" s="1920">
        <v>0</v>
      </c>
      <c r="K27" s="1920">
        <v>0</v>
      </c>
      <c r="L27" s="1567"/>
      <c r="M27" s="1567"/>
      <c r="N27" s="1567"/>
    </row>
    <row r="28" spans="1:14" ht="13.5" customHeight="1" x14ac:dyDescent="0.2">
      <c r="A28" s="430" t="s">
        <v>643</v>
      </c>
      <c r="B28" s="429">
        <v>440</v>
      </c>
      <c r="C28" s="1909">
        <v>0</v>
      </c>
      <c r="D28" s="1909">
        <v>0</v>
      </c>
      <c r="E28" s="1915">
        <v>0</v>
      </c>
      <c r="F28" s="1909">
        <v>0</v>
      </c>
      <c r="G28" s="1915">
        <v>0</v>
      </c>
      <c r="H28" s="1915">
        <v>0</v>
      </c>
      <c r="I28" s="1920">
        <v>0</v>
      </c>
      <c r="J28" s="1920">
        <v>0</v>
      </c>
      <c r="K28" s="1922">
        <v>0</v>
      </c>
      <c r="L28" s="1567"/>
      <c r="M28" s="1567"/>
      <c r="N28" s="1567"/>
    </row>
    <row r="29" spans="1:14" ht="13.5" customHeight="1" x14ac:dyDescent="0.2">
      <c r="A29" s="430" t="s">
        <v>644</v>
      </c>
      <c r="B29" s="429">
        <v>460</v>
      </c>
      <c r="C29" s="1917">
        <v>0</v>
      </c>
      <c r="D29" s="1918">
        <v>0</v>
      </c>
      <c r="E29" s="1915">
        <v>0</v>
      </c>
      <c r="F29" s="1909">
        <v>0</v>
      </c>
      <c r="G29" s="1915">
        <v>0</v>
      </c>
      <c r="H29" s="1915">
        <v>0</v>
      </c>
      <c r="I29" s="1923">
        <v>0</v>
      </c>
      <c r="J29" s="1923">
        <v>0</v>
      </c>
      <c r="K29" s="1920">
        <v>0</v>
      </c>
      <c r="L29" s="1567"/>
      <c r="M29" s="1567"/>
      <c r="N29" s="1567"/>
    </row>
    <row r="30" spans="1:14" ht="13.5" customHeight="1" x14ac:dyDescent="0.2">
      <c r="A30" s="430" t="s">
        <v>645</v>
      </c>
      <c r="B30" s="429">
        <v>470</v>
      </c>
      <c r="C30" s="1909">
        <v>0</v>
      </c>
      <c r="D30" s="1915">
        <v>0</v>
      </c>
      <c r="E30" s="1909">
        <v>0</v>
      </c>
      <c r="F30" s="1909">
        <v>0</v>
      </c>
      <c r="G30" s="1909">
        <v>0</v>
      </c>
      <c r="H30" s="1909">
        <v>0</v>
      </c>
      <c r="I30" s="1920">
        <v>0</v>
      </c>
      <c r="J30" s="1920">
        <v>0</v>
      </c>
      <c r="K30" s="1921">
        <v>0</v>
      </c>
      <c r="L30" s="1567"/>
      <c r="M30" s="1567"/>
      <c r="N30" s="1567"/>
    </row>
    <row r="31" spans="1:14" ht="13.5" customHeight="1" x14ac:dyDescent="0.2">
      <c r="A31" s="430" t="s">
        <v>646</v>
      </c>
      <c r="B31" s="429">
        <v>480</v>
      </c>
      <c r="C31" s="1908">
        <v>13596</v>
      </c>
      <c r="D31" s="1909">
        <v>0</v>
      </c>
      <c r="E31" s="1909">
        <v>0</v>
      </c>
      <c r="F31" s="1908">
        <v>0</v>
      </c>
      <c r="G31" s="1909">
        <v>0</v>
      </c>
      <c r="H31" s="1909">
        <v>0</v>
      </c>
      <c r="I31" s="1920">
        <v>0</v>
      </c>
      <c r="J31" s="1920">
        <v>0</v>
      </c>
      <c r="K31" s="1920">
        <v>0</v>
      </c>
      <c r="L31" s="1567"/>
      <c r="M31" s="1567"/>
      <c r="N31" s="1567"/>
    </row>
    <row r="32" spans="1:14" ht="13.5" customHeight="1" x14ac:dyDescent="0.2">
      <c r="A32" s="434" t="s">
        <v>647</v>
      </c>
      <c r="B32" s="435">
        <v>490</v>
      </c>
      <c r="C32" s="1919">
        <v>0</v>
      </c>
      <c r="D32" s="1919">
        <v>0</v>
      </c>
      <c r="E32" s="1915">
        <v>0</v>
      </c>
      <c r="F32" s="1915">
        <v>0</v>
      </c>
      <c r="G32" s="1915">
        <v>0</v>
      </c>
      <c r="H32" s="1915">
        <v>0</v>
      </c>
      <c r="I32" s="1923">
        <v>0</v>
      </c>
      <c r="J32" s="1923">
        <v>0</v>
      </c>
      <c r="K32" s="1922">
        <v>0</v>
      </c>
      <c r="L32" s="1567"/>
      <c r="M32" s="1567"/>
      <c r="N32" s="1567"/>
    </row>
    <row r="33" spans="1:14" ht="13.5" customHeight="1" x14ac:dyDescent="0.2">
      <c r="A33" s="436" t="s">
        <v>300</v>
      </c>
      <c r="B33" s="435">
        <v>493</v>
      </c>
      <c r="C33" s="1909">
        <v>0</v>
      </c>
      <c r="D33" s="1909">
        <v>0</v>
      </c>
      <c r="E33" s="1909">
        <v>0</v>
      </c>
      <c r="F33" s="1909">
        <v>0</v>
      </c>
      <c r="G33" s="1909">
        <v>0</v>
      </c>
      <c r="H33" s="1909">
        <v>0</v>
      </c>
      <c r="I33" s="1920">
        <v>0</v>
      </c>
      <c r="J33" s="1920">
        <v>0</v>
      </c>
      <c r="K33" s="1920">
        <v>0</v>
      </c>
      <c r="L33" s="1924">
        <v>0</v>
      </c>
      <c r="M33" s="1567"/>
      <c r="N33" s="1568"/>
    </row>
    <row r="34" spans="1:14" ht="13.5" customHeight="1" thickBot="1" x14ac:dyDescent="0.25">
      <c r="A34" s="1420" t="s">
        <v>649</v>
      </c>
      <c r="B34" s="1421"/>
      <c r="C34" s="1590">
        <f>SUM(C25:C33)</f>
        <v>13596</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0</v>
      </c>
      <c r="M34" s="1567"/>
      <c r="N34" s="1576"/>
    </row>
    <row r="35" spans="1:14" ht="18" customHeight="1" thickTop="1" x14ac:dyDescent="0.2">
      <c r="A35" s="2229" t="s">
        <v>526</v>
      </c>
      <c r="B35" s="2230"/>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v>0</v>
      </c>
      <c r="H38" s="1565"/>
      <c r="I38" s="1565"/>
      <c r="J38" s="1566"/>
      <c r="K38" s="1565"/>
      <c r="L38" s="1577"/>
      <c r="M38" s="1594"/>
      <c r="N38" s="1594"/>
    </row>
    <row r="39" spans="1:14" s="307" customFormat="1" ht="13.5" customHeight="1" x14ac:dyDescent="0.2">
      <c r="A39" s="438" t="s">
        <v>339</v>
      </c>
      <c r="B39" s="432">
        <v>730</v>
      </c>
      <c r="C39" s="1565">
        <v>245683</v>
      </c>
      <c r="D39" s="1565">
        <v>0</v>
      </c>
      <c r="E39" s="1565">
        <v>0</v>
      </c>
      <c r="F39" s="1565">
        <v>0</v>
      </c>
      <c r="G39" s="1565">
        <v>0</v>
      </c>
      <c r="H39" s="1565">
        <v>0</v>
      </c>
      <c r="I39" s="1565">
        <v>0</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0</v>
      </c>
      <c r="N40" s="1594"/>
    </row>
    <row r="41" spans="1:14" ht="13.5" customHeight="1" thickBot="1" x14ac:dyDescent="0.25">
      <c r="A41" s="1419" t="s">
        <v>650</v>
      </c>
      <c r="B41" s="1398"/>
      <c r="C41" s="1585">
        <f>(SUM(C34,C37,C38,C39))</f>
        <v>259279</v>
      </c>
      <c r="D41" s="1585">
        <f t="shared" ref="D41:L41" si="2">SUM(D34,D37,D38:D39)</f>
        <v>0</v>
      </c>
      <c r="E41" s="1585">
        <f t="shared" si="2"/>
        <v>0</v>
      </c>
      <c r="F41" s="1585">
        <f t="shared" si="2"/>
        <v>0</v>
      </c>
      <c r="G41" s="1585">
        <f t="shared" si="2"/>
        <v>0</v>
      </c>
      <c r="H41" s="1585">
        <f t="shared" si="2"/>
        <v>0</v>
      </c>
      <c r="I41" s="1585">
        <f t="shared" si="2"/>
        <v>0</v>
      </c>
      <c r="J41" s="1585">
        <f t="shared" si="2"/>
        <v>0</v>
      </c>
      <c r="K41" s="1585">
        <f t="shared" si="2"/>
        <v>0</v>
      </c>
      <c r="L41" s="1585">
        <f t="shared" si="2"/>
        <v>0</v>
      </c>
      <c r="M41" s="1585">
        <f>SUM(M40)</f>
        <v>0</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39997558519241921"/>
  </sheetPr>
  <dimension ref="A1:M87"/>
  <sheetViews>
    <sheetView showGridLines="0" defaultGridColor="0" colorId="8" zoomScale="110" zoomScaleNormal="110" zoomScaleSheetLayoutView="100" workbookViewId="0">
      <pane ySplit="2" topLeftCell="A60" activePane="bottomLeft" state="frozen"/>
      <selection activeCell="AD9" sqref="AD9"/>
      <selection pane="bottomLeft" activeCell="AD9" sqref="A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1" t="s">
        <v>1164</v>
      </c>
      <c r="B3" s="2252"/>
      <c r="C3" s="1304"/>
      <c r="D3" s="1305"/>
      <c r="E3" s="1305"/>
      <c r="F3" s="1305"/>
      <c r="G3" s="1305"/>
      <c r="H3" s="1305"/>
      <c r="I3" s="1305"/>
      <c r="J3" s="1305"/>
      <c r="K3" s="1306"/>
      <c r="L3" s="446"/>
    </row>
    <row r="4" spans="1:13" ht="15.75" customHeight="1" x14ac:dyDescent="0.2">
      <c r="A4" s="1530" t="s">
        <v>1479</v>
      </c>
      <c r="B4" s="1531">
        <v>1000</v>
      </c>
      <c r="C4" s="1596">
        <f>'Revenues 9-14'!C109</f>
        <v>1591</v>
      </c>
      <c r="D4" s="1596">
        <f>'Revenues 9-14'!D109</f>
        <v>0</v>
      </c>
      <c r="E4" s="1596">
        <f>'Revenues 9-14'!E109</f>
        <v>0</v>
      </c>
      <c r="F4" s="1596">
        <f>'Revenues 9-14'!F109</f>
        <v>0</v>
      </c>
      <c r="G4" s="1596">
        <f>'Revenues 9-14'!G109</f>
        <v>0</v>
      </c>
      <c r="H4" s="1596">
        <f>'Revenues 9-14'!H109</f>
        <v>0</v>
      </c>
      <c r="I4" s="1596">
        <f>'Revenues 9-14'!I109</f>
        <v>0</v>
      </c>
      <c r="J4" s="1596">
        <f>'Revenues 9-14'!J109</f>
        <v>0</v>
      </c>
      <c r="K4" s="1596">
        <f>'Revenues 9-14'!K109</f>
        <v>0</v>
      </c>
      <c r="L4" s="325"/>
    </row>
    <row r="5" spans="1:13" ht="15.75" customHeight="1" x14ac:dyDescent="0.2">
      <c r="A5" s="1307" t="s">
        <v>1480</v>
      </c>
      <c r="B5" s="1308">
        <v>2000</v>
      </c>
      <c r="C5" s="1597">
        <f>'Revenues 9-14'!C114</f>
        <v>703489</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178279</v>
      </c>
      <c r="D6" s="1597">
        <f>'Revenues 9-14'!D170</f>
        <v>0</v>
      </c>
      <c r="E6" s="1597">
        <f>'Revenues 9-14'!E170</f>
        <v>0</v>
      </c>
      <c r="F6" s="1597">
        <f>'Revenues 9-14'!F170</f>
        <v>0</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0</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883359</v>
      </c>
      <c r="D8" s="1585">
        <f t="shared" ref="D8:K8" si="0">SUM(D4:D7)</f>
        <v>0</v>
      </c>
      <c r="E8" s="1585">
        <f t="shared" si="0"/>
        <v>0</v>
      </c>
      <c r="F8" s="1585">
        <f t="shared" si="0"/>
        <v>0</v>
      </c>
      <c r="G8" s="1585">
        <f t="shared" si="0"/>
        <v>0</v>
      </c>
      <c r="H8" s="1585">
        <f t="shared" si="0"/>
        <v>0</v>
      </c>
      <c r="I8" s="1585">
        <f t="shared" si="0"/>
        <v>0</v>
      </c>
      <c r="J8" s="1585">
        <f t="shared" si="0"/>
        <v>0</v>
      </c>
      <c r="K8" s="1585">
        <f t="shared" si="0"/>
        <v>0</v>
      </c>
      <c r="L8" s="325"/>
    </row>
    <row r="9" spans="1:13" ht="15.75" thickTop="1" x14ac:dyDescent="0.2">
      <c r="A9" s="449" t="s">
        <v>1631</v>
      </c>
      <c r="B9" s="450">
        <v>3998</v>
      </c>
      <c r="C9" s="1577">
        <v>0</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883359</v>
      </c>
      <c r="D10" s="1585">
        <f t="shared" ref="D10:K10" si="1">SUM(D8:D9)</f>
        <v>0</v>
      </c>
      <c r="E10" s="1585">
        <f t="shared" si="1"/>
        <v>0</v>
      </c>
      <c r="F10" s="1585">
        <f t="shared" si="1"/>
        <v>0</v>
      </c>
      <c r="G10" s="1585">
        <f t="shared" si="1"/>
        <v>0</v>
      </c>
      <c r="H10" s="1585">
        <f t="shared" si="1"/>
        <v>0</v>
      </c>
      <c r="I10" s="1585">
        <f t="shared" si="1"/>
        <v>0</v>
      </c>
      <c r="J10" s="1585">
        <f t="shared" si="1"/>
        <v>0</v>
      </c>
      <c r="K10" s="1585">
        <f t="shared" si="1"/>
        <v>0</v>
      </c>
      <c r="L10" s="451"/>
    </row>
    <row r="11" spans="1:13" s="452" customFormat="1" ht="16.7" customHeight="1" thickTop="1" x14ac:dyDescent="0.2">
      <c r="A11" s="2225" t="s">
        <v>1165</v>
      </c>
      <c r="B11" s="2226"/>
      <c r="C11" s="1592"/>
      <c r="D11" s="1593"/>
      <c r="E11" s="1593"/>
      <c r="F11" s="1593"/>
      <c r="G11" s="1593"/>
      <c r="H11" s="1593"/>
      <c r="I11" s="1593"/>
      <c r="J11" s="1593"/>
      <c r="K11" s="1605"/>
      <c r="L11" s="451"/>
    </row>
    <row r="12" spans="1:13" ht="15.75" customHeight="1" x14ac:dyDescent="0.2">
      <c r="A12" s="1307" t="s">
        <v>453</v>
      </c>
      <c r="B12" s="1309">
        <v>1000</v>
      </c>
      <c r="C12" s="1596">
        <f>'Expenditures 15-22'!K33</f>
        <v>42550</v>
      </c>
      <c r="D12" s="1606" t="s">
        <v>1158</v>
      </c>
      <c r="E12" s="1567" t="s">
        <v>1158</v>
      </c>
      <c r="F12" s="1567" t="s">
        <v>1158</v>
      </c>
      <c r="G12" s="1596">
        <f>'Expenditures 15-22'!K229</f>
        <v>0</v>
      </c>
      <c r="H12" s="1607"/>
      <c r="I12" s="1567" t="s">
        <v>1158</v>
      </c>
      <c r="J12" s="1567" t="s">
        <v>1158</v>
      </c>
      <c r="K12" s="1607" t="s">
        <v>1158</v>
      </c>
      <c r="L12" s="325"/>
    </row>
    <row r="13" spans="1:13" ht="15.75" customHeight="1" x14ac:dyDescent="0.2">
      <c r="A13" s="1307" t="s">
        <v>454</v>
      </c>
      <c r="B13" s="1309">
        <v>2000</v>
      </c>
      <c r="C13" s="1597">
        <f>'Expenditures 15-22'!K74</f>
        <v>101797</v>
      </c>
      <c r="D13" s="1597">
        <f>'Expenditures 15-22'!K129</f>
        <v>0</v>
      </c>
      <c r="E13" s="1568" t="s">
        <v>1158</v>
      </c>
      <c r="F13" s="1597">
        <f>'Expenditures 15-22'!K184</f>
        <v>0</v>
      </c>
      <c r="G13" s="1597">
        <f>'Expenditures 15-22'!K279</f>
        <v>0</v>
      </c>
      <c r="H13" s="1597">
        <f>'Expenditures 15-22'!K303</f>
        <v>0</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703486</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847833</v>
      </c>
      <c r="D17" s="1585">
        <f t="shared" si="2"/>
        <v>0</v>
      </c>
      <c r="E17" s="1585">
        <f t="shared" si="2"/>
        <v>0</v>
      </c>
      <c r="F17" s="1585">
        <f t="shared" si="2"/>
        <v>0</v>
      </c>
      <c r="G17" s="1585">
        <f t="shared" si="2"/>
        <v>0</v>
      </c>
      <c r="H17" s="1585">
        <f t="shared" si="2"/>
        <v>0</v>
      </c>
      <c r="I17" s="1567"/>
      <c r="J17" s="1585">
        <f>SUM(J12:J16)</f>
        <v>0</v>
      </c>
      <c r="K17" s="1585">
        <f>SUM(K12:K16)</f>
        <v>0</v>
      </c>
      <c r="L17" s="325"/>
    </row>
    <row r="18" spans="1:12" ht="15" customHeight="1" thickTop="1" x14ac:dyDescent="0.2">
      <c r="A18" s="1423" t="s">
        <v>1632</v>
      </c>
      <c r="B18" s="1424">
        <v>4180</v>
      </c>
      <c r="C18" s="1596">
        <f t="shared" ref="C18:H18" si="3">C9</f>
        <v>0</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847833</v>
      </c>
      <c r="D19" s="1585">
        <f t="shared" si="4"/>
        <v>0</v>
      </c>
      <c r="E19" s="1585">
        <f t="shared" si="4"/>
        <v>0</v>
      </c>
      <c r="F19" s="1585">
        <f t="shared" si="4"/>
        <v>0</v>
      </c>
      <c r="G19" s="1585">
        <f t="shared" si="4"/>
        <v>0</v>
      </c>
      <c r="H19" s="1585">
        <f t="shared" si="4"/>
        <v>0</v>
      </c>
      <c r="I19" s="1567"/>
      <c r="J19" s="1585">
        <f>SUM(J17:J18)</f>
        <v>0</v>
      </c>
      <c r="K19" s="1585">
        <f>SUM(K17:K18)</f>
        <v>0</v>
      </c>
      <c r="L19" s="325"/>
    </row>
    <row r="20" spans="1:12" ht="16.5" thickTop="1" thickBot="1" x14ac:dyDescent="0.25">
      <c r="A20" s="2241" t="s">
        <v>1633</v>
      </c>
      <c r="B20" s="2242"/>
      <c r="C20" s="1612">
        <f>C8-C17</f>
        <v>35526</v>
      </c>
      <c r="D20" s="1612">
        <f t="shared" ref="D20:K20" si="5">D8-D17</f>
        <v>0</v>
      </c>
      <c r="E20" s="1612">
        <f t="shared" si="5"/>
        <v>0</v>
      </c>
      <c r="F20" s="1612">
        <f t="shared" si="5"/>
        <v>0</v>
      </c>
      <c r="G20" s="1612">
        <f t="shared" si="5"/>
        <v>0</v>
      </c>
      <c r="H20" s="1612">
        <f t="shared" si="5"/>
        <v>0</v>
      </c>
      <c r="I20" s="1612">
        <f t="shared" si="5"/>
        <v>0</v>
      </c>
      <c r="J20" s="1612">
        <f t="shared" si="5"/>
        <v>0</v>
      </c>
      <c r="K20" s="1612">
        <f t="shared" si="5"/>
        <v>0</v>
      </c>
      <c r="L20" s="325"/>
    </row>
    <row r="21" spans="1:12" ht="16.7" customHeight="1" thickTop="1" x14ac:dyDescent="0.2">
      <c r="A21" s="2253" t="s">
        <v>591</v>
      </c>
      <c r="B21" s="2254"/>
      <c r="C21" s="1592"/>
      <c r="D21" s="1593"/>
      <c r="E21" s="1593"/>
      <c r="F21" s="1593"/>
      <c r="G21" s="1593"/>
      <c r="H21" s="1593"/>
      <c r="I21" s="1593"/>
      <c r="J21" s="1593"/>
      <c r="K21" s="1605"/>
      <c r="L21" s="453"/>
    </row>
    <row r="22" spans="1:12" ht="15.75" customHeight="1" collapsed="1" x14ac:dyDescent="0.2">
      <c r="A22" s="2249" t="s">
        <v>592</v>
      </c>
      <c r="B22" s="2250"/>
      <c r="C22" s="1573"/>
      <c r="D22" s="1573"/>
      <c r="E22" s="1573"/>
      <c r="F22" s="1573"/>
      <c r="G22" s="1573"/>
      <c r="H22" s="1573"/>
      <c r="I22" s="1573"/>
      <c r="J22" s="1573"/>
      <c r="K22" s="1573"/>
      <c r="L22" s="325"/>
    </row>
    <row r="23" spans="1:12" s="433" customFormat="1" ht="15.75" customHeight="1" x14ac:dyDescent="0.2">
      <c r="A23" s="2245" t="s">
        <v>290</v>
      </c>
      <c r="B23" s="2246"/>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7" t="s">
        <v>973</v>
      </c>
      <c r="B32" s="2248"/>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5" t="s">
        <v>371</v>
      </c>
      <c r="B44" s="2256"/>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9" t="s">
        <v>108</v>
      </c>
      <c r="B45" s="2250"/>
      <c r="C45" s="1615"/>
      <c r="D45" s="1615"/>
      <c r="E45" s="1615"/>
      <c r="F45" s="1615"/>
      <c r="G45" s="1615"/>
      <c r="H45" s="1615"/>
      <c r="I45" s="1615"/>
      <c r="J45" s="1615"/>
      <c r="K45" s="1615"/>
      <c r="L45" s="325"/>
    </row>
    <row r="46" spans="1:12" s="433" customFormat="1" ht="15.75" customHeight="1" x14ac:dyDescent="0.2">
      <c r="A46" s="2257" t="s">
        <v>109</v>
      </c>
      <c r="B46" s="2258"/>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31" t="s">
        <v>437</v>
      </c>
      <c r="B76" s="2232"/>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3" t="s">
        <v>1166</v>
      </c>
      <c r="B77" s="2234"/>
      <c r="C77" s="1614">
        <f t="shared" ref="C77:K77" si="8">C44-C76</f>
        <v>0</v>
      </c>
      <c r="D77" s="1614">
        <f t="shared" si="8"/>
        <v>0</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7" t="s">
        <v>593</v>
      </c>
      <c r="B78" s="2238"/>
      <c r="C78" s="1619">
        <f t="shared" ref="C78:K78" si="9">C20+C77</f>
        <v>35526</v>
      </c>
      <c r="D78" s="1619">
        <f t="shared" si="9"/>
        <v>0</v>
      </c>
      <c r="E78" s="1619">
        <f t="shared" si="9"/>
        <v>0</v>
      </c>
      <c r="F78" s="1619">
        <f t="shared" si="9"/>
        <v>0</v>
      </c>
      <c r="G78" s="1619">
        <f t="shared" si="9"/>
        <v>0</v>
      </c>
      <c r="H78" s="1619">
        <f t="shared" si="9"/>
        <v>0</v>
      </c>
      <c r="I78" s="1619">
        <f t="shared" si="9"/>
        <v>0</v>
      </c>
      <c r="J78" s="1619">
        <f t="shared" si="9"/>
        <v>0</v>
      </c>
      <c r="K78" s="1619">
        <f t="shared" si="9"/>
        <v>0</v>
      </c>
      <c r="L78" s="457"/>
    </row>
    <row r="79" spans="1:12" ht="13.5" thickTop="1" x14ac:dyDescent="0.2">
      <c r="A79" s="1833" t="str">
        <f>"Fund Balances - July 1, "&amp;'AFR20'!E2-1</f>
        <v>Fund Balances - July 1, 2019</v>
      </c>
      <c r="B79" s="458"/>
      <c r="C79" s="1574">
        <v>210157</v>
      </c>
      <c r="D79" s="1620"/>
      <c r="E79" s="1620"/>
      <c r="F79" s="1620"/>
      <c r="G79" s="1620"/>
      <c r="H79" s="1620"/>
      <c r="I79" s="1620"/>
      <c r="J79" s="1620"/>
      <c r="K79" s="1620"/>
      <c r="L79" s="325"/>
    </row>
    <row r="80" spans="1:12" x14ac:dyDescent="0.2">
      <c r="A80" s="2243" t="s">
        <v>1769</v>
      </c>
      <c r="B80" s="2244"/>
      <c r="C80" s="1566"/>
      <c r="D80" s="1566"/>
      <c r="E80" s="1566"/>
      <c r="F80" s="1566"/>
      <c r="G80" s="1566"/>
      <c r="H80" s="1566"/>
      <c r="I80" s="1566"/>
      <c r="J80" s="1566"/>
      <c r="K80" s="1566"/>
      <c r="L80" s="325"/>
    </row>
    <row r="81" spans="1:12" ht="13.5" thickBot="1" x14ac:dyDescent="0.25">
      <c r="A81" s="2235" t="str">
        <f>"Fund Balances - June 30, "&amp;'AFR20'!E2</f>
        <v>Fund Balances - June 30, 2020</v>
      </c>
      <c r="B81" s="2236"/>
      <c r="C81" s="1585">
        <f>(SUM(C78:C80))</f>
        <v>245683</v>
      </c>
      <c r="D81" s="1585">
        <f>SUM(D78:D80)</f>
        <v>0</v>
      </c>
      <c r="E81" s="1585">
        <f t="shared" ref="E81:K81" si="10">SUM(E78:E80)</f>
        <v>0</v>
      </c>
      <c r="F81" s="1585">
        <f t="shared" si="10"/>
        <v>0</v>
      </c>
      <c r="G81" s="1585">
        <f t="shared" si="10"/>
        <v>0</v>
      </c>
      <c r="H81" s="1585">
        <f t="shared" si="10"/>
        <v>0</v>
      </c>
      <c r="I81" s="1585">
        <f t="shared" si="10"/>
        <v>0</v>
      </c>
      <c r="J81" s="1585">
        <f t="shared" si="10"/>
        <v>0</v>
      </c>
      <c r="K81" s="1585">
        <f t="shared" si="10"/>
        <v>0</v>
      </c>
      <c r="L81" s="325"/>
    </row>
    <row r="82" spans="1:12" ht="0.75" customHeight="1" thickTop="1" thickBot="1" x14ac:dyDescent="0.25">
      <c r="A82" s="459" t="s">
        <v>340</v>
      </c>
      <c r="B82" s="460"/>
      <c r="C82" s="461">
        <f>(C81-C79)</f>
        <v>35526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0.14460096954205215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39997558519241921"/>
  </sheetPr>
  <dimension ref="A1:L279"/>
  <sheetViews>
    <sheetView showGridLines="0" defaultGridColor="0" colorId="8" zoomScale="110" zoomScaleNormal="110" zoomScaleSheetLayoutView="75" workbookViewId="0">
      <pane ySplit="2" topLeftCell="A97" activePane="bottomLeft" state="frozen"/>
      <selection activeCell="C44" sqref="C44"/>
      <selection pane="bottomLeft" activeCell="C111" sqref="C11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1776</v>
      </c>
      <c r="B1" s="416"/>
      <c r="C1" s="417" t="s">
        <v>422</v>
      </c>
      <c r="D1" s="417" t="s">
        <v>423</v>
      </c>
      <c r="E1" s="417" t="s">
        <v>424</v>
      </c>
      <c r="F1" s="417" t="s">
        <v>425</v>
      </c>
      <c r="G1" s="417" t="s">
        <v>426</v>
      </c>
      <c r="H1" s="417" t="s">
        <v>427</v>
      </c>
      <c r="I1" s="417" t="s">
        <v>428</v>
      </c>
      <c r="J1" s="417" t="s">
        <v>429</v>
      </c>
      <c r="K1" s="417" t="s">
        <v>750</v>
      </c>
    </row>
    <row r="2" spans="1:12" ht="36" x14ac:dyDescent="0.2">
      <c r="A2" s="224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0</v>
      </c>
      <c r="D5" s="1577">
        <v>0</v>
      </c>
      <c r="E5" s="1565">
        <v>0</v>
      </c>
      <c r="F5" s="1621">
        <v>0</v>
      </c>
      <c r="G5" s="1565">
        <v>0</v>
      </c>
      <c r="H5" s="1565">
        <v>0</v>
      </c>
      <c r="I5" s="1565">
        <v>0</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0</v>
      </c>
      <c r="D12" s="1623">
        <f t="shared" si="0"/>
        <v>0</v>
      </c>
      <c r="E12" s="1623">
        <f t="shared" si="0"/>
        <v>0</v>
      </c>
      <c r="F12" s="1623">
        <f t="shared" si="0"/>
        <v>0</v>
      </c>
      <c r="G12" s="1623">
        <f t="shared" si="0"/>
        <v>0</v>
      </c>
      <c r="H12" s="1623">
        <f t="shared" si="0"/>
        <v>0</v>
      </c>
      <c r="I12" s="1623">
        <f t="shared" si="0"/>
        <v>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0</v>
      </c>
      <c r="G16" s="1565">
        <v>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0</v>
      </c>
      <c r="D65" s="1565">
        <v>0</v>
      </c>
      <c r="E65" s="1565">
        <v>0</v>
      </c>
      <c r="F65" s="1566">
        <v>0</v>
      </c>
      <c r="G65" s="1565">
        <v>0</v>
      </c>
      <c r="H65" s="1565">
        <v>0</v>
      </c>
      <c r="I65" s="1565">
        <v>0</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0</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0</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0</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0</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1591</v>
      </c>
      <c r="D107" s="1565">
        <v>0</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1591</v>
      </c>
      <c r="D108" s="1623">
        <f t="shared" ref="D108:K108" si="3">SUM(D95:D107)</f>
        <v>0</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1591</v>
      </c>
      <c r="D109" s="1631">
        <f t="shared" si="4"/>
        <v>0</v>
      </c>
      <c r="E109" s="1631">
        <f t="shared" si="4"/>
        <v>0</v>
      </c>
      <c r="F109" s="1631">
        <f t="shared" si="4"/>
        <v>0</v>
      </c>
      <c r="G109" s="1631">
        <f t="shared" si="4"/>
        <v>0</v>
      </c>
      <c r="H109" s="1631">
        <f t="shared" si="4"/>
        <v>0</v>
      </c>
      <c r="I109" s="1631">
        <f t="shared" si="4"/>
        <v>0</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408155</v>
      </c>
      <c r="D111" s="1577">
        <v>0</v>
      </c>
      <c r="E111" s="1630"/>
      <c r="F111" s="1577">
        <v>0</v>
      </c>
      <c r="G111" s="1577">
        <v>0</v>
      </c>
      <c r="H111" s="1630"/>
      <c r="I111" s="1567"/>
      <c r="J111" s="1567"/>
      <c r="K111" s="1567"/>
    </row>
    <row r="112" spans="1:12" ht="12.75" customHeight="1" x14ac:dyDescent="0.2">
      <c r="A112" s="427" t="s">
        <v>818</v>
      </c>
      <c r="B112" s="429">
        <v>2200</v>
      </c>
      <c r="C112" s="1622">
        <v>295334</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703489</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0</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0</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178279</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178279</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0</v>
      </c>
      <c r="G152" s="1566">
        <v>0</v>
      </c>
      <c r="H152" s="1567"/>
      <c r="I152" s="1567"/>
      <c r="J152" s="1567"/>
      <c r="K152" s="1567"/>
    </row>
    <row r="153" spans="1:11" ht="12.75" customHeight="1" x14ac:dyDescent="0.2">
      <c r="A153" s="427" t="s">
        <v>1047</v>
      </c>
      <c r="B153" s="478">
        <v>3510</v>
      </c>
      <c r="C153" s="1622">
        <v>0</v>
      </c>
      <c r="D153" s="1565">
        <v>0</v>
      </c>
      <c r="E153" s="1630"/>
      <c r="F153" s="1565">
        <v>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0</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9" t="s">
        <v>395</v>
      </c>
      <c r="B169" s="2260"/>
      <c r="C169" s="1648">
        <f t="shared" ref="C169:K169" si="6">SUM(C132,C141,C145,C146:C150,C155,C156:C167,C168)</f>
        <v>178279</v>
      </c>
      <c r="D169" s="1648">
        <f t="shared" si="6"/>
        <v>0</v>
      </c>
      <c r="E169" s="1648">
        <f t="shared" si="6"/>
        <v>0</v>
      </c>
      <c r="F169" s="1648">
        <f t="shared" si="6"/>
        <v>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178279</v>
      </c>
      <c r="D170" s="1631">
        <f t="shared" si="7"/>
        <v>0</v>
      </c>
      <c r="E170" s="1631">
        <f t="shared" si="7"/>
        <v>0</v>
      </c>
      <c r="F170" s="1631">
        <f t="shared" si="7"/>
        <v>0</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61" t="s">
        <v>1472</v>
      </c>
      <c r="B172" s="2262"/>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5" t="s">
        <v>1643</v>
      </c>
      <c r="B175" s="2266"/>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9" t="s">
        <v>1642</v>
      </c>
      <c r="B176" s="2270"/>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7" t="s">
        <v>779</v>
      </c>
      <c r="B181" s="2268"/>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3" t="s">
        <v>1777</v>
      </c>
      <c r="B182" s="2264"/>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0</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0</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0</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0</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0</v>
      </c>
      <c r="D263" s="1641">
        <v>0</v>
      </c>
      <c r="E263" s="1567"/>
      <c r="F263" s="1641">
        <v>0</v>
      </c>
      <c r="G263" s="1641">
        <v>0</v>
      </c>
      <c r="H263" s="1567"/>
      <c r="I263" s="1567"/>
      <c r="J263" s="1567"/>
      <c r="K263" s="1567"/>
    </row>
    <row r="264" spans="1:11" ht="12.75" customHeight="1" thickTop="1" thickBot="1" x14ac:dyDescent="0.25">
      <c r="A264" s="427" t="s">
        <v>374</v>
      </c>
      <c r="B264" s="429">
        <v>4992</v>
      </c>
      <c r="C264" s="1640">
        <v>0</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0</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0</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883359</v>
      </c>
      <c r="D268" s="1631">
        <f t="shared" si="12"/>
        <v>0</v>
      </c>
      <c r="E268" s="1631">
        <f t="shared" si="12"/>
        <v>0</v>
      </c>
      <c r="F268" s="1631">
        <f t="shared" si="12"/>
        <v>0</v>
      </c>
      <c r="G268" s="1631">
        <f t="shared" si="12"/>
        <v>0</v>
      </c>
      <c r="H268" s="1631">
        <f t="shared" si="12"/>
        <v>0</v>
      </c>
      <c r="I268" s="1631">
        <f t="shared" si="12"/>
        <v>0</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39997558519241921"/>
  </sheetPr>
  <dimension ref="A1:N368"/>
  <sheetViews>
    <sheetView showGridLines="0" defaultGridColor="0" colorId="8" zoomScale="110" zoomScaleNormal="110" workbookViewId="0">
      <pane ySplit="2" topLeftCell="A334"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9" t="s">
        <v>294</v>
      </c>
      <c r="B3" s="2280"/>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0</v>
      </c>
      <c r="D5" s="1565">
        <v>0</v>
      </c>
      <c r="E5" s="1565">
        <v>0</v>
      </c>
      <c r="F5" s="1565">
        <v>0</v>
      </c>
      <c r="G5" s="1565">
        <v>0</v>
      </c>
      <c r="H5" s="1565">
        <v>0</v>
      </c>
      <c r="I5" s="1566">
        <v>0</v>
      </c>
      <c r="J5" s="1566">
        <v>0</v>
      </c>
      <c r="K5" s="1662">
        <f>SUM(C5:J5)</f>
        <v>0</v>
      </c>
      <c r="L5" s="1565">
        <v>0</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0</v>
      </c>
      <c r="D8" s="1565">
        <v>0</v>
      </c>
      <c r="E8" s="1565">
        <v>0</v>
      </c>
      <c r="F8" s="1565">
        <v>0</v>
      </c>
      <c r="G8" s="1565">
        <v>0</v>
      </c>
      <c r="H8" s="1565">
        <v>0</v>
      </c>
      <c r="I8" s="1566">
        <v>0</v>
      </c>
      <c r="J8" s="1566">
        <v>0</v>
      </c>
      <c r="K8" s="1662">
        <f t="shared" si="0"/>
        <v>0</v>
      </c>
      <c r="L8" s="1565">
        <v>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42361</v>
      </c>
      <c r="F13" s="1565">
        <v>189</v>
      </c>
      <c r="G13" s="1565">
        <v>0</v>
      </c>
      <c r="H13" s="1565">
        <v>0</v>
      </c>
      <c r="I13" s="1566">
        <v>0</v>
      </c>
      <c r="J13" s="1566">
        <v>0</v>
      </c>
      <c r="K13" s="1662">
        <f t="shared" si="0"/>
        <v>42550</v>
      </c>
      <c r="L13" s="1565">
        <v>73674</v>
      </c>
    </row>
    <row r="14" spans="1:14" x14ac:dyDescent="0.2">
      <c r="A14" s="1267" t="s">
        <v>956</v>
      </c>
      <c r="B14" s="503">
        <v>1500</v>
      </c>
      <c r="C14" s="1565">
        <v>0</v>
      </c>
      <c r="D14" s="1565">
        <v>0</v>
      </c>
      <c r="E14" s="1565">
        <v>0</v>
      </c>
      <c r="F14" s="1565">
        <v>0</v>
      </c>
      <c r="G14" s="1565">
        <v>0</v>
      </c>
      <c r="H14" s="1565">
        <v>0</v>
      </c>
      <c r="I14" s="1566">
        <v>0</v>
      </c>
      <c r="J14" s="1566">
        <v>0</v>
      </c>
      <c r="K14" s="1662">
        <f t="shared" si="0"/>
        <v>0</v>
      </c>
      <c r="L14" s="1565">
        <v>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0</v>
      </c>
      <c r="D33" s="1664">
        <f t="shared" ref="D33:L33" si="1">SUM(D5:D32)</f>
        <v>0</v>
      </c>
      <c r="E33" s="1664">
        <f t="shared" si="1"/>
        <v>42361</v>
      </c>
      <c r="F33" s="1664">
        <f t="shared" si="1"/>
        <v>189</v>
      </c>
      <c r="G33" s="1664">
        <f t="shared" si="1"/>
        <v>0</v>
      </c>
      <c r="H33" s="1664">
        <f t="shared" si="1"/>
        <v>0</v>
      </c>
      <c r="I33" s="1664">
        <f t="shared" si="1"/>
        <v>0</v>
      </c>
      <c r="J33" s="1664">
        <f t="shared" si="1"/>
        <v>0</v>
      </c>
      <c r="K33" s="1664">
        <f t="shared" si="1"/>
        <v>42550</v>
      </c>
      <c r="L33" s="1664">
        <f t="shared" si="1"/>
        <v>73674</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0</v>
      </c>
      <c r="D36" s="1577">
        <v>0</v>
      </c>
      <c r="E36" s="1577">
        <v>0</v>
      </c>
      <c r="F36" s="1577">
        <v>0</v>
      </c>
      <c r="G36" s="1577">
        <v>0</v>
      </c>
      <c r="H36" s="1577">
        <v>0</v>
      </c>
      <c r="I36" s="1566">
        <v>0</v>
      </c>
      <c r="J36" s="1566">
        <v>0</v>
      </c>
      <c r="K36" s="1662">
        <f t="shared" ref="K36:K41" si="2">SUM(C36:J36)</f>
        <v>0</v>
      </c>
      <c r="L36" s="1565">
        <v>0</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0</v>
      </c>
      <c r="D38" s="1565">
        <v>0</v>
      </c>
      <c r="E38" s="1565">
        <v>0</v>
      </c>
      <c r="F38" s="1565">
        <v>0</v>
      </c>
      <c r="G38" s="1565">
        <v>0</v>
      </c>
      <c r="H38" s="1565">
        <v>0</v>
      </c>
      <c r="I38" s="1566">
        <v>0</v>
      </c>
      <c r="J38" s="1566">
        <v>0</v>
      </c>
      <c r="K38" s="1662">
        <f t="shared" si="2"/>
        <v>0</v>
      </c>
      <c r="L38" s="1565">
        <v>0</v>
      </c>
    </row>
    <row r="39" spans="1:14" x14ac:dyDescent="0.2">
      <c r="A39" s="1267" t="s">
        <v>197</v>
      </c>
      <c r="B39" s="503">
        <v>2140</v>
      </c>
      <c r="C39" s="1565">
        <v>0</v>
      </c>
      <c r="D39" s="1565">
        <v>0</v>
      </c>
      <c r="E39" s="1565">
        <v>0</v>
      </c>
      <c r="F39" s="1565">
        <v>0</v>
      </c>
      <c r="G39" s="1565">
        <v>0</v>
      </c>
      <c r="H39" s="1565">
        <v>0</v>
      </c>
      <c r="I39" s="1566">
        <v>0</v>
      </c>
      <c r="J39" s="1566">
        <v>0</v>
      </c>
      <c r="K39" s="1662">
        <f t="shared" si="2"/>
        <v>0</v>
      </c>
      <c r="L39" s="1565">
        <v>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0</v>
      </c>
      <c r="D42" s="1664">
        <f t="shared" ref="D42:L42" si="3">SUM(D36:D41)</f>
        <v>0</v>
      </c>
      <c r="E42" s="1664">
        <f t="shared" si="3"/>
        <v>0</v>
      </c>
      <c r="F42" s="1664">
        <f t="shared" si="3"/>
        <v>0</v>
      </c>
      <c r="G42" s="1664">
        <f t="shared" si="3"/>
        <v>0</v>
      </c>
      <c r="H42" s="1664">
        <f t="shared" si="3"/>
        <v>0</v>
      </c>
      <c r="I42" s="1664">
        <f t="shared" si="3"/>
        <v>0</v>
      </c>
      <c r="J42" s="1664">
        <f t="shared" si="3"/>
        <v>0</v>
      </c>
      <c r="K42" s="1664">
        <f t="shared" si="3"/>
        <v>0</v>
      </c>
      <c r="L42" s="1664">
        <f t="shared" si="3"/>
        <v>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0</v>
      </c>
      <c r="E44" s="1577">
        <v>13449</v>
      </c>
      <c r="F44" s="1577">
        <v>0</v>
      </c>
      <c r="G44" s="1577">
        <v>0</v>
      </c>
      <c r="H44" s="1577">
        <v>0</v>
      </c>
      <c r="I44" s="1566">
        <v>0</v>
      </c>
      <c r="J44" s="1566">
        <v>0</v>
      </c>
      <c r="K44" s="1668">
        <f>SUM(C44:J44)</f>
        <v>13449</v>
      </c>
      <c r="L44" s="1577">
        <v>17840</v>
      </c>
    </row>
    <row r="45" spans="1:14" x14ac:dyDescent="0.2">
      <c r="A45" s="1267" t="s">
        <v>809</v>
      </c>
      <c r="B45" s="503">
        <v>2220</v>
      </c>
      <c r="C45" s="1565">
        <v>0</v>
      </c>
      <c r="D45" s="1565">
        <v>0</v>
      </c>
      <c r="E45" s="1565">
        <v>0</v>
      </c>
      <c r="F45" s="1565">
        <v>0</v>
      </c>
      <c r="G45" s="1565">
        <v>0</v>
      </c>
      <c r="H45" s="1565">
        <v>0</v>
      </c>
      <c r="I45" s="1566">
        <v>0</v>
      </c>
      <c r="J45" s="1566">
        <v>0</v>
      </c>
      <c r="K45" s="1668">
        <f>SUM(C45:J45)</f>
        <v>0</v>
      </c>
      <c r="L45" s="1565">
        <v>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0</v>
      </c>
      <c r="D47" s="1664">
        <f t="shared" ref="D47:K47" si="4">SUM(D44:D46)</f>
        <v>0</v>
      </c>
      <c r="E47" s="1664">
        <f t="shared" si="4"/>
        <v>13449</v>
      </c>
      <c r="F47" s="1664">
        <f t="shared" si="4"/>
        <v>0</v>
      </c>
      <c r="G47" s="1664">
        <f t="shared" si="4"/>
        <v>0</v>
      </c>
      <c r="H47" s="1664">
        <f t="shared" si="4"/>
        <v>0</v>
      </c>
      <c r="I47" s="1664">
        <f t="shared" si="4"/>
        <v>0</v>
      </c>
      <c r="J47" s="1664">
        <f t="shared" si="4"/>
        <v>0</v>
      </c>
      <c r="K47" s="1664">
        <f t="shared" si="4"/>
        <v>13449</v>
      </c>
      <c r="L47" s="1664">
        <f>SUM(L44:L46)</f>
        <v>17840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0</v>
      </c>
      <c r="F49" s="1577">
        <v>0</v>
      </c>
      <c r="G49" s="1577">
        <v>0</v>
      </c>
      <c r="H49" s="1577">
        <v>0</v>
      </c>
      <c r="I49" s="1566">
        <v>0</v>
      </c>
      <c r="J49" s="1566">
        <v>0</v>
      </c>
      <c r="K49" s="1668">
        <f>SUM(C49:J49)</f>
        <v>0</v>
      </c>
      <c r="L49" s="1577">
        <v>0</v>
      </c>
    </row>
    <row r="50" spans="1:14" x14ac:dyDescent="0.2">
      <c r="A50" s="1267" t="s">
        <v>812</v>
      </c>
      <c r="B50" s="503">
        <v>2320</v>
      </c>
      <c r="C50" s="1565">
        <v>53844</v>
      </c>
      <c r="D50" s="1565">
        <v>7977</v>
      </c>
      <c r="E50" s="1565">
        <v>1441</v>
      </c>
      <c r="F50" s="1565">
        <v>0</v>
      </c>
      <c r="G50" s="1565">
        <v>0</v>
      </c>
      <c r="H50" s="1565">
        <v>0</v>
      </c>
      <c r="I50" s="1566">
        <v>0</v>
      </c>
      <c r="J50" s="1566">
        <v>0</v>
      </c>
      <c r="K50" s="1668">
        <f>SUM(C50:J50)</f>
        <v>63262</v>
      </c>
      <c r="L50" s="1565">
        <v>77370</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53844</v>
      </c>
      <c r="D53" s="1664">
        <f t="shared" ref="D53:L53" si="5">SUM(D49:D52)</f>
        <v>7977</v>
      </c>
      <c r="E53" s="1664">
        <f t="shared" si="5"/>
        <v>1441</v>
      </c>
      <c r="F53" s="1664">
        <f t="shared" si="5"/>
        <v>0</v>
      </c>
      <c r="G53" s="1664">
        <f t="shared" si="5"/>
        <v>0</v>
      </c>
      <c r="H53" s="1664">
        <f t="shared" si="5"/>
        <v>0</v>
      </c>
      <c r="I53" s="1664">
        <f t="shared" si="5"/>
        <v>0</v>
      </c>
      <c r="J53" s="1664">
        <f t="shared" si="5"/>
        <v>0</v>
      </c>
      <c r="K53" s="1664">
        <f t="shared" si="5"/>
        <v>63262</v>
      </c>
      <c r="L53" s="1664">
        <f t="shared" si="5"/>
        <v>77370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0</v>
      </c>
      <c r="D55" s="1577">
        <v>0</v>
      </c>
      <c r="E55" s="1577">
        <v>0</v>
      </c>
      <c r="F55" s="1577">
        <v>0</v>
      </c>
      <c r="G55" s="1577">
        <v>0</v>
      </c>
      <c r="H55" s="1577">
        <v>0</v>
      </c>
      <c r="I55" s="1566">
        <v>0</v>
      </c>
      <c r="J55" s="1566">
        <v>0</v>
      </c>
      <c r="K55" s="1668">
        <f>SUM(C55:J55)</f>
        <v>0</v>
      </c>
      <c r="L55" s="1577">
        <v>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0</v>
      </c>
      <c r="D57" s="1669">
        <f t="shared" ref="D57:K57" si="6">SUM(D55:D56)</f>
        <v>0</v>
      </c>
      <c r="E57" s="1669">
        <f t="shared" si="6"/>
        <v>0</v>
      </c>
      <c r="F57" s="1669">
        <f t="shared" si="6"/>
        <v>0</v>
      </c>
      <c r="G57" s="1669">
        <f t="shared" si="6"/>
        <v>0</v>
      </c>
      <c r="H57" s="1669">
        <f t="shared" si="6"/>
        <v>0</v>
      </c>
      <c r="I57" s="1669">
        <f t="shared" si="6"/>
        <v>0</v>
      </c>
      <c r="J57" s="1669">
        <f t="shared" si="6"/>
        <v>0</v>
      </c>
      <c r="K57" s="1669">
        <f t="shared" si="6"/>
        <v>0</v>
      </c>
      <c r="L57" s="1664">
        <f>SUM(L55:L56)</f>
        <v>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0</v>
      </c>
      <c r="D60" s="1565">
        <v>0</v>
      </c>
      <c r="E60" s="1565">
        <v>22686</v>
      </c>
      <c r="F60" s="1565">
        <v>0</v>
      </c>
      <c r="G60" s="1565">
        <v>0</v>
      </c>
      <c r="H60" s="1565">
        <v>0</v>
      </c>
      <c r="I60" s="1566">
        <v>0</v>
      </c>
      <c r="J60" s="1566">
        <v>0</v>
      </c>
      <c r="K60" s="1668">
        <f t="shared" si="7"/>
        <v>22686</v>
      </c>
      <c r="L60" s="1565">
        <v>11700</v>
      </c>
      <c r="M60" s="501"/>
      <c r="N60" s="501"/>
    </row>
    <row r="61" spans="1:14" s="321" customFormat="1" x14ac:dyDescent="0.2">
      <c r="A61" s="1267" t="s">
        <v>195</v>
      </c>
      <c r="B61" s="503">
        <v>2540</v>
      </c>
      <c r="C61" s="1565">
        <v>0</v>
      </c>
      <c r="D61" s="1565">
        <v>0</v>
      </c>
      <c r="E61" s="1565">
        <v>2400</v>
      </c>
      <c r="F61" s="1565">
        <v>0</v>
      </c>
      <c r="G61" s="1565">
        <v>0</v>
      </c>
      <c r="H61" s="1565">
        <v>0</v>
      </c>
      <c r="I61" s="1566">
        <v>0</v>
      </c>
      <c r="J61" s="1566">
        <v>0</v>
      </c>
      <c r="K61" s="1668">
        <f t="shared" si="7"/>
        <v>2400</v>
      </c>
      <c r="L61" s="1565">
        <v>2400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0</v>
      </c>
      <c r="F63" s="1565">
        <v>0</v>
      </c>
      <c r="G63" s="1565">
        <v>0</v>
      </c>
      <c r="H63" s="1565">
        <v>0</v>
      </c>
      <c r="I63" s="1566">
        <v>0</v>
      </c>
      <c r="J63" s="1566">
        <v>0</v>
      </c>
      <c r="K63" s="1668">
        <f t="shared" si="7"/>
        <v>0</v>
      </c>
      <c r="L63" s="1565">
        <v>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0</v>
      </c>
      <c r="D65" s="1664">
        <f t="shared" ref="D65:L65" si="8">SUM(D59:D64)</f>
        <v>0</v>
      </c>
      <c r="E65" s="1664">
        <f t="shared" si="8"/>
        <v>25086</v>
      </c>
      <c r="F65" s="1664">
        <f t="shared" si="8"/>
        <v>0</v>
      </c>
      <c r="G65" s="1664">
        <f t="shared" si="8"/>
        <v>0</v>
      </c>
      <c r="H65" s="1664">
        <f t="shared" si="8"/>
        <v>0</v>
      </c>
      <c r="I65" s="1664">
        <f t="shared" si="8"/>
        <v>0</v>
      </c>
      <c r="J65" s="1664">
        <f t="shared" si="8"/>
        <v>0</v>
      </c>
      <c r="K65" s="1664">
        <f t="shared" si="8"/>
        <v>25086</v>
      </c>
      <c r="L65" s="1664">
        <f t="shared" si="8"/>
        <v>14100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53844</v>
      </c>
      <c r="D74" s="1671">
        <f t="shared" ref="D74:K74" si="10">SUM(D42,D47,D53,D57,D65,D72,D73)</f>
        <v>7977</v>
      </c>
      <c r="E74" s="1671">
        <f t="shared" si="10"/>
        <v>39976</v>
      </c>
      <c r="F74" s="1671">
        <f t="shared" si="10"/>
        <v>0</v>
      </c>
      <c r="G74" s="1671">
        <f t="shared" si="10"/>
        <v>0</v>
      </c>
      <c r="H74" s="1671">
        <f t="shared" si="10"/>
        <v>0</v>
      </c>
      <c r="I74" s="1671">
        <f t="shared" si="10"/>
        <v>0</v>
      </c>
      <c r="J74" s="1671">
        <f t="shared" si="10"/>
        <v>0</v>
      </c>
      <c r="K74" s="1671">
        <f t="shared" si="10"/>
        <v>101797</v>
      </c>
      <c r="L74" s="1671">
        <f>SUM(L42,L47,L53,L57,L65,L72,L73)</f>
        <v>109310</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703486</v>
      </c>
      <c r="I81" s="1573"/>
      <c r="J81" s="1573"/>
      <c r="K81" s="1662">
        <f t="shared" si="11"/>
        <v>703486</v>
      </c>
      <c r="L81" s="1565">
        <v>709927</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703486</v>
      </c>
      <c r="I84" s="1573"/>
      <c r="J84" s="1573"/>
      <c r="K84" s="1664">
        <f>SUM(K78:K83)</f>
        <v>703486</v>
      </c>
      <c r="L84" s="1664">
        <f>SUM(L78:L83)</f>
        <v>709927</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703486</v>
      </c>
      <c r="I102" s="1573"/>
      <c r="J102" s="1573"/>
      <c r="K102" s="1671">
        <f>SUM(K84,K92,K100,K101)</f>
        <v>703486</v>
      </c>
      <c r="L102" s="1671">
        <f>SUM(L84,L92,L100,L101)</f>
        <v>709927</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53844</v>
      </c>
      <c r="D114" s="1664">
        <f t="shared" ref="D114:K114" si="13">SUM(D33,D74,D75,D102,D112,D113)</f>
        <v>7977</v>
      </c>
      <c r="E114" s="1664">
        <f t="shared" si="13"/>
        <v>82337</v>
      </c>
      <c r="F114" s="1664">
        <f t="shared" si="13"/>
        <v>189</v>
      </c>
      <c r="G114" s="1664">
        <f t="shared" si="13"/>
        <v>0</v>
      </c>
      <c r="H114" s="1664">
        <f>SUM(H33,H74,H75,H102,H112,H113)</f>
        <v>703486</v>
      </c>
      <c r="I114" s="1664">
        <f t="shared" si="13"/>
        <v>0</v>
      </c>
      <c r="J114" s="1664">
        <f t="shared" si="13"/>
        <v>0</v>
      </c>
      <c r="K114" s="1664">
        <f t="shared" si="13"/>
        <v>847833</v>
      </c>
      <c r="L114" s="1664">
        <f>SUM(L33,L74,L75,L102,L112,L113)</f>
        <v>892911</v>
      </c>
    </row>
    <row r="115" spans="1:14" ht="13.5" thickTop="1" x14ac:dyDescent="0.2">
      <c r="A115" s="2271" t="s">
        <v>988</v>
      </c>
      <c r="B115" s="2272"/>
      <c r="C115" s="1665"/>
      <c r="D115" s="1665"/>
      <c r="E115" s="1665"/>
      <c r="F115" s="1665"/>
      <c r="G115" s="1665"/>
      <c r="H115" s="1665"/>
      <c r="I115" s="1665"/>
      <c r="J115" s="1665"/>
      <c r="K115" s="1679">
        <f>'Revenues 9-14'!C268-'Expenditures 15-22'!K114</f>
        <v>35526</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6" t="s">
        <v>293</v>
      </c>
      <c r="B117" s="2277"/>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0</v>
      </c>
      <c r="D124" s="1565">
        <v>0</v>
      </c>
      <c r="E124" s="1565">
        <v>0</v>
      </c>
      <c r="F124" s="1565">
        <v>0</v>
      </c>
      <c r="G124" s="1565">
        <v>0</v>
      </c>
      <c r="H124" s="1565">
        <v>0</v>
      </c>
      <c r="I124" s="1566">
        <v>0</v>
      </c>
      <c r="J124" s="1566">
        <v>0</v>
      </c>
      <c r="K124" s="1664">
        <f>SUM(C124:J124)</f>
        <v>0</v>
      </c>
      <c r="L124" s="1565">
        <v>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0</v>
      </c>
      <c r="D127" s="1664">
        <f t="shared" ref="D127:L127" si="14">SUM(D122:D126)</f>
        <v>0</v>
      </c>
      <c r="E127" s="1664">
        <f t="shared" si="14"/>
        <v>0</v>
      </c>
      <c r="F127" s="1664">
        <f t="shared" si="14"/>
        <v>0</v>
      </c>
      <c r="G127" s="1664">
        <f t="shared" si="14"/>
        <v>0</v>
      </c>
      <c r="H127" s="1664">
        <f t="shared" si="14"/>
        <v>0</v>
      </c>
      <c r="I127" s="1664">
        <f t="shared" si="14"/>
        <v>0</v>
      </c>
      <c r="J127" s="1664">
        <f t="shared" si="14"/>
        <v>0</v>
      </c>
      <c r="K127" s="1664">
        <f t="shared" si="14"/>
        <v>0</v>
      </c>
      <c r="L127" s="1664">
        <f t="shared" si="14"/>
        <v>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0</v>
      </c>
      <c r="D129" s="1671">
        <f t="shared" ref="D129:L129" si="15">SUM(D120,D127,D128)</f>
        <v>0</v>
      </c>
      <c r="E129" s="1671">
        <f t="shared" si="15"/>
        <v>0</v>
      </c>
      <c r="F129" s="1671">
        <f t="shared" si="15"/>
        <v>0</v>
      </c>
      <c r="G129" s="1671">
        <f t="shared" si="15"/>
        <v>0</v>
      </c>
      <c r="H129" s="1671">
        <f t="shared" si="15"/>
        <v>0</v>
      </c>
      <c r="I129" s="1671">
        <f t="shared" si="15"/>
        <v>0</v>
      </c>
      <c r="J129" s="1671">
        <f t="shared" si="15"/>
        <v>0</v>
      </c>
      <c r="K129" s="1671">
        <f t="shared" si="15"/>
        <v>0</v>
      </c>
      <c r="L129" s="1671">
        <f t="shared" si="15"/>
        <v>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8" t="s">
        <v>616</v>
      </c>
      <c r="B151" s="2268"/>
      <c r="C151" s="1664">
        <f>SUM(C129,C130,C139,C149,C150)</f>
        <v>0</v>
      </c>
      <c r="D151" s="1664">
        <f t="shared" ref="D151:K151" si="16">SUM(D129,D130,D139,D149,D150)</f>
        <v>0</v>
      </c>
      <c r="E151" s="1664">
        <f t="shared" si="16"/>
        <v>0</v>
      </c>
      <c r="F151" s="1664">
        <f t="shared" si="16"/>
        <v>0</v>
      </c>
      <c r="G151" s="1664">
        <f t="shared" si="16"/>
        <v>0</v>
      </c>
      <c r="H151" s="1664">
        <f t="shared" si="16"/>
        <v>0</v>
      </c>
      <c r="I151" s="1664">
        <f t="shared" si="16"/>
        <v>0</v>
      </c>
      <c r="J151" s="1664">
        <f t="shared" si="16"/>
        <v>0</v>
      </c>
      <c r="K151" s="1664">
        <f t="shared" si="16"/>
        <v>0</v>
      </c>
      <c r="L151" s="1664">
        <f>SUM(L129,L130,L139,L149,L150)</f>
        <v>0</v>
      </c>
    </row>
    <row r="152" spans="1:14" ht="12.75" customHeight="1" thickTop="1" x14ac:dyDescent="0.2">
      <c r="A152" s="2291" t="s">
        <v>1167</v>
      </c>
      <c r="B152" s="2292"/>
      <c r="C152" s="1665"/>
      <c r="D152" s="1665"/>
      <c r="E152" s="1665"/>
      <c r="F152" s="1665"/>
      <c r="G152" s="1665"/>
      <c r="H152" s="1665"/>
      <c r="I152" s="1665"/>
      <c r="J152" s="1663"/>
      <c r="K152" s="1679">
        <f>'Revenues 9-14'!D268-'Expenditures 15-22'!K151</f>
        <v>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6" t="s">
        <v>617</v>
      </c>
      <c r="B154" s="2278"/>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71" t="s">
        <v>988</v>
      </c>
      <c r="B175" s="2272"/>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0</v>
      </c>
      <c r="D182" s="1565">
        <v>0</v>
      </c>
      <c r="E182" s="1565">
        <v>0</v>
      </c>
      <c r="F182" s="1565">
        <v>0</v>
      </c>
      <c r="G182" s="1565">
        <v>0</v>
      </c>
      <c r="H182" s="1565">
        <v>0</v>
      </c>
      <c r="I182" s="1566">
        <v>0</v>
      </c>
      <c r="J182" s="1566">
        <v>0</v>
      </c>
      <c r="K182" s="1662">
        <f>SUM(C182:J182)</f>
        <v>0</v>
      </c>
      <c r="L182" s="1565">
        <v>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0</v>
      </c>
      <c r="D184" s="1671">
        <f t="shared" ref="D184:J184" si="17">SUM(D180,D182,D183)</f>
        <v>0</v>
      </c>
      <c r="E184" s="1671">
        <f t="shared" si="17"/>
        <v>0</v>
      </c>
      <c r="F184" s="1671">
        <f t="shared" si="17"/>
        <v>0</v>
      </c>
      <c r="G184" s="1671">
        <f t="shared" si="17"/>
        <v>0</v>
      </c>
      <c r="H184" s="1671">
        <f t="shared" si="17"/>
        <v>0</v>
      </c>
      <c r="I184" s="1671">
        <f t="shared" si="17"/>
        <v>0</v>
      </c>
      <c r="J184" s="1671">
        <f t="shared" si="17"/>
        <v>0</v>
      </c>
      <c r="K184" s="1671">
        <f>SUM(K180,K182,K183)</f>
        <v>0</v>
      </c>
      <c r="L184" s="1671">
        <f>SUM(L180, L182:L183)</f>
        <v>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0</v>
      </c>
      <c r="D210" s="1664">
        <f>SUM(D184,D185)</f>
        <v>0</v>
      </c>
      <c r="E210" s="1664">
        <f>SUM(E184,E185,E196)</f>
        <v>0</v>
      </c>
      <c r="F210" s="1664">
        <f>SUM(F184,F185)</f>
        <v>0</v>
      </c>
      <c r="G210" s="1664">
        <f>SUM(G184,G185)</f>
        <v>0</v>
      </c>
      <c r="H210" s="1664">
        <f>SUM(H184,H185,H196,H208,H209)</f>
        <v>0</v>
      </c>
      <c r="I210" s="1664">
        <f>SUM(I184,I185)</f>
        <v>0</v>
      </c>
      <c r="J210" s="1664">
        <f>SUM(J184,J185)</f>
        <v>0</v>
      </c>
      <c r="K210" s="1662">
        <f>SUM(K184,K185,K196,K208,K209)</f>
        <v>0</v>
      </c>
      <c r="L210" s="1664">
        <f>SUM(L184,L185,L196,L208,L209)</f>
        <v>0</v>
      </c>
    </row>
    <row r="211" spans="1:14" ht="13.5" thickTop="1" x14ac:dyDescent="0.2">
      <c r="A211" s="2271" t="s">
        <v>988</v>
      </c>
      <c r="B211" s="2272"/>
      <c r="C211" s="1665"/>
      <c r="D211" s="1665"/>
      <c r="E211" s="1665"/>
      <c r="F211" s="1665"/>
      <c r="G211" s="1665"/>
      <c r="H211" s="1665"/>
      <c r="I211" s="1663"/>
      <c r="J211" s="1663"/>
      <c r="K211" s="1679">
        <f>'Revenues 9-14'!F268-'Expenditures 15-22'!K210</f>
        <v>0</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3" t="s">
        <v>958</v>
      </c>
      <c r="B213" s="2294"/>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0</v>
      </c>
      <c r="E215" s="1663"/>
      <c r="F215" s="1663"/>
      <c r="G215" s="1663"/>
      <c r="H215" s="1663"/>
      <c r="I215" s="1663"/>
      <c r="J215" s="1663"/>
      <c r="K215" s="1662">
        <f>D215</f>
        <v>0</v>
      </c>
      <c r="L215" s="1565">
        <v>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0</v>
      </c>
      <c r="E217" s="1663"/>
      <c r="F217" s="1663"/>
      <c r="G217" s="1663"/>
      <c r="H217" s="1663"/>
      <c r="I217" s="1663"/>
      <c r="J217" s="1663"/>
      <c r="K217" s="1662">
        <f t="shared" si="19"/>
        <v>0</v>
      </c>
      <c r="L217" s="1565">
        <v>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0</v>
      </c>
      <c r="E223" s="1663"/>
      <c r="F223" s="1663"/>
      <c r="G223" s="1663"/>
      <c r="H223" s="1663"/>
      <c r="I223" s="1663"/>
      <c r="J223" s="1663"/>
      <c r="K223" s="1662">
        <f t="shared" si="19"/>
        <v>0</v>
      </c>
      <c r="L223" s="1565">
        <v>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0</v>
      </c>
      <c r="E229" s="1663"/>
      <c r="F229" s="1663"/>
      <c r="G229" s="1663"/>
      <c r="H229" s="1663"/>
      <c r="I229" s="1663"/>
      <c r="J229" s="1663"/>
      <c r="K229" s="1664">
        <f>SUM(K215:K228)</f>
        <v>0</v>
      </c>
      <c r="L229" s="1664">
        <f>SUM(L215:L228)</f>
        <v>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0</v>
      </c>
      <c r="E232" s="1663"/>
      <c r="F232" s="1663"/>
      <c r="G232" s="1663"/>
      <c r="H232" s="1663"/>
      <c r="I232" s="1663"/>
      <c r="J232" s="1663"/>
      <c r="K232" s="1662">
        <f t="shared" ref="K232:K237" si="20">D232</f>
        <v>0</v>
      </c>
      <c r="L232" s="1565">
        <v>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0</v>
      </c>
      <c r="E234" s="1663"/>
      <c r="F234" s="1663"/>
      <c r="G234" s="1663"/>
      <c r="H234" s="1663"/>
      <c r="I234" s="1663"/>
      <c r="J234" s="1663"/>
      <c r="K234" s="1662">
        <f t="shared" si="20"/>
        <v>0</v>
      </c>
      <c r="L234" s="1565">
        <v>0</v>
      </c>
    </row>
    <row r="235" spans="1:12" x14ac:dyDescent="0.2">
      <c r="A235" s="1267" t="s">
        <v>197</v>
      </c>
      <c r="B235" s="503">
        <v>2140</v>
      </c>
      <c r="C235" s="1663"/>
      <c r="D235" s="1565">
        <v>0</v>
      </c>
      <c r="E235" s="1663"/>
      <c r="F235" s="1663"/>
      <c r="G235" s="1663"/>
      <c r="H235" s="1663"/>
      <c r="I235" s="1663"/>
      <c r="J235" s="1663"/>
      <c r="K235" s="1662">
        <f t="shared" si="20"/>
        <v>0</v>
      </c>
      <c r="L235" s="1565">
        <v>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0</v>
      </c>
      <c r="E238" s="1663"/>
      <c r="F238" s="1663"/>
      <c r="G238" s="1663"/>
      <c r="H238" s="1663"/>
      <c r="I238" s="1663"/>
      <c r="J238" s="1663"/>
      <c r="K238" s="1664">
        <f>SUM(K232:K237)</f>
        <v>0</v>
      </c>
      <c r="L238" s="1664">
        <f>SUM(L232:L237)</f>
        <v>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0</v>
      </c>
      <c r="E241" s="1663"/>
      <c r="F241" s="1663"/>
      <c r="G241" s="1663"/>
      <c r="H241" s="1663"/>
      <c r="I241" s="1663"/>
      <c r="J241" s="1663"/>
      <c r="K241" s="1668">
        <f>D241</f>
        <v>0</v>
      </c>
      <c r="L241" s="1565">
        <v>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0</v>
      </c>
      <c r="E243" s="1663"/>
      <c r="F243" s="1663"/>
      <c r="G243" s="1663"/>
      <c r="H243" s="1663"/>
      <c r="I243" s="1663"/>
      <c r="J243" s="1663"/>
      <c r="K243" s="1664">
        <f>SUM(K240:K242)</f>
        <v>0</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0</v>
      </c>
      <c r="E246" s="1663"/>
      <c r="F246" s="1663"/>
      <c r="G246" s="1663"/>
      <c r="H246" s="1663"/>
      <c r="I246" s="1663"/>
      <c r="J246" s="1663"/>
      <c r="K246" s="1668">
        <f t="shared" ref="K246:K256" si="21">D246</f>
        <v>0</v>
      </c>
      <c r="L246" s="1565">
        <v>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0</v>
      </c>
      <c r="E257" s="1663"/>
      <c r="F257" s="1663"/>
      <c r="G257" s="1663"/>
      <c r="H257" s="1663"/>
      <c r="I257" s="1663"/>
      <c r="J257" s="1663"/>
      <c r="K257" s="1664">
        <f>SUM(K245:K256)</f>
        <v>0</v>
      </c>
      <c r="L257" s="1664">
        <f>SUM(L245:L256)</f>
        <v>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0</v>
      </c>
      <c r="E259" s="1663"/>
      <c r="F259" s="1663"/>
      <c r="G259" s="1663"/>
      <c r="H259" s="1663"/>
      <c r="I259" s="1663"/>
      <c r="J259" s="1663"/>
      <c r="K259" s="1668">
        <f>D259</f>
        <v>0</v>
      </c>
      <c r="L259" s="1577">
        <v>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0</v>
      </c>
      <c r="E261" s="1663"/>
      <c r="F261" s="1663"/>
      <c r="G261" s="1663"/>
      <c r="H261" s="1663"/>
      <c r="I261" s="1663"/>
      <c r="J261" s="1663"/>
      <c r="K261" s="1664">
        <f>SUM(K259:K260)</f>
        <v>0</v>
      </c>
      <c r="L261" s="1664">
        <f>SUM(L259:L260)</f>
        <v>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0</v>
      </c>
      <c r="E264" s="1663"/>
      <c r="F264" s="1663"/>
      <c r="G264" s="1663"/>
      <c r="H264" s="1663"/>
      <c r="I264" s="1663"/>
      <c r="J264" s="1663"/>
      <c r="K264" s="1668">
        <f t="shared" ref="K264:K269" si="22">D264</f>
        <v>0</v>
      </c>
      <c r="L264" s="1565">
        <v>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0</v>
      </c>
      <c r="E266" s="1663"/>
      <c r="F266" s="1663"/>
      <c r="G266" s="1663"/>
      <c r="H266" s="1663"/>
      <c r="I266" s="1663"/>
      <c r="J266" s="1663"/>
      <c r="K266" s="1668">
        <f t="shared" si="22"/>
        <v>0</v>
      </c>
      <c r="L266" s="1565">
        <v>0</v>
      </c>
    </row>
    <row r="267" spans="1:14" x14ac:dyDescent="0.2">
      <c r="A267" s="1267" t="s">
        <v>946</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0</v>
      </c>
      <c r="E270" s="1663"/>
      <c r="F270" s="1663"/>
      <c r="G270" s="1663"/>
      <c r="H270" s="1663"/>
      <c r="I270" s="1663"/>
      <c r="J270" s="1663"/>
      <c r="K270" s="1664">
        <f>SUM(K263:K269)</f>
        <v>0</v>
      </c>
      <c r="L270" s="1664">
        <f>SUM(L263:L269)</f>
        <v>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0</v>
      </c>
      <c r="E279" s="1663"/>
      <c r="F279" s="1663"/>
      <c r="G279" s="1663"/>
      <c r="H279" s="1663"/>
      <c r="I279" s="1663"/>
      <c r="J279" s="1663"/>
      <c r="K279" s="1671">
        <f>SUM(K238,K243,K257,K261,K270,K277,K278)</f>
        <v>0</v>
      </c>
      <c r="L279" s="1671">
        <f>SUM(L238,L243,L257,L261,L270,L277,L278)</f>
        <v>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9" t="s">
        <v>502</v>
      </c>
      <c r="B295" s="2290"/>
      <c r="C295" s="1663"/>
      <c r="D295" s="1664">
        <f>SUM(D229,D279,D280,D285)</f>
        <v>0</v>
      </c>
      <c r="E295" s="1663"/>
      <c r="F295" s="1663"/>
      <c r="G295" s="1663"/>
      <c r="H295" s="1664">
        <f>H293</f>
        <v>0</v>
      </c>
      <c r="I295" s="1663"/>
      <c r="J295" s="1663"/>
      <c r="K295" s="1664">
        <f>SUM(K229,K279,K280,K285,K293,K294)</f>
        <v>0</v>
      </c>
      <c r="L295" s="1664">
        <f>SUM(L229,L279,L280,L285,L293,L294)</f>
        <v>0</v>
      </c>
    </row>
    <row r="296" spans="1:14" ht="13.5" thickTop="1" x14ac:dyDescent="0.2">
      <c r="A296" s="2271" t="s">
        <v>988</v>
      </c>
      <c r="B296" s="2272"/>
      <c r="C296" s="1663"/>
      <c r="D296" s="1665"/>
      <c r="E296" s="1663"/>
      <c r="F296" s="1663"/>
      <c r="G296" s="1663"/>
      <c r="H296" s="1697"/>
      <c r="I296" s="1663"/>
      <c r="J296" s="1663"/>
      <c r="K296" s="1679">
        <f>'Revenues 9-14'!G268-'Expenditures 15-22'!K295</f>
        <v>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81" t="s">
        <v>142</v>
      </c>
      <c r="B298" s="2275"/>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6" t="s">
        <v>275</v>
      </c>
      <c r="B312" s="2287"/>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82" t="s">
        <v>988</v>
      </c>
      <c r="B313" s="2283"/>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5" t="s">
        <v>148</v>
      </c>
      <c r="B315" s="2296"/>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7" t="s">
        <v>891</v>
      </c>
      <c r="B317" s="2296"/>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84" t="s">
        <v>988</v>
      </c>
      <c r="B343" s="2285"/>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4" t="s">
        <v>959</v>
      </c>
      <c r="B345" s="2275"/>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71" t="s">
        <v>988</v>
      </c>
      <c r="B368" s="2272"/>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38"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sharepoint/v3"/>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purl.org/dc/terms/"/>
    <ds:schemaRef ds:uri="6ce3111e-7420-4802-b50a-75d4e9a0b980"/>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2020-10-13T20:11:57Z</cp:lastPrinted>
  <dcterms:created xsi:type="dcterms:W3CDTF">2003-10-29T19:06:34Z</dcterms:created>
  <dcterms:modified xsi:type="dcterms:W3CDTF">2020-10-16T16:54:11Z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vt:lpwstr>
  </property>
  <property fmtid="{D5CDD505-2E9C-101B-9397-08002B2CF9AE}" pid="5" name="tabIndex">
    <vt:lpwstr>A</vt:lpwstr>
  </property>
  <property fmtid="{D5CDD505-2E9C-101B-9397-08002B2CF9AE}" pid="6" name="workpaperIndex">
    <vt:lpwstr>1050.90a</vt:lpwstr>
  </property>
</Properties>
</file>