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EBDFB194-A847-4228-B1B6-BFE71F6F2F7E}"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20-001" sheetId="185" r:id="rId32"/>
    <sheet name="Finding 2020-002" sheetId="187" r:id="rId33"/>
    <sheet name="Finding 2020-003" sheetId="189" r:id="rId34"/>
    <sheet name="SF&amp;QC Sec-3" sheetId="176" r:id="rId35"/>
    <sheet name="SSPAF" sheetId="177" r:id="rId36"/>
    <sheet name="CAP 2020-001" sheetId="186" r:id="rId37"/>
    <sheet name="CAP 2020-002" sheetId="188" r:id="rId38"/>
    <sheet name="CAP 2020-003" sheetId="190" r:id="rId39"/>
  </sheets>
  <externalReferences>
    <externalReference r:id="rId40"/>
    <externalReference r:id="rId41"/>
  </externalReferences>
  <definedNames>
    <definedName name="\J" localSheetId="37">#REF!</definedName>
    <definedName name="\J">#REF!</definedName>
    <definedName name="\L" localSheetId="37">#REF!</definedName>
    <definedName name="\L">#REF!</definedName>
    <definedName name="\S" localSheetId="37">#REF!</definedName>
    <definedName name="\S">#REF!</definedName>
    <definedName name="\W" localSheetId="37">#REF!</definedName>
    <definedName name="\W">#REF!</definedName>
    <definedName name="__123Graph_A" localSheetId="37" hidden="1">[1]Ed!#REF!</definedName>
    <definedName name="__123Graph_A" hidden="1">[1]Ed!#REF!</definedName>
    <definedName name="_xlnm._FilterDatabase" localSheetId="23" hidden="1">'AFR20'!$A$1:$F$7884</definedName>
    <definedName name="AA" localSheetId="37">#REF!</definedName>
    <definedName name="AA">#REF!</definedName>
    <definedName name="AB" localSheetId="37">#REF!</definedName>
    <definedName name="AB">#REF!</definedName>
    <definedName name="AG" localSheetId="37">[1]StofRev!#REF!</definedName>
    <definedName name="AG">[1]StofRev!#REF!</definedName>
    <definedName name="AH" localSheetId="37">[1]StofRev!#REF!</definedName>
    <definedName name="AH">[1]StofRev!#REF!</definedName>
    <definedName name="CAP" localSheetId="37">#REF!</definedName>
    <definedName name="CAP">#REF!</definedName>
    <definedName name="CELL" localSheetId="37">'[1]CP Exp'!#REF!</definedName>
    <definedName name="CELL">'[1]CP Exp'!#REF!</definedName>
    <definedName name="COASLIPR" localSheetId="37">#REF!</definedName>
    <definedName name="COASLIPR">#REF!</definedName>
    <definedName name="combdalpr" localSheetId="37">#REF!</definedName>
    <definedName name="combdalpr">#REF!</definedName>
    <definedName name="combdrevbpr" localSheetId="37">#REF!</definedName>
    <definedName name="combdrevbpr">#REF!</definedName>
    <definedName name="combdrevbugpr" localSheetId="37">#REF!</definedName>
    <definedName name="combdrevbugpr">#REF!</definedName>
    <definedName name="CORXBDPR" localSheetId="37">#REF!</definedName>
    <definedName name="CORXBDPR">#REF!</definedName>
    <definedName name="Finding" localSheetId="38">#REF!</definedName>
    <definedName name="Finding">#REF!</definedName>
    <definedName name="goof" localSheetId="37">#REF!</definedName>
    <definedName name="goof" localSheetId="38">#REF!</definedName>
    <definedName name="goof" localSheetId="33">#REF!</definedName>
    <definedName name="goof">#REF!</definedName>
    <definedName name="New" localSheetId="38">#REF!</definedName>
    <definedName name="New">#REF!</definedName>
    <definedName name="newname" localSheetId="38">#REF!</definedName>
    <definedName name="newname">#REF!</definedName>
    <definedName name="oops" localSheetId="37">#REF!</definedName>
    <definedName name="oops" localSheetId="38">#REF!</definedName>
    <definedName name="oops" localSheetId="33">#REF!</definedName>
    <definedName name="oops">#REF!</definedName>
    <definedName name="pass" localSheetId="36">#REF!</definedName>
    <definedName name="pass" localSheetId="37">#REF!</definedName>
    <definedName name="pass" localSheetId="38">#REF!</definedName>
    <definedName name="pass" localSheetId="32">#REF!</definedName>
    <definedName name="pass" localSheetId="33">#REF!</definedName>
    <definedName name="pass">#REF!</definedName>
    <definedName name="pass1" localSheetId="36">#REF!</definedName>
    <definedName name="pass1" localSheetId="37">#REF!</definedName>
    <definedName name="pass1" localSheetId="38">#REF!</definedName>
    <definedName name="pass1" localSheetId="32">#REF!</definedName>
    <definedName name="pass1" localSheetId="33">#REF!</definedName>
    <definedName name="pass1">#REF!</definedName>
    <definedName name="pass2" localSheetId="36">#REF!</definedName>
    <definedName name="pass2" localSheetId="37">#REF!</definedName>
    <definedName name="pass2" localSheetId="38">#REF!</definedName>
    <definedName name="pass2" localSheetId="32">#REF!</definedName>
    <definedName name="pass2" localSheetId="33">#REF!</definedName>
    <definedName name="pass2">#REF!</definedName>
    <definedName name="pass3" localSheetId="36">#REF!</definedName>
    <definedName name="pass3" localSheetId="37">#REF!</definedName>
    <definedName name="pass3" localSheetId="38">#REF!</definedName>
    <definedName name="pass3" localSheetId="32">#REF!</definedName>
    <definedName name="pass3" localSheetId="33">#REF!</definedName>
    <definedName name="pass3">#REF!</definedName>
    <definedName name="pass4" localSheetId="36">#REF!</definedName>
    <definedName name="pass4" localSheetId="37">#REF!</definedName>
    <definedName name="pass4" localSheetId="38">#REF!</definedName>
    <definedName name="pass4" localSheetId="32">#REF!</definedName>
    <definedName name="pass4" localSheetId="3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 localSheetId="37">#REF!</definedName>
    <definedName name="Q">#REF!</definedName>
    <definedName name="R_" localSheetId="37">#REF!</definedName>
    <definedName name="R_">#REF!</definedName>
    <definedName name="_xlnm.Recorder" localSheetId="37">#REF!</definedName>
    <definedName name="_xlnm.Recorder">#REF!</definedName>
    <definedName name="SCHADDRS" localSheetId="27">#REF!</definedName>
    <definedName name="SCHADDRS" localSheetId="36">#REF!</definedName>
    <definedName name="SCHADDRS" localSheetId="37">#REF!</definedName>
    <definedName name="SCHADDRS" localSheetId="38">#REF!</definedName>
    <definedName name="SCHADDRS" localSheetId="14">#REF!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28">#REF!</definedName>
    <definedName name="SCHADDRS" localSheetId="26">#REF!</definedName>
    <definedName name="SCHADDRS" localSheetId="29">#REF!</definedName>
    <definedName name="SCHADDRS" localSheetId="30">#REF!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36">#REF!</definedName>
    <definedName name="SCHCTY" localSheetId="37">#REF!</definedName>
    <definedName name="SCHCTY" localSheetId="38">#REF!</definedName>
    <definedName name="SCHCTY" localSheetId="14">#REF!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28">#REF!</definedName>
    <definedName name="SCHCTY" localSheetId="26">#REF!</definedName>
    <definedName name="SCHCTY" localSheetId="29">#REF!</definedName>
    <definedName name="SCHCTY" localSheetId="30">#REF!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36">#REF!</definedName>
    <definedName name="SCHNMBR" localSheetId="37">#REF!</definedName>
    <definedName name="SCHNMBR" localSheetId="38">#REF!</definedName>
    <definedName name="SCHNMBR" localSheetId="14">#REF!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28">#REF!</definedName>
    <definedName name="SCHNMBR" localSheetId="26">#REF!</definedName>
    <definedName name="SCHNMBR" localSheetId="29">#REF!</definedName>
    <definedName name="SCHNMBR" localSheetId="30">#REF!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36">#REF!</definedName>
    <definedName name="SCHNME" localSheetId="37">#REF!</definedName>
    <definedName name="SCHNME" localSheetId="38">#REF!</definedName>
    <definedName name="SCHNME" localSheetId="14">#REF!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28">#REF!</definedName>
    <definedName name="SCHNME" localSheetId="26">#REF!</definedName>
    <definedName name="SCHNME" localSheetId="29">#REF!</definedName>
    <definedName name="SCHNME" localSheetId="30">#REF!</definedName>
    <definedName name="SCHNME" localSheetId="34">#REF!</definedName>
    <definedName name="SCHNME" localSheetId="25">#REF!</definedName>
    <definedName name="SCHNME" localSheetId="24">#REF!</definedName>
    <definedName name="SCHNME" localSheetId="35">#REF!</definedName>
    <definedName name="SCHNME">#REF!</definedName>
    <definedName name="SEFA09" localSheetId="38">#REF!</definedName>
    <definedName name="SEFA09">#REF!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 localSheetId="37">#REF!</definedName>
    <definedName name="speclcombgpr">#REF!</definedName>
    <definedName name="SPECPR" localSheetId="37">#REF!</definedName>
    <definedName name="SPECPR">#REF!</definedName>
    <definedName name="SUPT" localSheetId="27">#REF!</definedName>
    <definedName name="SUPT" localSheetId="36">#REF!</definedName>
    <definedName name="SUPT" localSheetId="37">#REF!</definedName>
    <definedName name="SUPT" localSheetId="38">#REF!</definedName>
    <definedName name="SUPT" localSheetId="14">#REF!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28">#REF!</definedName>
    <definedName name="SUPT" localSheetId="26">#REF!</definedName>
    <definedName name="SUPT" localSheetId="29">#REF!</definedName>
    <definedName name="SUPT" localSheetId="30">#REF!</definedName>
    <definedName name="SUPT" localSheetId="34">#REF!</definedName>
    <definedName name="SUPT" localSheetId="25">#REF!</definedName>
    <definedName name="SUPT" localSheetId="24">#REF!</definedName>
    <definedName name="SUPT" localSheetId="35">#REF!</definedName>
    <definedName name="SUPT">#REF!</definedName>
    <definedName name="V" localSheetId="37">'[1]CP Exp'!#REF!</definedName>
    <definedName name="V">'[1]CP Exp'!#REF!</definedName>
    <definedName name="wcpr" localSheetId="37">#REF!</definedName>
    <definedName name="wcp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 i="190" l="1"/>
  <c r="B1" i="190"/>
  <c r="B2" i="189"/>
  <c r="B1" i="189"/>
  <c r="B2" i="187" l="1"/>
  <c r="B1" i="187"/>
  <c r="B2" i="188"/>
  <c r="B1" i="188"/>
  <c r="B2" i="186" l="1"/>
  <c r="B1" i="186"/>
  <c r="B2" i="185" l="1"/>
  <c r="B1" i="18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8" i="118"/>
  <c r="H33" i="118"/>
  <c r="D22" i="37"/>
  <c r="L22" i="37"/>
  <c r="D24" i="37"/>
  <c r="B4270" i="106" s="1"/>
  <c r="D4270" i="106" s="1"/>
  <c r="G14" i="4" l="1"/>
  <c r="B2609" i="106" s="1"/>
  <c r="D2609" i="106" s="1"/>
  <c r="F72" i="34"/>
  <c r="F52" i="34"/>
  <c r="B7831" i="106" s="1"/>
  <c r="D7831" i="106" s="1"/>
  <c r="F71" i="34"/>
  <c r="D14" i="4"/>
  <c r="B2570" i="106" s="1"/>
  <c r="D2570" i="106" s="1"/>
  <c r="G35" i="108"/>
  <c r="B2805" i="106"/>
  <c r="D2805" i="106" s="1"/>
  <c r="H365" i="29"/>
  <c r="B7242" i="106" s="1"/>
  <c r="D7242" i="106" s="1"/>
  <c r="B2724" i="106"/>
  <c r="D2724" i="106" s="1"/>
  <c r="D36" i="108"/>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6" i="4" l="1"/>
  <c r="B6226" i="106" s="1"/>
  <c r="D6226" i="106" s="1"/>
  <c r="L16" i="11"/>
  <c r="B2061" i="106" s="1"/>
  <c r="D2061" i="106" s="1"/>
  <c r="C151" i="29"/>
  <c r="B1226" i="106" s="1"/>
  <c r="D1226" i="106" s="1"/>
  <c r="I151" i="29"/>
  <c r="F59" i="34" s="1"/>
  <c r="L114" i="29"/>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367" i="29" l="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19" i="4" l="1"/>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6" i="36" l="1"/>
  <c r="B3414" i="106"/>
  <c r="D3414" i="106" s="1"/>
  <c r="D35" i="36"/>
  <c r="H24" i="118"/>
  <c r="K24" i="118" s="1"/>
  <c r="O23" i="118" s="1"/>
  <c r="O25" i="118" s="1"/>
  <c r="B3411" i="106"/>
  <c r="D3411" i="106" s="1"/>
  <c r="C13" i="3"/>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B280" i="106" l="1"/>
  <c r="D280" i="106" s="1"/>
  <c r="M41" i="3"/>
  <c r="B281" i="106" l="1"/>
  <c r="D281" i="106" s="1"/>
  <c r="D54" i="36"/>
  <c r="C41" i="3" l="1"/>
  <c r="D57" i="36"/>
  <c r="D76" i="36"/>
  <c r="B92" i="106"/>
  <c r="D92" i="106" s="1"/>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<sst xmlns="http://schemas.openxmlformats.org/spreadsheetml/2006/main" count="5320" uniqueCount="2135">
  <si>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</si>
  <si>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</si>
  <si>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</si>
  <si>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</si>
  <si>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</si>
  <si>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</si>
  <si>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</si>
  <si>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</si>
  <si>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</si>
  <si>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</si>
  <si>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</si>
  <si>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</si>
  <si>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</si>
  <si>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</si>
  <si>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</si>
  <si>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</si>
  <si>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</si>
  <si>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</si>
  <si>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</si>
  <si>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</si>
  <si>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</si>
  <si>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</si>
  <si>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</si>
  <si>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</si>
  <si>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</si>
  <si>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</si>
  <si>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</si>
  <si>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</si>
  <si>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</si>
  <si>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</si>
  <si>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</si>
  <si>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</si>
  <si>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</si>
  <si>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</si>
  <si>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</si>
  <si>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</si>
  <si>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</si>
  <si>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</si>
  <si>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</si>
  <si>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</si>
  <si>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</si>
  <si>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</si>
  <si>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</si>
  <si>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</si>
  <si>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</si>
  <si>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</si>
  <si>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</si>
  <si>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</si>
  <si>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</si>
  <si>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</si>
  <si>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</si>
  <si>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</si>
  <si>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</si>
  <si>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</si>
  <si>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</si>
  <si>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</si>
  <si>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</si>
  <si>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</si>
  <si>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</si>
  <si>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</si>
  <si>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</si>
  <si>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</si>
  <si>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</si>
  <si>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</si>
  <si>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</si>
  <si>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</si>
  <si>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</si>
  <si>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</si>
  <si>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</si>
  <si>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</si>
  <si>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</si>
  <si>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</si>
  <si>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</si>
  <si>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</si>
  <si>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</si>
  <si>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</si>
  <si>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</si>
  <si>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</si>
  <si>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</si>
  <si>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</si>
  <si>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</si>
  <si>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</si>
  <si>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</si>
  <si>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</si>
  <si>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</si>
  <si>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</si>
  <si>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</si>
  <si>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</si>
  <si>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</si>
  <si>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</si>
  <si>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</si>
  <si>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</si>
  <si>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</si>
  <si>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</si>
  <si>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</si>
  <si>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</si>
  <si>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</si>
  <si>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</si>
  <si>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</si>
  <si>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</si>
  <si>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</si>
  <si>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</si>
  <si>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</si>
  <si>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</si>
  <si>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</si>
  <si>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</si>
  <si>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</si>
  <si>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</si>
  <si>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</si>
  <si>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</si>
  <si>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</si>
  <si>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</si>
  <si>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</si>
  <si>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</si>
  <si>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</si>
  <si>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</si>
  <si>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</si>
  <si>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</si>
  <si>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</si>
  <si>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</si>
  <si>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</si>
  <si>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</si>
  <si>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</si>
  <si>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</si>
  <si>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</si>
  <si>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</si>
  <si>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</si>
  <si>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</si>
  <si>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</si>
  <si>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</si>
  <si>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</si>
  <si>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</si>
  <si>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</si>
  <si>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</si>
  <si>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</si>
  <si>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</si>
  <si>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</si>
  <si>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</si>
  <si>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</si>
  <si>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</si>
  <si>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</si>
  <si>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</si>
  <si>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</si>
  <si>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</si>
  <si>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</si>
  <si>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</si>
  <si>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</si>
  <si>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</si>
  <si>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</si>
  <si>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</si>
  <si>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</si>
  <si>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</si>
  <si>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</si>
  <si>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</si>
  <si>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</si>
  <si>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</si>
  <si>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</si>
  <si>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</si>
  <si>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</si>
  <si>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</si>
  <si>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</si>
  <si>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</si>
  <si>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</si>
  <si>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</si>
  <si>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</si>
  <si>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</si>
  <si>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</si>
  <si>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</si>
  <si>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</si>
  <si>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</si>
  <si>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</si>
  <si>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</si>
  <si>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</si>
  <si>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</si>
  <si>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</si>
  <si>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</si>
  <si>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</si>
  <si>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</si>
  <si>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</si>
  <si>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</si>
  <si>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</si>
  <si>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</si>
  <si>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</si>
  <si>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</si>
  <si>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</si>
  <si>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</si>
  <si>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</si>
  <si>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</si>
  <si>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</si>
  <si>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</si>
  <si>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</si>
  <si>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</si>
  <si>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</si>
  <si>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</si>
  <si>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</si>
  <si>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</si>
  <si>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</si>
  <si>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</si>
  <si>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</si>
  <si>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</si>
  <si>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</si>
  <si>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</si>
  <si>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</si>
  <si>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</si>
  <si>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</si>
  <si>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</si>
  <si>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</si>
  <si>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</si>
  <si>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</si>
  <si>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</si>
  <si>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</si>
  <si>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</si>
  <si>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</si>
  <si>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</si>
  <si>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</si>
  <si>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</si>
  <si>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</si>
  <si>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</si>
  <si>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</si>
  <si>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</si>
  <si>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</si>
  <si>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</si>
  <si>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</si>
  <si>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</si>
  <si>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</si>
  <si>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</si>
  <si>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</si>
  <si>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</si>
  <si>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</si>
  <si>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</si>
  <si>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</si>
  <si>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</si>
  <si>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</si>
  <si>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</si>
  <si>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</si>
  <si>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</si>
  <si>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</si>
  <si>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</si>
  <si>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</si>
  <si>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</si>
  <si>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</si>
  <si>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</si>
  <si>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</si>
  <si>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</si>
  <si>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</si>
  <si>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</si>
  <si>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</si>
  <si>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</si>
  <si>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</si>
  <si>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</si>
  <si>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</si>
  <si>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</si>
  <si>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</si>
  <si>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</si>
  <si>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</si>
  <si>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</si>
  <si>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</si>
  <si>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</si>
  <si>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</si>
  <si>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</si>
  <si>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</si>
  <si>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</si>
  <si>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</si>
  <si>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</si>
  <si>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</si>
  <si>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</si>
  <si>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</si>
  <si>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</si>
  <si>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</si>
  <si>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</si>
  <si>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</si>
  <si>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</si>
  <si>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</si>
  <si>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</si>
  <si>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</si>
  <si>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</si>
  <si>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</si>
  <si>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</si>
  <si>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</si>
  <si>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</si>
  <si>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</si>
  <si>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</si>
  <si>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</si>
  <si>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</si>
  <si>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</si>
  <si>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</si>
  <si>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</si>
  <si>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</si>
  <si>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</si>
  <si>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</si>
  <si>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</si>
  <si>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</si>
  <si>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</si>
  <si>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</si>
  <si>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</si>
  <si>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</si>
  <si>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</si>
  <si>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</si>
  <si>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</si>
  <si>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</si>
  <si>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</si>
  <si>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</si>
  <si>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</si>
  <si>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</si>
  <si>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</si>
  <si>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</si>
  <si>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</si>
  <si>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</si>
  <si>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</si>
  <si>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</si>
  <si>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</si>
  <si>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</si>
  <si>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</si>
  <si>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</si>
  <si>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</si>
  <si>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</si>
  <si>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</si>
  <si>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</si>
  <si>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</si>
  <si>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</si>
  <si>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</si>
  <si>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</si>
  <si>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</si>
  <si>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</si>
  <si>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</si>
  <si>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</si>
  <si>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</si>
  <si>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</si>
  <si>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</si>
  <si>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</si>
  <si>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</si>
  <si>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</si>
  <si>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</si>
  <si>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</si>
  <si>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</si>
  <si>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</si>
  <si>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</si>
  <si>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</si>
  <si>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</si>
  <si>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</si>
  <si>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</si>
  <si>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</si>
  <si>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</si>
  <si>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</si>
  <si>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</si>
  <si>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</si>
  <si>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</si>
  <si>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</si>
  <si>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</si>
  <si>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</si>
  <si>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</si>
  <si>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</si>
  <si>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</si>
  <si>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</si>
  <si>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</si>
  <si>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</si>
  <si>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</si>
  <si>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</si>
  <si>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</si>
  <si>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</si>
  <si>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</si>
  <si>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</si>
  <si>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</si>
  <si>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</si>
  <si>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</si>
  <si>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</si>
  <si>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</si>
  <si>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</si>
  <si>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</si>
  <si>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</si>
  <si>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</si>
  <si>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</si>
  <si>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</si>
  <si>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</si>
  <si>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</si>
  <si>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</si>
  <si>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</si>
  <si>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</si>
  <si>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</si>
  <si>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</si>
  <si>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</si>
  <si>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</si>
  <si>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</si>
  <si>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</si>
  <si>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</si>
  <si>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</si>
  <si>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</si>
  <si>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</si>
  <si>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</si>
  <si>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</si>
  <si>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</si>
  <si>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</si>
  <si>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</si>
  <si>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</si>
  <si>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</si>
  <si>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</si>
  <si>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</si>
  <si>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</si>
  <si>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</si>
  <si>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</si>
  <si>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</si>
  <si>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</si>
  <si>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</si>
  <si>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</si>
  <si>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</si>
  <si>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</si>
  <si>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</si>
  <si>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</si>
  <si>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</si>
  <si>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</si>
  <si>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</si>
  <si>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</si>
  <si>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</si>
  <si>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</si>
  <si>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</si>
  <si>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</si>
  <si>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</si>
  <si>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</si>
  <si>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</si>
  <si>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</si>
  <si>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</si>
  <si>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</si>
  <si>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</si>
  <si>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</si>
  <si>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</si>
  <si>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</si>
  <si>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</si>
  <si>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</si>
  <si>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</si>
  <si>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</si>
  <si>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</si>
  <si>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</si>
  <si>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</si>
  <si>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</si>
  <si>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</si>
  <si>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</si>
  <si>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</si>
  <si>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</si>
  <si>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</si>
  <si>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</si>
  <si>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</si>
  <si>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</si>
  <si>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</si>
  <si>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</si>
  <si>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</si>
  <si>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</si>
  <si>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</si>
  <si>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</si>
  <si>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</si>
  <si>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</si>
  <si>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</si>
  <si>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</si>
  <si>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</si>
  <si>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</si>
  <si>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</si>
  <si>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</si>
  <si>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</si>
  <si>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</si>
  <si>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</si>
  <si>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</si>
  <si>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</si>
  <si>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</si>
  <si>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</si>
  <si>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</si>
  <si>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</si>
  <si>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</si>
  <si>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</si>
  <si>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</si>
  <si>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</si>
  <si>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</si>
  <si>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</si>
  <si>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</si>
  <si>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</si>
  <si>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</si>
  <si>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</si>
  <si>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</si>
  <si>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</si>
  <si>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</si>
  <si>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</si>
  <si>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</si>
  <si>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</si>
  <si>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</si>
  <si>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</si>
  <si>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</si>
  <si>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</si>
  <si>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</si>
  <si>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</si>
  <si>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</si>
  <si>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</si>
  <si>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</si>
  <si>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</si>
  <si>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</si>
  <si>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</si>
  <si>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</si>
  <si>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</si>
  <si>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</si>
  <si>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</si>
  <si>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</si>
  <si>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</si>
  <si>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</si>
  <si>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</si>
  <si>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</si>
  <si>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</si>
  <si>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</si>
  <si>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</si>
  <si>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</si>
  <si>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</si>
  <si>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</si>
  <si>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</si>
  <si>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</si>
  <si>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</si>
  <si>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</si>
  <si>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</si>
  <si>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</si>
  <si>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</si>
  <si>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</si>
  <si>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</si>
  <si>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</si>
  <si>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</si>
  <si>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</si>
  <si>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</si>
  <si>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</si>
  <si>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</si>
  <si>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</si>
  <si>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</si>
  <si>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</si>
  <si>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</si>
  <si>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</si>
  <si>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</si>
  <si>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</si>
  <si>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</si>
  <si>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</si>
  <si>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</si>
  <si>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</si>
  <si>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</si>
  <si>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</si>
  <si>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</si>
  <si>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</si>
  <si>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</si>
  <si>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</si>
  <si>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</si>
  <si>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</si>
  <si>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</si>
  <si>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</si>
  <si>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</si>
  <si>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</si>
  <si>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</si>
  <si>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</si>
  <si>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</si>
  <si>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</si>
  <si>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</si>
  <si>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</si>
  <si>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</si>
  <si>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</si>
  <si>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</si>
  <si>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</si>
  <si>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</si>
  <si>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</si>
  <si>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</si>
  <si>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</si>
  <si>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</si>
  <si>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</si>
  <si>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</si>
  <si>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</si>
  <si>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</si>
  <si>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</si>
  <si>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</si>
  <si>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</si>
  <si>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</si>
  <si>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</si>
  <si>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</si>
  <si>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</si>
  <si>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</si>
  <si>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</si>
  <si>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</si>
  <si>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</si>
  <si>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</si>
  <si>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</si>
  <si>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</si>
  <si>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</si>
  <si>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</si>
  <si>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</si>
  <si>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</si>
  <si>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</si>
  <si>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</si>
  <si>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</si>
  <si>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</si>
  <si>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</si>
  <si>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</si>
  <si>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</si>
  <si>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</si>
  <si>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</si>
  <si>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</si>
  <si>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</si>
  <si>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</si>
  <si>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</si>
  <si>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</si>
  <si>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</si>
  <si>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</si>
  <si>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</si>
  <si>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</si>
  <si>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</si>
  <si>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</si>
  <si>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</si>
  <si>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</si>
  <si>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</si>
  <si>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</si>
  <si>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</si>
  <si>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</si>
  <si>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</si>
  <si>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</si>
  <si>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</si>
  <si>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</si>
  <si>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</si>
  <si>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</si>
  <si>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</si>
  <si>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</si>
  <si>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</si>
  <si>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</si>
  <si>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</si>
  <si>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</si>
  <si>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</si>
  <si>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</si>
  <si>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</si>
  <si>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</si>
  <si>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</si>
  <si>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</si>
  <si>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</si>
  <si>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</si>
  <si>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</si>
  <si>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</si>
  <si>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</si>
  <si>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</si>
  <si>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</si>
  <si>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</si>
  <si>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</si>
  <si>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</si>
  <si>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</si>
  <si>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</si>
  <si>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</si>
  <si>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</si>
  <si>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</si>
  <si>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</si>
  <si>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</si>
  <si>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</si>
  <si>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</si>
  <si>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</si>
  <si>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</si>
  <si>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</si>
  <si>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</si>
  <si>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</si>
  <si>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</si>
  <si>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</si>
  <si>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</si>
  <si>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</si>
  <si>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</si>
  <si>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</si>
  <si>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</si>
  <si>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</si>
  <si>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</si>
  <si>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</si>
  <si>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</si>
  <si>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</si>
  <si>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</si>
  <si>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</si>
  <si>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</si>
  <si>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</si>
  <si>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</si>
  <si>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</si>
  <si>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</si>
  <si>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</si>
  <si>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</si>
  <si>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</si>
  <si>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</si>
  <si>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</si>
  <si>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</si>
  <si>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</si>
  <si>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</si>
  <si>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</si>
  <si>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</si>
  <si>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</si>
  <si>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</si>
  <si>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</si>
  <si>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</si>
  <si>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</si>
  <si>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</si>
  <si>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</si>
  <si>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</si>
  <si>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</si>
  <si>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</si>
  <si>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</si>
  <si>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</si>
  <si>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</si>
  <si>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</si>
  <si>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</si>
  <si>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</si>
  <si>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</si>
  <si>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</si>
  <si>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</si>
  <si>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</si>
  <si>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</si>
  <si>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</si>
  <si>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</si>
  <si>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</si>
  <si>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</si>
  <si>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</si>
  <si>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</si>
  <si>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</si>
  <si>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</si>
  <si>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</si>
  <si>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</si>
  <si>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</si>
  <si>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</si>
  <si>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</si>
  <si>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</si>
  <si>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</si>
  <si>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</si>
  <si>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</si>
  <si>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</si>
  <si>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</si>
  <si>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</si>
  <si>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</si>
  <si>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</si>
  <si>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</si>
  <si>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</si>
  <si>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</si>
  <si>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</si>
  <si>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</si>
  <si>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</si>
  <si>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</si>
  <si>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</si>
  <si>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</si>
  <si>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</si>
  <si>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</si>
  <si>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</si>
  <si>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</si>
  <si>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</si>
  <si>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</si>
  <si>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</si>
  <si>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</si>
  <si>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</si>
  <si>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</si>
  <si>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</si>
  <si>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</si>
  <si>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</si>
  <si>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</si>
  <si>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</si>
  <si>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</si>
  <si>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</si>
  <si>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</si>
  <si>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</si>
  <si>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</si>
  <si>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</si>
  <si>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</si>
  <si>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</si>
  <si>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</si>
  <si>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</si>
  <si>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</si>
  <si>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</si>
  <si>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</si>
  <si>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</si>
  <si>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</si>
  <si>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</si>
  <si>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</si>
  <si>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</si>
  <si>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</si>
  <si>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</si>
  <si>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</si>
  <si>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</si>
  <si>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</si>
  <si>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</si>
  <si>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</si>
  <si>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</si>
  <si>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</si>
  <si>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</si>
  <si>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</si>
  <si>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</si>
  <si>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</si>
  <si>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</si>
  <si>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</si>
  <si>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</si>
  <si>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</si>
  <si>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</si>
  <si>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</si>
  <si>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</si>
  <si>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</si>
  <si>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</si>
  <si>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</si>
  <si>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</si>
  <si>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</si>
  <si>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</si>
  <si>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</si>
  <si>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</si>
  <si>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</si>
  <si>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</si>
  <si>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</si>
  <si>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</si>
  <si>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</si>
  <si>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</si>
  <si>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</si>
  <si>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</si>
  <si>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</si>
  <si>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</si>
  <si>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</si>
  <si>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</si>
  <si>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</si>
  <si>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</si>
  <si>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</si>
  <si>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</si>
  <si>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</si>
  <si>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</si>
  <si>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</si>
  <si>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</si>
  <si>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</si>
  <si>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</si>
  <si>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</si>
  <si>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</si>
  <si>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</si>
  <si>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</si>
  <si>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</si>
  <si>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</si>
  <si>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</si>
  <si>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</si>
  <si>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</si>
  <si>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</si>
  <si>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</si>
  <si>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</si>
  <si>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</si>
  <si>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</si>
  <si>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</si>
  <si>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</si>
  <si>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</si>
  <si>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</si>
  <si>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</si>
  <si>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</si>
  <si>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</si>
  <si>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</si>
  <si>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</si>
  <si>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</si>
  <si>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</si>
  <si>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</si>
  <si>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</si>
  <si>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</si>
  <si>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</si>
  <si>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</si>
  <si>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</si>
  <si>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</si>
  <si>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</si>
  <si>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</si>
  <si>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</si>
  <si>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</si>
  <si>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</si>
  <si>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</si>
  <si>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</si>
  <si>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</si>
  <si>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</si>
  <si>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</si>
  <si>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</si>
  <si>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</si>
  <si>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</si>
  <si>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</si>
  <si>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</si>
  <si>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</si>
  <si>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</si>
  <si>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</si>
  <si>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</si>
  <si>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</si>
  <si>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</si>
  <si>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</si>
  <si>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</si>
  <si>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</si>
  <si>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</si>
  <si>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</si>
  <si>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</si>
  <si>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</si>
  <si>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</si>
  <si>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</si>
  <si>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</si>
  <si>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</si>
  <si>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</si>
  <si>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</si>
  <si>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</si>
  <si>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</si>
  <si>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</si>
  <si>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</si>
  <si>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</si>
  <si>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</si>
  <si>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</si>
  <si>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</si>
  <si>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</si>
  <si>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</si>
  <si>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</si>
  <si>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</si>
  <si>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</si>
  <si>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</si>
  <si>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</si>
  <si>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</si>
  <si>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</si>
  <si>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</si>
  <si>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</si>
  <si>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</si>
  <si>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</si>
  <si>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</si>
  <si>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</si>
  <si>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</si>
  <si>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</si>
  <si>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</si>
  <si>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</si>
  <si>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</si>
  <si>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</si>
  <si>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</si>
  <si>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</si>
  <si>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</si>
  <si>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</si>
  <si>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</si>
  <si>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</si>
  <si>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</si>
  <si>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</si>
  <si>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</si>
  <si>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</si>
  <si>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</si>
  <si>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</si>
  <si>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</si>
  <si>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</si>
  <si>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</si>
  <si>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</si>
  <si>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</si>
  <si>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</si>
  <si>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</si>
  <si>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</si>
  <si>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</si>
  <si>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</si>
  <si>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</si>
  <si>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</si>
  <si>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</si>
  <si>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</si>
  <si>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</si>
  <si>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</si>
  <si>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</si>
  <si>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</si>
  <si>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</si>
  <si>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</si>
  <si>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</si>
  <si>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</si>
  <si>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</si>
  <si>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</si>
  <si>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</si>
  <si>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</si>
  <si>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</si>
  <si>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</si>
  <si>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</si>
  <si>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</si>
  <si>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</si>
  <si>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</si>
  <si>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</si>
  <si>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</si>
  <si>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</si>
  <si>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</si>
  <si>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</si>
  <si>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</si>
  <si>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</si>
  <si>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</si>
  <si>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</si>
  <si>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</si>
  <si>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</si>
  <si>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</si>
  <si>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</si>
  <si>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</si>
  <si>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</si>
  <si>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</si>
  <si>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</si>
  <si>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</si>
  <si>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</si>
  <si>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</si>
  <si>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</si>
  <si>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</si>
  <si>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</si>
  <si>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</si>
  <si>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</si>
  <si>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</si>
  <si>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</si>
  <si>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</si>
  <si>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</si>
  <si>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</si>
  <si>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</si>
  <si>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</si>
  <si>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</si>
  <si>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</si>
  <si>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</si>
  <si>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</si>
  <si>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</si>
  <si>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</si>
  <si>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</si>
  <si>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</si>
  <si>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</si>
  <si>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</si>
  <si>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</si>
  <si>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</si>
  <si>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</si>
  <si>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</si>
  <si>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</si>
  <si>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</si>
  <si>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</si>
  <si>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</si>
  <si>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</si>
  <si>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</si>
  <si>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</si>
  <si>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</si>
  <si>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</si>
  <si>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</si>
  <si>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</si>
  <si>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</si>
  <si>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</si>
  <si>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</si>
  <si>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</si>
  <si>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</si>
  <si>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</si>
  <si>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</si>
  <si>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</si>
  <si>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</si>
  <si>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</si>
  <si>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</si>
  <si>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</si>
  <si>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</si>
  <si>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</si>
  <si>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</si>
  <si>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</si>
  <si>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</si>
  <si>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</si>
  <si>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</si>
  <si>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</si>
  <si>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</si>
  <si>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</si>
  <si>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</si>
  <si>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</si>
  <si>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</si>
  <si>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</si>
  <si>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</si>
  <si>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</si>
  <si>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</si>
  <si>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</si>
  <si>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</si>
  <si>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</si>
  <si>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</si>
  <si>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</si>
  <si>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</si>
  <si>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</si>
  <si>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</si>
  <si>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</si>
  <si>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</si>
  <si>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</si>
  <si>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</si>
  <si>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</si>
  <si>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</si>
  <si>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</si>
  <si>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</si>
  <si>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</si>
  <si>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</si>
  <si>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</si>
  <si>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</si>
  <si>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</si>
  <si>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</si>
  <si>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</si>
  <si>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</si>
  <si>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</si>
  <si>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</si>
  <si>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</si>
  <si>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</si>
  <si>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</si>
  <si>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</si>
  <si>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</si>
  <si>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</si>
  <si>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</si>
  <si>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</si>
  <si>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</si>
  <si>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</si>
  <si>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</si>
  <si>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</si>
  <si>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</si>
  <si>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</si>
  <si>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</si>
  <si>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</si>
  <si>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</si>
  <si>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</si>
  <si>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</si>
  <si>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</si>
  <si>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</si>
  <si>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</si>
  <si>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</si>
  <si>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</si>
  <si>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</si>
  <si>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</si>
  <si>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</si>
  <si>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</si>
  <si>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</si>
  <si>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</si>
  <si>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</si>
  <si>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</si>
  <si>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</si>
  <si>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</si>
  <si>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</si>
  <si>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</si>
  <si>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</si>
  <si>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</si>
  <si>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</si>
  <si>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</si>
  <si>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</si>
  <si>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</si>
  <si>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</si>
  <si>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</si>
  <si>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</si>
  <si>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</si>
  <si>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</si>
  <si>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</si>
  <si>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</si>
  <si>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</si>
  <si>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</si>
  <si>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</si>
  <si>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</si>
  <si>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</si>
  <si>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</si>
  <si>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</si>
  <si>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</si>
  <si>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</si>
  <si>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</si>
  <si>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</si>
  <si>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</si>
  <si>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</si>
  <si>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</si>
  <si>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</si>
  <si>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</si>
  <si>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</si>
  <si>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</si>
  <si>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</si>
  <si>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</si>
  <si>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</si>
  <si>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</si>
  <si>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</si>
  <si>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</si>
  <si>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</si>
  <si>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</si>
  <si>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</si>
  <si>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</si>
  <si>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</si>
  <si>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</si>
  <si>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</si>
  <si>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</si>
  <si>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</si>
  <si>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</si>
  <si>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</si>
  <si>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</si>
  <si>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</si>
  <si>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</si>
  <si>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</si>
  <si>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</si>
  <si>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</si>
  <si>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</si>
  <si>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</si>
  <si>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</si>
  <si>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</si>
  <si>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</si>
  <si>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</si>
  <si>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</si>
  <si>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</si>
  <si>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</si>
  <si>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</si>
  <si>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</si>
  <si>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</si>
  <si>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</si>
  <si>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</si>
  <si>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</si>
  <si>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</si>
  <si>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</si>
  <si>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</si>
  <si>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</si>
  <si>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</si>
  <si>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</si>
  <si>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</si>
  <si>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</si>
  <si>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</si>
  <si>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</si>
  <si>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</si>
  <si>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</si>
  <si>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</si>
  <si>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</si>
  <si>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</si>
  <si>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</si>
  <si>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</si>
  <si>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</si>
  <si>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</si>
  <si>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</si>
  <si>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</si>
  <si>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</si>
  <si>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</si>
  <si>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</si>
  <si>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</si>
  <si>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</si>
  <si>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</si>
  <si>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</si>
  <si>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</si>
  <si>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</si>
  <si>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</si>
  <si>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</si>
  <si>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</si>
  <si>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</si>
  <si>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</si>
  <si>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</si>
  <si>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</si>
  <si>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</si>
  <si>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</si>
  <si>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</si>
  <si>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</si>
  <si>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</si>
  <si>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</si>
  <si>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</si>
  <si>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</si>
  <si>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</si>
  <si>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</si>
  <si>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</si>
  <si>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</si>
  <si>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</si>
  <si>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</si>
  <si>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</si>
  <si>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</si>
  <si>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</si>
  <si>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</si>
  <si>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</si>
  <si>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</si>
  <si>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</si>
  <si>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</si>
  <si>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</si>
  <si>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</si>
  <si>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</si>
  <si>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</si>
  <si>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</si>
  <si>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</si>
  <si>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</si>
  <si>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</si>
  <si>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</si>
  <si>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</si>
  <si>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</si>
  <si>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</si>
  <si>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</si>
  <si>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</si>
  <si>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</si>
  <si>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</si>
  <si>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</si>
  <si>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</si>
  <si>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</si>
  <si>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</si>
  <si>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</si>
  <si>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</si>
  <si>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</si>
  <si>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</si>
  <si>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</si>
  <si>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</si>
  <si>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</si>
  <si>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</si>
  <si>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</si>
  <si>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</si>
  <si>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</si>
  <si>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</si>
  <si>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</si>
  <si>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</si>
  <si>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</si>
  <si>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</si>
  <si>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</si>
  <si>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</si>
  <si>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</si>
  <si>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</si>
  <si>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</si>
  <si>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</si>
  <si>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</si>
  <si>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</si>
  <si>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</si>
  <si>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</si>
  <si>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</si>
  <si>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</si>
  <si>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</si>
  <si>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</si>
  <si>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</si>
  <si>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</si>
  <si>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</si>
  <si>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</si>
  <si>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</si>
  <si>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</si>
  <si>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</si>
  <si>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</si>
  <si>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</si>
  <si>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</si>
  <si>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</si>
  <si>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</si>
  <si>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</si>
  <si>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</si>
  <si>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</si>
  <si>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</si>
  <si>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</si>
  <si>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</si>
  <si>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</si>
  <si>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</si>
  <si>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</si>
  <si>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</si>
  <si>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</si>
  <si>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</si>
  <si>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</si>
  <si>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</si>
  <si>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</si>
  <si>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</si>
  <si>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</si>
  <si>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</si>
  <si>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</si>
  <si>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</si>
  <si>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</si>
  <si>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</si>
  <si>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</si>
  <si>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</si>
  <si>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</si>
  <si>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</si>
  <si>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</si>
  <si>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</si>
  <si>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</si>
  <si>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</si>
  <si>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</si>
  <si>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</si>
  <si>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</si>
  <si>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</si>
  <si>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</si>
  <si>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</si>
  <si>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</si>
  <si>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</si>
  <si>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</si>
  <si>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</si>
  <si>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</si>
  <si>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</si>
  <si>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</si>
  <si>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</si>
  <si>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</si>
  <si>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</si>
  <si>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</si>
  <si>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</si>
  <si>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</si>
  <si>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</si>
  <si>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</si>
  <si>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</si>
  <si>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</si>
  <si>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</si>
  <si>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</si>
  <si>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</si>
  <si>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</si>
  <si>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</si>
  <si>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</si>
  <si>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</si>
  <si>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</si>
  <si>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</si>
  <si>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</si>
  <si>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</si>
  <si>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</si>
  <si>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</si>
  <si>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</si>
  <si>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</si>
  <si>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</si>
  <si>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</si>
  <si>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</si>
  <si>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</si>
  <si>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</si>
  <si>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</si>
  <si>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</si>
  <si>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</si>
  <si>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</si>
  <si>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</si>
  <si>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</si>
  <si>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</si>
  <si>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</si>
  <si>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</si>
  <si>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</si>
  <si>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</si>
  <si>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</si>
  <si>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</si>
  <si>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</si>
  <si>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</si>
  <si>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</si>
  <si>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</si>
  <si>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</si>
  <si>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</si>
  <si>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</si>
  <si>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</si>
  <si>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</si>
  <si>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</si>
  <si>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</si>
  <si>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</si>
  <si>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</si>
  <si>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</si>
  <si>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</si>
  <si>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</si>
  <si>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</si>
  <si>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</si>
  <si>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</si>
  <si>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</si>
  <si>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</si>
  <si>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</si>
  <si>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</si>
  <si>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</si>
  <si>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</si>
  <si>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</si>
  <si>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</si>
  <si>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</si>
  <si>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</si>
  <si>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</si>
  <si>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</si>
  <si>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</si>
  <si>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</si>
  <si>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</si>
  <si>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</si>
  <si>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</si>
  <si>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</si>
  <si>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</si>
  <si>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</si>
  <si>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</si>
  <si>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</si>
  <si>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</si>
  <si>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</si>
  <si>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</si>
  <si>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</si>
  <si>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</si>
  <si>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</si>
  <si>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</si>
  <si>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</si>
  <si>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</si>
  <si>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</si>
  <si>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</si>
  <si>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</si>
  <si>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</si>
  <si>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</si>
  <si>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</si>
  <si>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</si>
  <si>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</si>
  <si>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</si>
  <si>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</si>
  <si>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</si>
  <si>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</si>
  <si>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</si>
  <si>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</si>
  <si>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</si>
  <si>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</si>
  <si>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</si>
  <si>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</si>
  <si>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</si>
  <si>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</si>
  <si>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</si>
  <si>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</si>
  <si>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</si>
  <si>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</si>
  <si>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</si>
  <si>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</si>
  <si>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</si>
  <si>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</si>
  <si>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</si>
  <si>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</si>
  <si>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</si>
  <si>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</si>
  <si>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</si>
  <si>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</si>
  <si>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</si>
  <si>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</si>
  <si>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</si>
  <si>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</si>
  <si>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</si>
  <si>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</si>
  <si>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</si>
  <si>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</si>
  <si>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</si>
  <si>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</si>
  <si>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</si>
  <si>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</si>
  <si>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</si>
  <si>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</si>
  <si>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</si>
  <si>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</si>
  <si>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</si>
  <si>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</si>
  <si>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</si>
  <si>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</si>
  <si>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</si>
  <si>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</si>
  <si>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</si>
  <si>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</si>
  <si>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</si>
  <si>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</si>
  <si>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</si>
  <si>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</si>
  <si>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</si>
  <si>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</si>
  <si>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</si>
  <si>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</si>
  <si>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</si>
  <si>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</si>
  <si>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</si>
  <si>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</si>
  <si>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</si>
  <si>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</si>
  <si>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</si>
  <si>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</si>
  <si>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</si>
  <si>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</si>
  <si>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</si>
  <si>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</si>
  <si>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</si>
  <si>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</si>
  <si>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</si>
  <si>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</si>
  <si>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</si>
  <si>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</si>
  <si>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</si>
  <si>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</si>
  <si>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</si>
  <si>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</si>
  <si>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</si>
  <si>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</si>
  <si>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</si>
  <si>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</si>
  <si>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</si>
  <si>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</si>
  <si>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</si>
  <si>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</si>
  <si>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</si>
  <si>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</si>
  <si>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</si>
  <si>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</si>
  <si>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</si>
  <si>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</si>
  <si>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</si>
  <si>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</si>
  <si>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</si>
  <si>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</si>
  <si>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</si>
  <si>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</si>
  <si>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</si>
  <si>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</si>
  <si>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</si>
  <si>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</si>
  <si>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</si>
  <si>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</si>
  <si>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</si>
  <si>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</si>
  <si>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</si>
  <si>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</si>
  <si>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</si>
  <si>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</si>
  <si>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</si>
  <si>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</si>
  <si>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</si>
  <si>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</si>
  <si>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</si>
  <si>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</si>
  <si>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</si>
  <si>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</si>
  <si>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</si>
  <si>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</si>
  <si>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</si>
  <si>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</si>
  <si>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</si>
  <si>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</si>
  <si>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</si>
  <si>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</si>
  <si>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</si>
  <si>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</si>
  <si>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</si>
  <si>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</si>
  <si>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</si>
  <si>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</si>
  <si>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</si>
  <si>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</si>
  <si>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</si>
  <si>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</si>
  <si>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</si>
  <si>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</si>
  <si>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</si>
  <si>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</si>
  <si>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</si>
  <si>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</si>
  <si>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</si>
  <si>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</si>
  <si>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</si>
  <si>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</si>
  <si>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</si>
  <si>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</si>
  <si>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</si>
  <si>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</si>
  <si>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</si>
  <si>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</si>
  <si>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</si>
  <si>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</si>
  <si>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</si>
  <si>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</si>
  <si>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</si>
  <si>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</si>
  <si>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</si>
  <si>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</si>
  <si>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</si>
  <si>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</si>
  <si>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</si>
  <si>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</si>
  <si>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</si>
  <si>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</si>
  <si>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</si>
  <si>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</si>
  <si>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</si>
  <si>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</si>
  <si>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</si>
  <si>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</si>
  <si>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</si>
  <si>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</si>
  <si>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</si>
  <si>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</si>
  <si>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</si>
  <si>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</si>
  <si>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</si>
  <si>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</si>
  <si>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</si>
  <si>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</si>
  <si>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</si>
  <si>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</si>
  <si>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</si>
  <si>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</si>
  <si>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</si>
  <si>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</si>
  <si>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</si>
  <si>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</si>
  <si>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</si>
  <si>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</si>
  <si>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</si>
  <si>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</si>
  <si>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</si>
  <si>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</si>
  <si>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</si>
  <si>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</si>
  <si>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</si>
  <si>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</si>
  <si>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</si>
  <si>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</si>
  <si>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</si>
  <si>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</si>
  <si>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</si>
  <si>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</si>
  <si>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</si>
  <si>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</si>
  <si>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</si>
  <si>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</si>
  <si>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</si>
  <si>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</si>
  <si>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</si>
  <si>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</si>
  <si>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</si>
  <si>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</si>
  <si>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</si>
  <si>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</si>
  <si>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</si>
  <si>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</si>
  <si>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</si>
  <si>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</si>
  <si>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</si>
  <si>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</si>
  <si>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</si>
  <si>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</si>
  <si>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</si>
  <si>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</si>
  <si>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</si>
  <si>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</si>
  <si>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</si>
  <si>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</si>
  <si>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</si>
  <si>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</si>
  <si>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</si>
  <si>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</si>
  <si>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</si>
  <si>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</si>
  <si>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</si>
  <si>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</si>
  <si>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</si>
  <si>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</si>
  <si>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</si>
  <si>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</si>
  <si>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</si>
  <si>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</si>
  <si>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</si>
  <si>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</si>
  <si>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</si>
  <si>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</si>
  <si>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</si>
  <si>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</si>
  <si>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</si>
  <si>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</si>
  <si>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</si>
  <si>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</si>
  <si>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</si>
  <si>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</si>
  <si>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</si>
  <si>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</si>
  <si>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</si>
  <si>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</si>
  <si>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</si>
  <si>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</si>
  <si>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</si>
  <si>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</si>
  <si>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</si>
  <si>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</si>
  <si>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</si>
  <si>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</si>
  <si>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</si>
  <si>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</si>
  <si>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</si>
  <si>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</si>
  <si>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</si>
  <si>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</si>
  <si>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</si>
  <si>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</si>
  <si>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</si>
  <si>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</si>
  <si>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</si>
  <si>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</si>
  <si>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</si>
  <si>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</si>
  <si>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</si>
  <si>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</si>
  <si>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</si>
  <si>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</si>
  <si>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</si>
  <si>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</si>
  <si>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</si>
  <si>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</si>
  <si>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</si>
  <si>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</si>
  <si>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</si>
  <si>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</si>
  <si>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</si>
  <si>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</si>
  <si>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</si>
  <si>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</si>
  <si>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</si>
  <si>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</si>
  <si>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</si>
  <si>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</si>
  <si>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</si>
  <si>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</si>
  <si>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</si>
  <si>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</si>
  <si>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</si>
  <si>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</si>
  <si>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</si>
  <si>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</si>
  <si>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</si>
  <si>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</si>
  <si>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</si>
  <si>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</si>
  <si>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</si>
  <si>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</si>
  <si>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</si>
  <si>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</si>
  <si>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</si>
  <si>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</si>
  <si>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</si>
  <si>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</si>
  <si>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</si>
  <si>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</si>
  <si>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</si>
  <si>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</si>
  <si>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</si>
  <si>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</si>
  <si>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</si>
  <si>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</si>
  <si>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</si>
  <si>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</si>
  <si>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</si>
  <si>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</si>
  <si>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</si>
  <si>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</si>
  <si>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</si>
  <si>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</si>
  <si>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</si>
  <si>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</si>
  <si>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</si>
  <si>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</si>
  <si>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</si>
  <si>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</si>
  <si>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</si>
  <si>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</si>
  <si>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</si>
  <si>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</si>
  <si>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</si>
  <si>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</si>
  <si>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</si>
  <si>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</si>
  <si>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</si>
  <si>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</si>
  <si>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</si>
  <si>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</si>
  <si>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</si>
  <si>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</si>
  <si>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</si>
  <si>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</si>
  <si>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</si>
  <si>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</si>
  <si>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</si>
  <si>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</si>
  <si>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</si>
  <si>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</si>
  <si>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</si>
  <si>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</si>
  <si>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</si>
  <si>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</si>
  <si>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</si>
  <si>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</si>
  <si>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</si>
  <si>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</si>
  <si>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</si>
  <si>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</si>
  <si>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</si>
  <si>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</si>
  <si>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</si>
  <si>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</si>
  <si>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</si>
  <si>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</si>
  <si>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</si>
  <si>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</si>
  <si>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</si>
  <si>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</si>
  <si>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</si>
  <si>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</si>
  <si>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</si>
  <si>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</si>
  <si>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</si>
  <si>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</si>
  <si>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</si>
  <si>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</si>
  <si>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</si>
  <si>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</si>
  <si>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</si>
  <si>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</si>
  <si>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</si>
  <si>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</si>
  <si>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</si>
  <si>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</si>
  <si>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</si>
  <si>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</si>
  <si>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</si>
  <si>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</si>
  <si>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</si>
  <si>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</si>
  <si>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</si>
  <si>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</si>
  <si>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</si>
  <si>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</si>
  <si>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</si>
  <si>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</si>
  <si>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</si>
  <si>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</si>
  <si>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</si>
  <si>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</si>
  <si>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</si>
  <si>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</si>
  <si>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</si>
  <si>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</si>
  <si>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</si>
  <si>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</si>
  <si>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</si>
  <si>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</si>
  <si>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</si>
  <si>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</si>
  <si>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</si>
  <si>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</si>
  <si>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</si>
  <si>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</si>
  <si>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</si>
  <si>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</si>
  <si>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</si>
  <si>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</si>
  <si>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</si>
  <si>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</si>
  <si>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</si>
  <si>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</si>
  <si>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</si>
  <si>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</si>
  <si>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</si>
  <si>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</si>
  <si>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</si>
  <si>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</si>
  <si>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</si>
  <si>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</si>
  <si>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</si>
  <si>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</si>
  <si>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</si>
  <si>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</si>
  <si>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</si>
  <si>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</si>
  <si>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</si>
  <si>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</si>
  <si>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</si>
  <si>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</si>
  <si>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</si>
  <si>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</si>
  <si>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</si>
  <si>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</si>
  <si>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</si>
  <si>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</si>
  <si>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</si>
  <si>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</si>
  <si>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</si>
  <si>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</si>
  <si>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</si>
  <si>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</si>
  <si>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</si>
  <si>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</si>
  <si>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</si>
  <si>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</si>
  <si>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</si>
  <si>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</si>
  <si>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</si>
  <si>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</si>
  <si>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</si>
  <si>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</si>
  <si>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</si>
  <si>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</si>
  <si>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</si>
  <si>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</si>
  <si>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</si>
  <si>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</si>
  <si>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</si>
  <si>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</si>
  <si>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</si>
  <si>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</si>
  <si>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</si>
  <si>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</si>
  <si>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</si>
  <si>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</si>
  <si>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</si>
  <si>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</si>
  <si>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</si>
  <si>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</si>
  <si>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</si>
  <si>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</si>
  <si>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</si>
  <si>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</si>
  <si>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</si>
  <si>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</si>
  <si>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</si>
  <si>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</si>
  <si>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</si>
  <si>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</si>
  <si>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</si>
  <si>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</si>
  <si>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</si>
  <si>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</si>
  <si>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</si>
  <si>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</si>
  <si>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</si>
  <si>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</si>
  <si>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</si>
  <si>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</si>
  <si>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</si>
  <si>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</si>
  <si>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</si>
  <si>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</si>
  <si>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</si>
  <si>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</si>
  <si>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</si>
  <si>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</si>
  <si>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</si>
  <si>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</si>
  <si>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</si>
  <si>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</si>
  <si>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</si>
  <si>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</si>
  <si>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</si>
  <si>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</si>
  <si>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</si>
  <si>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</si>
  <si>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</si>
  <si>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</si>
  <si>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</si>
  <si>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</si>
  <si>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</si>
  <si>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</si>
  <si>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</si>
  <si>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</si>
  <si>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</si>
  <si>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</si>
  <si>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</si>
  <si>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</si>
  <si>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</si>
  <si>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</si>
  <si>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</si>
  <si>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</si>
  <si>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</si>
  <si>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</si>
  <si>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</si>
  <si>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</si>
  <si>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</si>
  <si>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</si>
  <si>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</si>
  <si>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</si>
  <si>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</si>
  <si>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</si>
  <si>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</si>
  <si>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</si>
  <si>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</si>
  <si>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</si>
  <si>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</si>
  <si>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</si>
  <si>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</si>
  <si>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</si>
  <si>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</si>
  <si>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</si>
  <si>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</si>
  <si>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</si>
  <si>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</si>
  <si>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</si>
  <si>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</si>
  <si>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</si>
  <si>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</si>
  <si>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</si>
  <si>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</si>
  <si>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</si>
  <si>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</si>
  <si>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</si>
  <si>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</si>
  <si>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</si>
  <si>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</si>
  <si>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</si>
  <si>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</si>
  <si>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</si>
  <si>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</si>
  <si>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</si>
  <si>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</si>
  <si>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</si>
  <si>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</si>
  <si>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</si>
  <si>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</si>
  <si>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</si>
  <si>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</si>
  <si>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</si>
  <si>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</si>
  <si>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</si>
  <si>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</si>
  <si>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</si>
  <si>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</si>
  <si>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</si>
  <si>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</si>
  <si>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</si>
  <si>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</si>
  <si>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</si>
  <si>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</si>
  <si>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</si>
  <si>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</si>
  <si>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</si>
  <si>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</si>
  <si>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</si>
  <si>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</si>
  <si>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</si>
  <si>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</si>
  <si>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</si>
  <si>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Knox</t>
  </si>
  <si>
    <t>121 S. Prarie St</t>
  </si>
  <si>
    <t>Galesburg</t>
  </si>
  <si>
    <t>nbitner@roe33.net</t>
  </si>
  <si>
    <t>309-345-3828</t>
  </si>
  <si>
    <t>309-345-6735</t>
  </si>
  <si>
    <t>Mrs. Jodi Scott</t>
  </si>
  <si>
    <t>jscott@roe33.net</t>
  </si>
  <si>
    <t>309-734-6822</t>
  </si>
  <si>
    <t>309-734-2452</t>
  </si>
  <si>
    <t>Jason A. Hohulin, CPA</t>
  </si>
  <si>
    <t>jhohulin@gorenzcpa.com</t>
  </si>
  <si>
    <t>Part C Number 20 - See Finding 2020-001</t>
  </si>
  <si>
    <t xml:space="preserve">Delabar Member Districts </t>
  </si>
  <si>
    <t>ROE #33</t>
  </si>
  <si>
    <t>Page 13, Line 220 - Perkins Grant</t>
  </si>
  <si>
    <t>Page 16, Line 83 - Payments to other districts for admin assessment</t>
  </si>
  <si>
    <t>Auditcheck Tab, Line 82 - No qualifying contract over $25,000</t>
  </si>
  <si>
    <t xml:space="preserve">    number of 2020-001, 2020-002, etc.  The sheet is formatted so that only the number need be entered (1, 2, etc.).</t>
  </si>
  <si>
    <t xml:space="preserve">    sequence of findings.  For example, findings identified and reported in the audit of fiscal year 2020 would be assigned a reference </t>
  </si>
  <si>
    <t>One individual has the ability to complete and record accounting functions which ideally would be segregated.</t>
  </si>
  <si>
    <t>Inadequate segregation of duties increases the risk of misstatements in the financial statements.</t>
  </si>
  <si>
    <t>Most District accounting and financial records are maintained by one individual.</t>
  </si>
  <si>
    <t>One individual has the primary responsibility for performing most of the accounting, financial, and some treasury duties including key functions of recording, reconciling, physical custody of cash, preparing deposits, and reporting cash transactions. This structure reduces certain aspects of the internal control system which rely on adequate segregation of duties.</t>
  </si>
  <si>
    <t>2020-</t>
  </si>
  <si>
    <t>Year Ending June 30, 2020</t>
  </si>
  <si>
    <r>
      <t>CORRECTIVE ACTION PLAN FOR CURRENT YEAR AUDIT FINDINGS</t>
    </r>
    <r>
      <rPr>
        <b/>
        <vertAlign val="superscript"/>
        <sz val="9"/>
        <rFont val="Arial"/>
        <family val="2"/>
      </rPr>
      <t>21</t>
    </r>
  </si>
  <si>
    <t>Corrective Action Plan</t>
  </si>
  <si>
    <t>Finding No.:</t>
  </si>
  <si>
    <t>Condition:</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</si>
  <si>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</si>
  <si>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</si>
  <si>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Anticipated Date of Completion:</t>
  </si>
  <si>
    <t>Name of Contact Person:</t>
  </si>
  <si>
    <t>Management Response:</t>
  </si>
  <si>
    <t>is 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</si>
  <si>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</si>
  <si>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2019-001</t>
  </si>
  <si>
    <t>Lack of Segregation of Duties</t>
  </si>
  <si>
    <t>Unresolved</t>
  </si>
  <si>
    <t>2019-002</t>
  </si>
  <si>
    <t>Total Expenditures Exceed Budget</t>
  </si>
  <si>
    <t>The System will continue to monitor their internal control system. Management oversight and other mitigating controls have lowered risks associated with inadequate segregation of duties. Assessment of internal controls will be performed annually.</t>
  </si>
  <si>
    <t xml:space="preserve">The practice of monitoring expenitures to budgeted amounts is essential to the monitoring of financial operations.  </t>
  </si>
  <si>
    <t>The approved budget sets the authorized expenditure limitation for each fund.</t>
  </si>
  <si>
    <t>Actual expenditures exceed the budget.</t>
  </si>
  <si>
    <t>In the future, when budget constraints cannot be met, an amended budget should be filed.</t>
  </si>
  <si>
    <r>
      <t>CORRECTIVE ACTION PLAN FOR CURRENT YEAR AUDIT FINDINGS</t>
    </r>
    <r>
      <rPr>
        <b/>
        <vertAlign val="superscript"/>
        <sz val="9"/>
        <rFont val="Calibri"/>
        <family val="2"/>
        <scheme val="minor"/>
      </rPr>
      <t>21</t>
    </r>
  </si>
  <si>
    <r>
      <t xml:space="preserve">Management has allowed expenditures and/or transfers to exceed amounts budgeted for the following funds:
                                                                   Actual Expenditures
                                                                       </t>
    </r>
    <r>
      <rPr>
        <u/>
        <sz val="10"/>
        <rFont val="Calibri"/>
        <family val="2"/>
        <scheme val="minor"/>
      </rPr>
      <t xml:space="preserve">and/or Transfers  </t>
    </r>
    <r>
      <rPr>
        <sz val="10"/>
        <rFont val="Calibri"/>
        <family val="2"/>
        <scheme val="minor"/>
      </rPr>
      <t xml:space="preserve">                                                       </t>
    </r>
    <r>
      <rPr>
        <u/>
        <sz val="10"/>
        <rFont val="Calibri"/>
        <family val="2"/>
        <scheme val="minor"/>
      </rPr>
      <t>Budget</t>
    </r>
    <r>
      <rPr>
        <sz val="10"/>
        <rFont val="Calibri"/>
        <family val="2"/>
        <scheme val="minor"/>
      </rPr>
      <t xml:space="preserve">
Educational                                                      358,947                                                                    295,813
</t>
    </r>
  </si>
  <si>
    <t>Management has allowed expenditures and/or transfers to exceed amounts budgeted for the following funds:
                                                                   Actual Expenditures
                                                                       and/or Transfers                                                         Budget
Educational                                                         358,947                                                                 295,813</t>
  </si>
  <si>
    <t xml:space="preserve">The System will monitor actual expenditures compared to budget and file budget </t>
  </si>
  <si>
    <t xml:space="preserve">ammendments when applicable.  </t>
  </si>
  <si>
    <t>The Governing Body should perform an assessment of internal controls, at least annually.</t>
  </si>
  <si>
    <t>The Governing Body's most recent assessment has determined that the current internal control system is acceptable. The internal control system will continue to be monitored.</t>
  </si>
  <si>
    <t>The Governing Body is approving expenditures without adequately monitoring budget to actual comparisons.</t>
  </si>
  <si>
    <t>The System will monitor actual expenditures compared to budget and file budget amendments when warranted.</t>
  </si>
  <si>
    <t>The Governing Body has determined that the risk of current internal control system</t>
  </si>
  <si>
    <t>The Governing Body will use budget variances and current year estimates to prepare more informed budgets in the future.</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</si>
  <si>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</si>
  <si>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The management of a joint agreement has a legal obligation to the State Board of Education of Illinois to file their annual budget by September 1.</t>
  </si>
  <si>
    <t>Untimely adoption of the budget prevents proper planning for the joint agreement's financials and is noncompliant with Illinois State law.</t>
  </si>
  <si>
    <t>Management should be mindful and current on the Illinois Complied Statutes in order to be in compliance in future fiscal years.</t>
  </si>
  <si>
    <t>The Illinois Complied Statutes, Chapter 105, Section 5, Paragraph 17-1, requires that joint agreements shall adopt an annual budget by September 1 of each fiscal year.</t>
  </si>
  <si>
    <t>The joint agreement filed their annual budget on October 15, 2019, and exceeded the deadline to adopt their annual budget.</t>
  </si>
  <si>
    <t>The System is currently reviewing procedures and plans to adopt their budget in a timely manner in the future.</t>
  </si>
  <si>
    <t xml:space="preserve">The Board of Control meets quarterly and the Budget was not prepared in time to be presented at a Board Meeting prior to the September 1st deadline.  </t>
  </si>
  <si>
    <t>manner in the future.</t>
  </si>
  <si>
    <t>The System's management will meet regarding Illinois Compiled Statutes, review their procedures regarding budget planning and implimentation, and finally adopt the budget in a timely manner. The System will work to remain updated on future changes in the statutes.</t>
  </si>
  <si>
    <t>The System is currently reviewing procedures and plans to adopt their budget in a timely</t>
  </si>
  <si>
    <t>NONE</t>
  </si>
  <si>
    <t>See PDF Version</t>
  </si>
  <si>
    <t>Edward Fletcher</t>
  </si>
  <si>
    <t>efletcher@roe33.net</t>
  </si>
  <si>
    <t>Edward Fletcher, Director</t>
  </si>
  <si>
    <t xml:space="preserve"> Delabar CTE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</si>
</sst>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8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0" fontId="58" fillId="0" borderId="9" xfId="3" applyFont="1" applyBorder="1" applyAlignment="1" applyProtection="1">
      <alignment horizontal="center"/>
      <protection locked="0"/>
    </xf>
    <xf numFmtId="0" fontId="58" fillId="0" borderId="0" xfId="3" applyFont="1" applyAlignment="1">
      <alignment horizontal="center"/>
    </xf>
    <xf numFmtId="0" fontId="65" fillId="0" borderId="0" xfId="3" applyFont="1" applyAlignment="1">
      <alignment horizontal="center" vertical="top" textRotation="180"/>
    </xf>
    <xf numFmtId="0" fontId="120" fillId="0" borderId="0" xfId="3" applyFont="1"/>
    <xf numFmtId="0" fontId="58" fillId="0" borderId="78" xfId="3" applyFont="1" applyBorder="1"/>
    <xf numFmtId="0" fontId="58" fillId="0" borderId="78" xfId="3" applyFont="1" applyBorder="1" applyAlignment="1">
      <alignment horizontal="center"/>
    </xf>
    <xf numFmtId="0" fontId="58" fillId="0" borderId="142" xfId="3" applyFont="1" applyBorder="1"/>
    <xf numFmtId="0" fontId="58" fillId="0" borderId="142" xfId="3" applyFont="1" applyBorder="1" applyAlignment="1">
      <alignment horizontal="center"/>
    </xf>
    <xf numFmtId="0" fontId="66" fillId="0" borderId="142" xfId="3" applyFont="1" applyBorder="1"/>
    <xf numFmtId="0" fontId="65" fillId="0" borderId="142" xfId="3" applyFont="1" applyBorder="1" applyAlignment="1">
      <alignment horizontal="left"/>
    </xf>
    <xf numFmtId="0" fontId="65" fillId="0" borderId="142" xfId="3" applyFont="1" applyBorder="1"/>
    <xf numFmtId="0" fontId="65" fillId="0" borderId="142" xfId="3" quotePrefix="1" applyFont="1" applyBorder="1" applyAlignment="1">
      <alignment horizontal="left"/>
    </xf>
    <xf numFmtId="8" fontId="58" fillId="0" borderId="0" xfId="3" applyNumberFormat="1" applyFont="1" applyAlignment="1">
      <alignment horizontal="left"/>
    </xf>
    <xf numFmtId="0" fontId="56" fillId="0" borderId="142" xfId="3" applyFont="1" applyBorder="1"/>
    <xf numFmtId="0" fontId="56" fillId="0" borderId="142" xfId="3" applyFont="1" applyBorder="1" applyAlignment="1">
      <alignment horizontal="center"/>
    </xf>
    <xf numFmtId="0" fontId="66" fillId="0" borderId="0" xfId="3" applyFont="1"/>
    <xf numFmtId="0" fontId="65" fillId="0" borderId="0" xfId="3" applyFont="1" applyAlignment="1">
      <alignment horizontal="left"/>
    </xf>
    <xf numFmtId="0" fontId="65" fillId="0" borderId="0" xfId="3" applyFont="1" applyAlignment="1">
      <alignment horizontal="left" indent="1"/>
    </xf>
    <xf numFmtId="0" fontId="58" fillId="0" borderId="0" xfId="3" applyFont="1" applyAlignment="1">
      <alignment horizontal="left" indent="1"/>
    </xf>
    <xf numFmtId="0" fontId="66" fillId="0" borderId="0" xfId="3" applyFont="1" applyAlignment="1">
      <alignment horizontal="right"/>
    </xf>
    <xf numFmtId="0" fontId="66" fillId="0" borderId="0" xfId="3" applyFont="1" applyAlignment="1">
      <alignment horizontal="centerContinuous"/>
    </xf>
    <xf numFmtId="166" fontId="66" fillId="0" borderId="0" xfId="3" applyNumberFormat="1" applyFont="1" applyAlignment="1">
      <alignment horizontal="center" vertical="top"/>
    </xf>
    <xf numFmtId="165" fontId="55" fillId="0" borderId="0" xfId="3" applyNumberFormat="1" applyFont="1" applyAlignment="1">
      <alignment horizontal="center" vertical="center"/>
    </xf>
    <xf numFmtId="49" fontId="66" fillId="0" borderId="0" xfId="3" applyNumberFormat="1" applyFont="1" applyAlignment="1">
      <alignment horizontal="center" vertical="top"/>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66" fillId="0" borderId="0" xfId="3" applyFont="1" applyAlignment="1" applyProtection="1">
      <alignment horizontal="right"/>
      <protection hidden="1"/>
    </xf>
    <xf numFmtId="14" fontId="11" fillId="0" borderId="0" xfId="3" applyNumberFormat="1" applyAlignment="1">
      <alignment horizontal="left"/>
    </xf>
    <xf numFmtId="0" fontId="55" fillId="0" borderId="0" xfId="3" applyFont="1" applyAlignment="1">
      <alignment horizontal="center" vertical="center"/>
    </xf>
    <xf numFmtId="14" fontId="11" fillId="0" borderId="0" xfId="3" quotePrefix="1" applyNumberFormat="1" applyAlignment="1" applyProtection="1">
      <alignment horizontal="left" indent="2"/>
      <protection locked="0"/>
    </xf>
    <xf numFmtId="0" fontId="11" fillId="0" borderId="0" xfId="3" quotePrefix="1" applyProtection="1">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4</xdr:col>
      <xdr:colOff>85725</xdr:colOff>
      <xdr:row>28</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78867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27</xdr:row>
      <xdr:rowOff>0</xdr:rowOff>
    </xdr:from>
    <xdr:to>
      <xdr:col>3</xdr:col>
      <xdr:colOff>0</xdr:colOff>
      <xdr:row>27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78867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xdr:row>
          <xdr:rowOff>28575</xdr:rowOff>
        </xdr:from>
        <xdr:to>
          <xdr:col>1</xdr:col>
          <xdr:colOff>1066800</xdr:colOff>
          <xdr:row>5</xdr:row>
          <xdr:rowOff>66675</xdr:rowOff>
        </xdr:to>
        <xdr:sp macro="" textlink="">
          <xdr:nvSpPr>
            <xdr:cNvPr id="62466" name="Object 2" hidden="1">
              <a:extLst>
                <a:ext uri="{63B3BB69-23CF-44E3-9099-C40C66FF867C}">
                  <a14:compatExt spid="_x0000_s62466"/>
                </a:ext>
                <a:ext uri="{FF2B5EF4-FFF2-40B4-BE49-F238E27FC236}">
                  <a16:creationId xmlns:a16="http://schemas.microsoft.com/office/drawing/2014/main" id="{00000000-0008-0000-1400-000002F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552700" y="19431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657600" y="1943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Prior%20Year%20Files\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9">
        <f>+'AFR20'!E4</f>
        <v>44119</v>
      </c>
      <c r="C1" s="2089"/>
      <c r="D1" s="2090"/>
      <c r="I1" s="2168" t="s">
        <v>402</v>
      </c>
      <c r="J1" s="2169"/>
      <c r="K1" s="2169"/>
      <c r="L1" s="2169"/>
      <c r="M1" s="2169"/>
      <c r="N1" s="2169"/>
      <c r="O1" s="2169"/>
      <c r="P1" s="2169"/>
      <c r="Q1" s="2169"/>
      <c r="R1" s="2169"/>
      <c r="S1" s="2169"/>
    </row>
    <row r="2" spans="1:32" ht="12" customHeight="1" x14ac:dyDescent="0.2">
      <c r="A2" s="1831" t="str">
        <f>"Due to ISBE on "</f>
        <v xml:space="preserve">Due to ISBE on </v>
      </c>
      <c r="B2" s="2091">
        <f>+'AFR20'!F4</f>
        <v>44151</v>
      </c>
      <c r="C2" s="2091"/>
      <c r="D2" s="2092"/>
      <c r="I2" s="2170" t="s">
        <v>2003</v>
      </c>
      <c r="J2" s="2169"/>
      <c r="K2" s="2169"/>
      <c r="L2" s="2169"/>
      <c r="M2" s="2169"/>
      <c r="N2" s="2169"/>
      <c r="O2" s="2169"/>
      <c r="P2" s="2169"/>
      <c r="Q2" s="2169"/>
      <c r="R2" s="2169"/>
      <c r="S2" s="2169"/>
    </row>
    <row r="3" spans="1:32" ht="12" customHeight="1" x14ac:dyDescent="0.2">
      <c r="A3" s="1834" t="str">
        <f>"SD/JA"&amp;MID('AFR20'!E2,3,2)</f>
        <v>SD/JA20</v>
      </c>
      <c r="B3" s="151"/>
      <c r="C3" s="151"/>
      <c r="D3" s="152"/>
      <c r="I3" s="2170" t="s">
        <v>52</v>
      </c>
      <c r="J3" s="2169"/>
      <c r="K3" s="2169"/>
      <c r="L3" s="2169"/>
      <c r="M3" s="2169"/>
      <c r="N3" s="2169"/>
      <c r="O3" s="2169"/>
      <c r="P3" s="2169"/>
      <c r="Q3" s="2169"/>
      <c r="R3" s="2169"/>
      <c r="S3" s="2169"/>
    </row>
    <row r="4" spans="1:32" ht="12" customHeight="1" x14ac:dyDescent="0.2">
      <c r="A4" s="37"/>
      <c r="I4" s="2170" t="s">
        <v>521</v>
      </c>
      <c r="J4" s="2169"/>
      <c r="K4" s="2169"/>
      <c r="L4" s="2169"/>
      <c r="M4" s="2169"/>
      <c r="N4" s="2169"/>
      <c r="O4" s="2169"/>
      <c r="P4" s="2169"/>
      <c r="Q4" s="2169"/>
      <c r="R4" s="2169"/>
      <c r="S4" s="2169"/>
    </row>
    <row r="5" spans="1:32" ht="14.1" customHeight="1" x14ac:dyDescent="0.2">
      <c r="B5" s="101"/>
      <c r="C5" s="26" t="s">
        <v>904</v>
      </c>
      <c r="D5" s="81"/>
      <c r="E5" s="81"/>
      <c r="H5" s="38"/>
      <c r="I5" s="2177" t="s">
        <v>675</v>
      </c>
      <c r="J5" s="2122"/>
      <c r="K5" s="2122"/>
      <c r="L5" s="2122"/>
      <c r="M5" s="2122"/>
      <c r="N5" s="2122"/>
      <c r="O5" s="2122"/>
      <c r="P5" s="2122"/>
      <c r="Q5" s="2122"/>
      <c r="R5" s="2122"/>
      <c r="S5" s="2122"/>
      <c r="AF5" s="1827"/>
    </row>
    <row r="6" spans="1:32" ht="14.1" customHeight="1" x14ac:dyDescent="0.2">
      <c r="B6" s="101" t="s">
        <v>2051</v>
      </c>
      <c r="C6" s="26" t="s">
        <v>905</v>
      </c>
      <c r="D6" s="81"/>
      <c r="E6" s="81"/>
      <c r="I6" s="2176" t="s">
        <v>877</v>
      </c>
      <c r="J6" s="2122"/>
      <c r="K6" s="2122"/>
      <c r="L6" s="2122"/>
      <c r="M6" s="2122"/>
      <c r="N6" s="2122"/>
      <c r="O6" s="2122"/>
      <c r="P6" s="2122"/>
      <c r="Q6" s="2122"/>
      <c r="R6" s="2122"/>
      <c r="S6" s="2122"/>
    </row>
    <row r="7" spans="1:32" ht="12.2" customHeight="1" x14ac:dyDescent="0.2">
      <c r="I7" s="2171" t="str">
        <f>"June 30, "&amp;'AFR20'!E2</f>
        <v>June 30, 2020</v>
      </c>
      <c r="J7" s="2172"/>
      <c r="K7" s="2172"/>
      <c r="L7" s="2172"/>
      <c r="M7" s="2172"/>
      <c r="N7" s="2172"/>
      <c r="O7" s="2172"/>
      <c r="P7" s="2172"/>
      <c r="Q7" s="2172"/>
      <c r="R7" s="2172"/>
      <c r="S7" s="217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73" t="s">
        <v>669</v>
      </c>
      <c r="J9" s="2174"/>
      <c r="K9" s="2174"/>
      <c r="L9" s="2174"/>
      <c r="M9" s="2174"/>
      <c r="N9" s="2174"/>
      <c r="O9" s="2174"/>
      <c r="P9" s="2174"/>
      <c r="Q9" s="2174"/>
      <c r="R9" s="2174"/>
      <c r="S9" s="2175"/>
      <c r="T9" s="2118" t="s">
        <v>530</v>
      </c>
      <c r="U9" s="2119"/>
      <c r="V9" s="2119"/>
      <c r="W9" s="2119"/>
      <c r="X9" s="2119"/>
      <c r="Y9" s="2119"/>
      <c r="Z9" s="2119"/>
      <c r="AA9" s="2120"/>
    </row>
    <row r="10" spans="1:32" ht="13.5" customHeight="1" x14ac:dyDescent="0.2">
      <c r="A10" s="2127" t="s">
        <v>670</v>
      </c>
      <c r="B10" s="2128"/>
      <c r="C10" s="2128"/>
      <c r="D10" s="2128"/>
      <c r="E10" s="2128"/>
      <c r="F10" s="2128"/>
      <c r="G10" s="2128"/>
      <c r="H10" s="2129"/>
      <c r="I10" s="29"/>
      <c r="J10" s="30"/>
      <c r="K10" s="28"/>
      <c r="R10" s="30"/>
      <c r="S10" s="30"/>
      <c r="T10" s="2121"/>
      <c r="U10" s="2122"/>
      <c r="V10" s="2122"/>
      <c r="W10" s="2122"/>
      <c r="X10" s="2122"/>
      <c r="Y10" s="2122"/>
      <c r="Z10" s="2122"/>
      <c r="AA10" s="2123"/>
    </row>
    <row r="11" spans="1:32" ht="14.25" customHeight="1" x14ac:dyDescent="0.2">
      <c r="A11" s="2130" t="s">
        <v>949</v>
      </c>
      <c r="B11" s="2131"/>
      <c r="C11" s="2131"/>
      <c r="D11" s="2131"/>
      <c r="E11" s="2131"/>
      <c r="F11" s="2131"/>
      <c r="G11" s="2131"/>
      <c r="H11" s="2132"/>
      <c r="I11" s="27"/>
      <c r="J11" s="71"/>
      <c r="K11" s="27"/>
      <c r="O11" s="144" t="s">
        <v>2051</v>
      </c>
      <c r="P11" s="97" t="s">
        <v>199</v>
      </c>
      <c r="Q11" s="30"/>
      <c r="R11" s="28"/>
      <c r="S11" s="27"/>
      <c r="T11" s="2124"/>
      <c r="U11" s="2125"/>
      <c r="V11" s="2125"/>
      <c r="W11" s="2125"/>
      <c r="X11" s="2125"/>
      <c r="Y11" s="2125"/>
      <c r="Z11" s="2125"/>
      <c r="AA11" s="212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8">
        <v>33094729045</v>
      </c>
      <c r="B13" s="2139"/>
      <c r="C13" s="2139"/>
      <c r="D13" s="2139"/>
      <c r="E13" s="2139"/>
      <c r="F13" s="2139"/>
      <c r="G13" s="2139"/>
      <c r="H13" s="2140"/>
      <c r="I13" s="31"/>
      <c r="J13" s="30"/>
      <c r="K13" s="28"/>
      <c r="L13" s="30"/>
      <c r="M13" s="30"/>
      <c r="N13" s="30"/>
      <c r="O13" s="30"/>
      <c r="P13" s="30"/>
      <c r="Q13" s="30"/>
      <c r="R13" s="30"/>
      <c r="S13" s="30"/>
      <c r="T13" s="2143" t="s">
        <v>2052</v>
      </c>
      <c r="U13" s="2144"/>
      <c r="V13" s="2144"/>
      <c r="W13" s="2144"/>
      <c r="X13" s="2144"/>
      <c r="Y13" s="2145"/>
      <c r="Z13" s="2145"/>
      <c r="AA13" s="214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6" t="s">
        <v>2060</v>
      </c>
      <c r="B15" s="2141"/>
      <c r="C15" s="2141"/>
      <c r="D15" s="2141"/>
      <c r="E15" s="2141"/>
      <c r="F15" s="2141"/>
      <c r="G15" s="2141"/>
      <c r="H15" s="2142"/>
      <c r="T15" s="2104" t="s">
        <v>2070</v>
      </c>
      <c r="U15" s="2105"/>
      <c r="V15" s="2105"/>
      <c r="W15" s="2105"/>
      <c r="X15" s="2105"/>
      <c r="Y15" s="2147"/>
      <c r="Z15" s="2147"/>
      <c r="AA15" s="214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6" t="s">
        <v>2134</v>
      </c>
      <c r="B17" s="2166"/>
      <c r="C17" s="2166"/>
      <c r="D17" s="2166"/>
      <c r="E17" s="2166"/>
      <c r="F17" s="2166"/>
      <c r="G17" s="2166"/>
      <c r="H17" s="2167"/>
      <c r="T17" s="2153" t="s">
        <v>2053</v>
      </c>
      <c r="U17" s="2154"/>
      <c r="V17" s="2154"/>
      <c r="W17" s="2154"/>
      <c r="X17" s="2154"/>
      <c r="Y17" s="2154"/>
      <c r="Z17" s="2154"/>
      <c r="AA17" s="2155"/>
    </row>
    <row r="18" spans="1:27" ht="13.5" customHeight="1" x14ac:dyDescent="0.2">
      <c r="A18" s="82" t="s">
        <v>527</v>
      </c>
      <c r="B18" s="73"/>
      <c r="C18" s="69"/>
      <c r="D18" s="73"/>
      <c r="E18" s="73"/>
      <c r="F18" s="73"/>
      <c r="G18" s="73"/>
      <c r="H18" s="53"/>
      <c r="I18" s="2163" t="s">
        <v>671</v>
      </c>
      <c r="J18" s="2164"/>
      <c r="K18" s="2164"/>
      <c r="L18" s="2164"/>
      <c r="M18" s="2164"/>
      <c r="N18" s="2164"/>
      <c r="O18" s="2164"/>
      <c r="P18" s="2164"/>
      <c r="Q18" s="2164"/>
      <c r="R18" s="2164"/>
      <c r="S18" s="2165"/>
      <c r="T18" s="82" t="s">
        <v>706</v>
      </c>
      <c r="U18" s="48"/>
      <c r="V18" s="69"/>
      <c r="W18" s="47"/>
      <c r="X18" s="82" t="s">
        <v>264</v>
      </c>
      <c r="Y18" s="78"/>
      <c r="Z18" s="154" t="s">
        <v>672</v>
      </c>
      <c r="AA18" s="44"/>
    </row>
    <row r="19" spans="1:27" ht="13.5" customHeight="1" x14ac:dyDescent="0.2">
      <c r="A19" s="2136" t="s">
        <v>2061</v>
      </c>
      <c r="B19" s="2137"/>
      <c r="C19" s="2137"/>
      <c r="D19" s="2137"/>
      <c r="E19" s="2137"/>
      <c r="F19" s="2137"/>
      <c r="G19" s="2137"/>
      <c r="H19" s="2135"/>
      <c r="I19" s="30"/>
      <c r="J19" s="96"/>
      <c r="K19" s="40"/>
      <c r="L19" s="38"/>
      <c r="M19" s="109" t="s">
        <v>312</v>
      </c>
      <c r="P19" s="27"/>
      <c r="Q19" s="27"/>
      <c r="R19" s="27"/>
      <c r="S19" s="31"/>
      <c r="T19" s="2136" t="s">
        <v>2054</v>
      </c>
      <c r="U19" s="2134"/>
      <c r="V19" s="2134"/>
      <c r="W19" s="2135"/>
      <c r="X19" s="2151" t="s">
        <v>2055</v>
      </c>
      <c r="Y19" s="2152"/>
      <c r="Z19" s="2149">
        <v>61614</v>
      </c>
      <c r="AA19" s="215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33" t="s">
        <v>2062</v>
      </c>
      <c r="B21" s="2134"/>
      <c r="C21" s="2134"/>
      <c r="D21" s="2134"/>
      <c r="E21" s="2134"/>
      <c r="F21" s="2134"/>
      <c r="G21" s="2134"/>
      <c r="H21" s="2135"/>
      <c r="I21" s="2159" t="s">
        <v>673</v>
      </c>
      <c r="J21" s="2122"/>
      <c r="K21" s="2122"/>
      <c r="L21" s="2122"/>
      <c r="M21" s="2122"/>
      <c r="N21" s="2122"/>
      <c r="O21" s="2122"/>
      <c r="P21" s="2122"/>
      <c r="Q21" s="2122"/>
      <c r="R21" s="2122"/>
      <c r="S21" s="2123"/>
      <c r="T21" s="2101" t="s">
        <v>2056</v>
      </c>
      <c r="U21" s="2102"/>
      <c r="V21" s="2102"/>
      <c r="W21" s="2102"/>
      <c r="X21" s="2115" t="s">
        <v>2057</v>
      </c>
      <c r="Y21" s="2116"/>
      <c r="Z21" s="2116"/>
      <c r="AA21" s="2117"/>
    </row>
    <row r="22" spans="1:27" ht="13.5" customHeight="1" x14ac:dyDescent="0.2">
      <c r="A22" s="84" t="s">
        <v>528</v>
      </c>
      <c r="B22" s="56"/>
      <c r="C22" s="56"/>
      <c r="D22" s="56"/>
      <c r="E22" s="56"/>
      <c r="F22" s="56"/>
      <c r="G22" s="56"/>
      <c r="H22" s="57"/>
      <c r="I22" s="2160" t="s">
        <v>1412</v>
      </c>
      <c r="J22" s="2161"/>
      <c r="K22" s="2161"/>
      <c r="L22" s="2161"/>
      <c r="M22" s="2161"/>
      <c r="N22" s="2161"/>
      <c r="O22" s="2161"/>
      <c r="P22" s="2161"/>
      <c r="Q22" s="2161"/>
      <c r="R22" s="2161"/>
      <c r="S22" s="2162"/>
      <c r="T22" s="82" t="s">
        <v>1499</v>
      </c>
      <c r="U22" s="48"/>
      <c r="V22" s="69"/>
      <c r="W22" s="48"/>
      <c r="X22" s="155" t="s">
        <v>1307</v>
      </c>
      <c r="Z22" s="43"/>
      <c r="AA22" s="44"/>
    </row>
    <row r="23" spans="1:27" ht="13.5" customHeight="1" x14ac:dyDescent="0.2">
      <c r="A23" s="2156" t="s">
        <v>2063</v>
      </c>
      <c r="B23" s="2157"/>
      <c r="C23" s="2157"/>
      <c r="D23" s="2157"/>
      <c r="E23" s="2157"/>
      <c r="F23" s="2157"/>
      <c r="G23" s="2157"/>
      <c r="H23" s="2158"/>
      <c r="T23" s="2096" t="s">
        <v>2058</v>
      </c>
      <c r="U23" s="2097"/>
      <c r="V23" s="2097"/>
      <c r="W23" s="2097"/>
      <c r="X23" s="2112">
        <v>44501</v>
      </c>
      <c r="Y23" s="2113"/>
      <c r="Z23" s="2113"/>
      <c r="AA23" s="2114"/>
    </row>
    <row r="24" spans="1:27" ht="14.1" customHeight="1" x14ac:dyDescent="0.2">
      <c r="A24" s="85" t="s">
        <v>672</v>
      </c>
      <c r="B24" s="46"/>
      <c r="C24" s="46"/>
      <c r="D24" s="46"/>
      <c r="E24" s="46"/>
      <c r="F24" s="46"/>
      <c r="G24" s="46"/>
      <c r="H24" s="58"/>
      <c r="J24" s="2198" t="str">
        <f>IF(B5="x",IF(AUDITCHECK!D29="AFR form Incomplete.","",IF(AUDITCHECK!D29="Deficit reduction plan is required.","School District must complete a deficit reduction plan in the 2020-2021 Budget",)),"")</f>
        <v/>
      </c>
      <c r="K24" s="2198"/>
      <c r="L24" s="2198"/>
      <c r="M24" s="2198"/>
      <c r="N24" s="2198"/>
      <c r="O24" s="2198"/>
      <c r="P24" s="2198"/>
      <c r="Q24" s="2198"/>
      <c r="R24" s="2198"/>
      <c r="S24" s="2199"/>
      <c r="T24" s="102" t="s">
        <v>528</v>
      </c>
      <c r="U24" s="103"/>
      <c r="V24" s="103"/>
      <c r="W24" s="103"/>
      <c r="X24" s="104"/>
      <c r="Y24" s="104"/>
      <c r="Z24" s="104"/>
      <c r="AA24" s="105"/>
    </row>
    <row r="25" spans="1:27" ht="14.1" customHeight="1" x14ac:dyDescent="0.2">
      <c r="A25" s="2133">
        <v>61401</v>
      </c>
      <c r="B25" s="2134"/>
      <c r="C25" s="2134"/>
      <c r="D25" s="2134"/>
      <c r="E25" s="2134"/>
      <c r="F25" s="2134"/>
      <c r="G25" s="2134"/>
      <c r="H25" s="2135"/>
      <c r="I25" s="110"/>
      <c r="J25" s="2200"/>
      <c r="K25" s="2200"/>
      <c r="L25" s="2200"/>
      <c r="M25" s="2200"/>
      <c r="N25" s="2200"/>
      <c r="O25" s="2200"/>
      <c r="P25" s="2200"/>
      <c r="Q25" s="2200"/>
      <c r="R25" s="2200"/>
      <c r="S25" s="2201"/>
      <c r="T25" s="2093" t="s">
        <v>2071</v>
      </c>
      <c r="U25" s="2094"/>
      <c r="V25" s="2094"/>
      <c r="W25" s="2094"/>
      <c r="X25" s="2094"/>
      <c r="Y25" s="2094"/>
      <c r="Z25" s="2094"/>
      <c r="AA25" s="209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91" t="s">
        <v>1494</v>
      </c>
      <c r="J27" s="2164"/>
      <c r="K27" s="2164"/>
      <c r="L27" s="2164"/>
      <c r="M27" s="2164"/>
      <c r="N27" s="2164"/>
      <c r="O27" s="2164"/>
      <c r="P27" s="2164"/>
      <c r="Q27" s="2164"/>
      <c r="R27" s="2164"/>
      <c r="S27" s="216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7"/>
      <c r="Q35" s="2134"/>
      <c r="R35" s="213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6" t="s">
        <v>2131</v>
      </c>
      <c r="B38" s="2166"/>
      <c r="C38" s="2166"/>
      <c r="D38" s="2166"/>
      <c r="E38" s="2166"/>
      <c r="F38" s="2134"/>
      <c r="G38" s="2134"/>
      <c r="H38" s="2135"/>
      <c r="I38" s="2185"/>
      <c r="J38" s="2105"/>
      <c r="K38" s="2105"/>
      <c r="L38" s="2105"/>
      <c r="M38" s="2105"/>
      <c r="N38" s="2105"/>
      <c r="O38" s="2105"/>
      <c r="P38" s="2106"/>
      <c r="Q38" s="2106"/>
      <c r="R38" s="2106"/>
      <c r="S38" s="2107"/>
      <c r="T38" s="2104" t="s">
        <v>2066</v>
      </c>
      <c r="U38" s="2105"/>
      <c r="V38" s="2105"/>
      <c r="W38" s="2105"/>
      <c r="X38" s="2106"/>
      <c r="Y38" s="2106"/>
      <c r="Z38" s="2106"/>
      <c r="AA38" s="2107"/>
    </row>
    <row r="39" spans="1:27" ht="12" customHeight="1" x14ac:dyDescent="0.2">
      <c r="A39" s="2189" t="s">
        <v>528</v>
      </c>
      <c r="B39" s="2190"/>
      <c r="C39" s="69"/>
      <c r="D39" s="66"/>
      <c r="E39" s="66"/>
      <c r="F39" s="76"/>
      <c r="G39" s="66"/>
      <c r="H39" s="53"/>
      <c r="I39" s="2189" t="s">
        <v>528</v>
      </c>
      <c r="J39" s="2190"/>
      <c r="K39" s="2190"/>
      <c r="L39" s="2190"/>
      <c r="M39" s="2190"/>
      <c r="N39" s="64"/>
      <c r="O39" s="69"/>
      <c r="P39" s="69"/>
      <c r="Q39" s="75"/>
      <c r="R39" s="69"/>
      <c r="S39" s="53"/>
      <c r="T39" s="69" t="s">
        <v>528</v>
      </c>
      <c r="U39" s="48"/>
      <c r="V39" s="69"/>
      <c r="W39" s="47"/>
      <c r="X39" s="75"/>
      <c r="Y39" s="43"/>
      <c r="Z39" s="43"/>
      <c r="AA39" s="44"/>
    </row>
    <row r="40" spans="1:27" ht="13.5" customHeight="1" x14ac:dyDescent="0.2">
      <c r="A40" s="2192" t="s">
        <v>2132</v>
      </c>
      <c r="B40" s="2193"/>
      <c r="C40" s="2194"/>
      <c r="D40" s="2194"/>
      <c r="E40" s="2194"/>
      <c r="F40" s="2195"/>
      <c r="G40" s="2195"/>
      <c r="H40" s="2196"/>
      <c r="I40" s="2108"/>
      <c r="J40" s="2110"/>
      <c r="K40" s="2110"/>
      <c r="L40" s="2110"/>
      <c r="M40" s="2110"/>
      <c r="N40" s="2110"/>
      <c r="O40" s="2110"/>
      <c r="P40" s="2110"/>
      <c r="Q40" s="2110"/>
      <c r="R40" s="2110"/>
      <c r="S40" s="2111"/>
      <c r="T40" s="2108" t="s">
        <v>2067</v>
      </c>
      <c r="U40" s="2109"/>
      <c r="V40" s="2110"/>
      <c r="W40" s="2110"/>
      <c r="X40" s="2110"/>
      <c r="Y40" s="2110"/>
      <c r="Z40" s="2110"/>
      <c r="AA40" s="211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82" t="s">
        <v>2064</v>
      </c>
      <c r="B42" s="2183"/>
      <c r="C42" s="2184"/>
      <c r="D42" s="2197" t="s">
        <v>2065</v>
      </c>
      <c r="E42" s="2183"/>
      <c r="F42" s="2183"/>
      <c r="G42" s="2183"/>
      <c r="H42" s="2184"/>
      <c r="I42" s="2103"/>
      <c r="J42" s="2099"/>
      <c r="K42" s="2099"/>
      <c r="L42" s="2099"/>
      <c r="M42" s="2099"/>
      <c r="N42" s="2099"/>
      <c r="O42" s="2100"/>
      <c r="P42" s="2098"/>
      <c r="Q42" s="2099"/>
      <c r="R42" s="2099"/>
      <c r="S42" s="2100"/>
      <c r="T42" s="2103" t="s">
        <v>2068</v>
      </c>
      <c r="U42" s="2099"/>
      <c r="V42" s="2099"/>
      <c r="W42" s="2100"/>
      <c r="X42" s="2098" t="s">
        <v>2069</v>
      </c>
      <c r="Y42" s="2099"/>
      <c r="Z42" s="2099"/>
      <c r="AA42" s="210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6"/>
      <c r="B44" s="2187"/>
      <c r="C44" s="2187"/>
      <c r="D44" s="2187"/>
      <c r="E44" s="2187"/>
      <c r="F44" s="2187"/>
      <c r="G44" s="2187"/>
      <c r="H44" s="2188"/>
      <c r="I44" s="2178"/>
      <c r="J44" s="2180"/>
      <c r="K44" s="2180"/>
      <c r="L44" s="2180"/>
      <c r="M44" s="2180"/>
      <c r="N44" s="2180"/>
      <c r="O44" s="2180"/>
      <c r="P44" s="2180"/>
      <c r="Q44" s="2180"/>
      <c r="R44" s="2180"/>
      <c r="S44" s="2181"/>
      <c r="T44" s="2178"/>
      <c r="U44" s="2179"/>
      <c r="V44" s="2179"/>
      <c r="W44" s="2179"/>
      <c r="X44" s="2179"/>
      <c r="Y44" s="2179"/>
      <c r="Z44" s="2180"/>
      <c r="AA44" s="218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4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41"/>
      <c r="B3" s="1294"/>
      <c r="C3" s="1295"/>
      <c r="D3" s="1296" t="s">
        <v>254</v>
      </c>
      <c r="E3" s="1295"/>
      <c r="F3" s="1296" t="s">
        <v>255</v>
      </c>
    </row>
    <row r="4" spans="1:8" ht="13.7" customHeight="1" x14ac:dyDescent="0.2">
      <c r="A4" s="579" t="s">
        <v>1145</v>
      </c>
      <c r="B4" s="1721">
        <f>'Revenues 9-14'!C5</f>
        <v>0</v>
      </c>
      <c r="C4" s="1722">
        <v>0</v>
      </c>
      <c r="D4" s="1723">
        <f>B4-C4</f>
        <v>0</v>
      </c>
      <c r="E4" s="1722">
        <v>0</v>
      </c>
      <c r="F4" s="1723">
        <f>E4-C4</f>
        <v>0</v>
      </c>
    </row>
    <row r="5" spans="1:8" ht="13.7" customHeight="1" x14ac:dyDescent="0.2">
      <c r="A5" s="579" t="s">
        <v>865</v>
      </c>
      <c r="B5" s="1724">
        <f>'Revenues 9-14'!D5</f>
        <v>0</v>
      </c>
      <c r="C5" s="1664">
        <v>0</v>
      </c>
      <c r="D5" s="1725">
        <f t="shared" ref="D5:D18" si="0">B5-C5</f>
        <v>0</v>
      </c>
      <c r="E5" s="1664">
        <v>0</v>
      </c>
      <c r="F5" s="1725">
        <f>E5-C5</f>
        <v>0</v>
      </c>
    </row>
    <row r="6" spans="1:8" ht="13.7" customHeight="1" x14ac:dyDescent="0.2">
      <c r="A6" s="579" t="s">
        <v>408</v>
      </c>
      <c r="B6" s="1724">
        <f>'Revenues 9-14'!E5</f>
        <v>0</v>
      </c>
      <c r="C6" s="1664">
        <v>0</v>
      </c>
      <c r="D6" s="1725">
        <f t="shared" si="0"/>
        <v>0</v>
      </c>
      <c r="E6" s="1664">
        <v>0</v>
      </c>
      <c r="F6" s="1725">
        <f t="shared" ref="F6:F18" si="1">E6-C6</f>
        <v>0</v>
      </c>
    </row>
    <row r="7" spans="1:8" ht="13.7" customHeight="1" x14ac:dyDescent="0.2">
      <c r="A7" s="579" t="s">
        <v>154</v>
      </c>
      <c r="B7" s="1724">
        <f>'Revenues 9-14'!F5</f>
        <v>0</v>
      </c>
      <c r="C7" s="1664">
        <v>0</v>
      </c>
      <c r="D7" s="1725">
        <f t="shared" si="0"/>
        <v>0</v>
      </c>
      <c r="E7" s="1664">
        <v>0</v>
      </c>
      <c r="F7" s="1725">
        <f t="shared" si="1"/>
        <v>0</v>
      </c>
    </row>
    <row r="8" spans="1:8" ht="13.7" customHeight="1" x14ac:dyDescent="0.2">
      <c r="A8" s="579" t="s">
        <v>1169</v>
      </c>
      <c r="B8" s="1724">
        <f>'Revenues 9-14'!G5</f>
        <v>0</v>
      </c>
      <c r="C8" s="1664">
        <v>0</v>
      </c>
      <c r="D8" s="1725">
        <f t="shared" si="0"/>
        <v>0</v>
      </c>
      <c r="E8" s="1664">
        <v>0</v>
      </c>
      <c r="F8" s="1725">
        <f t="shared" si="1"/>
        <v>0</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0</v>
      </c>
      <c r="C10" s="1664">
        <v>0</v>
      </c>
      <c r="D10" s="1725">
        <f t="shared" si="0"/>
        <v>0</v>
      </c>
      <c r="E10" s="1664">
        <v>0</v>
      </c>
      <c r="F10" s="1725">
        <f t="shared" si="1"/>
        <v>0</v>
      </c>
    </row>
    <row r="11" spans="1:8" x14ac:dyDescent="0.2">
      <c r="A11" s="579" t="s">
        <v>406</v>
      </c>
      <c r="B11" s="1724">
        <f>'Revenues 9-14'!J5</f>
        <v>0</v>
      </c>
      <c r="C11" s="1664">
        <v>0</v>
      </c>
      <c r="D11" s="1725">
        <f t="shared" si="0"/>
        <v>0</v>
      </c>
      <c r="E11" s="1664">
        <v>0</v>
      </c>
      <c r="F11" s="1725">
        <f t="shared" si="1"/>
        <v>0</v>
      </c>
    </row>
    <row r="12" spans="1:8" ht="13.7" customHeight="1" x14ac:dyDescent="0.2">
      <c r="A12" s="579" t="s">
        <v>156</v>
      </c>
      <c r="B12" s="1724">
        <f>'Revenues 9-14'!K5</f>
        <v>0</v>
      </c>
      <c r="C12" s="1664">
        <v>0</v>
      </c>
      <c r="D12" s="1725">
        <f t="shared" si="0"/>
        <v>0</v>
      </c>
      <c r="E12" s="1664">
        <v>0</v>
      </c>
      <c r="F12" s="1725">
        <f t="shared" si="1"/>
        <v>0</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0</v>
      </c>
      <c r="C14" s="1664">
        <v>0</v>
      </c>
      <c r="D14" s="1725">
        <f t="shared" si="0"/>
        <v>0</v>
      </c>
      <c r="E14" s="1664">
        <v>0</v>
      </c>
      <c r="F14" s="1725">
        <f t="shared" si="1"/>
        <v>0</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0</v>
      </c>
      <c r="C16" s="1664">
        <v>0</v>
      </c>
      <c r="D16" s="1725">
        <f t="shared" si="0"/>
        <v>0</v>
      </c>
      <c r="E16" s="1664">
        <v>0</v>
      </c>
      <c r="F16" s="1725">
        <f t="shared" si="1"/>
        <v>0</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6" t="s">
        <v>625</v>
      </c>
      <c r="B1" s="2347"/>
      <c r="C1" s="585"/>
    </row>
    <row r="2" spans="1:7" ht="33.75" x14ac:dyDescent="0.2">
      <c r="A2" s="2355" t="s">
        <v>1779</v>
      </c>
      <c r="B2" s="235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9" t="s">
        <v>1104</v>
      </c>
      <c r="B3" s="2360"/>
      <c r="C3" s="2348"/>
      <c r="D3" s="2349"/>
      <c r="E3" s="2349"/>
      <c r="F3" s="2350"/>
    </row>
    <row r="4" spans="1:7" ht="12.75" customHeight="1" thickBot="1" x14ac:dyDescent="0.25">
      <c r="A4" s="2357" t="s">
        <v>626</v>
      </c>
      <c r="B4" s="2358"/>
      <c r="C4" s="1656"/>
      <c r="D4" s="1656"/>
      <c r="E4" s="1656"/>
      <c r="F4" s="1732">
        <f>SUM(C4+D4)-E4</f>
        <v>0</v>
      </c>
    </row>
    <row r="5" spans="1:7" ht="15.75" customHeight="1" thickTop="1" x14ac:dyDescent="0.2">
      <c r="A5" s="2342" t="s">
        <v>1101</v>
      </c>
      <c r="B5" s="2343"/>
      <c r="C5" s="2351"/>
      <c r="D5" s="2352"/>
      <c r="E5" s="2352"/>
      <c r="F5" s="235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44" t="s">
        <v>627</v>
      </c>
      <c r="B15" s="2345"/>
      <c r="C15" s="1732">
        <f>SUM(C6:C14)</f>
        <v>0</v>
      </c>
      <c r="D15" s="1732">
        <f>SUM(D6:D14)</f>
        <v>0</v>
      </c>
      <c r="E15" s="1732">
        <f>SUM(E6:E14)</f>
        <v>0</v>
      </c>
      <c r="F15" s="1732">
        <f>SUM(F6:F14)</f>
        <v>0</v>
      </c>
      <c r="G15" s="473"/>
    </row>
    <row r="16" spans="1:7" s="197" customFormat="1" ht="15.75" customHeight="1" thickTop="1" x14ac:dyDescent="0.2">
      <c r="A16" s="2354" t="s">
        <v>1102</v>
      </c>
      <c r="B16" s="2343"/>
      <c r="C16" s="2351"/>
      <c r="D16" s="2352"/>
      <c r="E16" s="2352"/>
      <c r="F16" s="2353"/>
    </row>
    <row r="17" spans="1:11" ht="12.75" customHeight="1" thickBot="1" x14ac:dyDescent="0.25">
      <c r="A17" s="2367" t="s">
        <v>64</v>
      </c>
      <c r="B17" s="2368"/>
      <c r="C17" s="1733"/>
      <c r="D17" s="1664"/>
      <c r="E17" s="1733"/>
      <c r="F17" s="1732">
        <f>SUM(C17+D17)-E17</f>
        <v>0</v>
      </c>
    </row>
    <row r="18" spans="1:11" ht="12.75" customHeight="1" thickTop="1" thickBot="1" x14ac:dyDescent="0.25">
      <c r="A18" s="2367" t="s">
        <v>6</v>
      </c>
      <c r="B18" s="2368"/>
      <c r="C18" s="1733"/>
      <c r="D18" s="1664"/>
      <c r="E18" s="1733"/>
      <c r="F18" s="1732">
        <f>SUM(C18+D18)-E18</f>
        <v>0</v>
      </c>
    </row>
    <row r="19" spans="1:11" ht="12.75" customHeight="1" thickTop="1" thickBot="1" x14ac:dyDescent="0.25">
      <c r="A19" s="2367" t="s">
        <v>385</v>
      </c>
      <c r="B19" s="2368"/>
      <c r="C19" s="1733"/>
      <c r="D19" s="1664"/>
      <c r="E19" s="1733"/>
      <c r="F19" s="1732">
        <f>SUM(C19+D19)-E19</f>
        <v>0</v>
      </c>
    </row>
    <row r="20" spans="1:11" ht="12.75" customHeight="1" thickTop="1" thickBot="1" x14ac:dyDescent="0.25">
      <c r="A20" s="2367" t="s">
        <v>445</v>
      </c>
      <c r="B20" s="2368"/>
      <c r="C20" s="1733"/>
      <c r="D20" s="1664"/>
      <c r="E20" s="1733"/>
      <c r="F20" s="1732">
        <f>SUM(C20+D20)-E20</f>
        <v>0</v>
      </c>
    </row>
    <row r="21" spans="1:11" ht="14.25" thickTop="1" thickBot="1" x14ac:dyDescent="0.25">
      <c r="A21" s="2344" t="s">
        <v>628</v>
      </c>
      <c r="B21" s="2345"/>
      <c r="C21" s="1732">
        <f>SUM(C17:C20)</f>
        <v>0</v>
      </c>
      <c r="D21" s="1732">
        <f>SUM(D17:D20)</f>
        <v>0</v>
      </c>
      <c r="E21" s="1732">
        <f>SUM(E17:E20)</f>
        <v>0</v>
      </c>
      <c r="F21" s="1732">
        <f>SUM(F17:F20)</f>
        <v>0</v>
      </c>
      <c r="G21" s="473"/>
    </row>
    <row r="22" spans="1:11" ht="15.75" customHeight="1" thickTop="1" x14ac:dyDescent="0.2">
      <c r="A22" s="2369" t="s">
        <v>1103</v>
      </c>
      <c r="B22" s="2343"/>
      <c r="C22" s="2351"/>
      <c r="D22" s="2352"/>
      <c r="E22" s="2352"/>
      <c r="F22" s="2353"/>
    </row>
    <row r="23" spans="1:11" ht="13.5" thickBot="1" x14ac:dyDescent="0.25">
      <c r="A23" s="2357" t="s">
        <v>629</v>
      </c>
      <c r="B23" s="2358"/>
      <c r="C23" s="1656"/>
      <c r="D23" s="1656"/>
      <c r="E23" s="1656"/>
      <c r="F23" s="1732">
        <f>SUM(C23+D23)-E23</f>
        <v>0</v>
      </c>
      <c r="G23" s="473"/>
    </row>
    <row r="24" spans="1:11" ht="15.75" customHeight="1" thickTop="1" x14ac:dyDescent="0.2">
      <c r="A24" s="2369" t="s">
        <v>2006</v>
      </c>
      <c r="B24" s="2343"/>
      <c r="C24" s="2351"/>
      <c r="D24" s="2352"/>
      <c r="E24" s="2352"/>
      <c r="F24" s="2353"/>
    </row>
    <row r="25" spans="1:11" ht="13.5" thickBot="1" x14ac:dyDescent="0.25">
      <c r="A25" s="2357" t="s">
        <v>2007</v>
      </c>
      <c r="B25" s="2358"/>
      <c r="C25" s="1656"/>
      <c r="D25" s="1656"/>
      <c r="E25" s="1656"/>
      <c r="F25" s="1732">
        <f>SUM(C25+D25)-E25</f>
        <v>0</v>
      </c>
      <c r="G25" s="473"/>
    </row>
    <row r="26" spans="1:11" ht="15.75" customHeight="1" thickTop="1" x14ac:dyDescent="0.2">
      <c r="A26" s="2342" t="s">
        <v>652</v>
      </c>
      <c r="B26" s="2343"/>
      <c r="C26" s="589"/>
      <c r="D26" s="589"/>
      <c r="E26" s="589"/>
      <c r="F26" s="590"/>
    </row>
    <row r="27" spans="1:11" ht="13.5" thickBot="1" x14ac:dyDescent="0.25">
      <c r="A27" s="2344" t="s">
        <v>1061</v>
      </c>
      <c r="B27" s="2345"/>
      <c r="C27" s="1664"/>
      <c r="D27" s="1664"/>
      <c r="E27" s="1664"/>
      <c r="F27" s="1732">
        <f>SUM(C27+D27)-E27</f>
        <v>0</v>
      </c>
      <c r="G27" s="473"/>
    </row>
    <row r="28" spans="1:11" ht="7.5" customHeight="1" thickTop="1" x14ac:dyDescent="0.2">
      <c r="A28" s="489"/>
    </row>
    <row r="29" spans="1:11" ht="23.25" customHeight="1" x14ac:dyDescent="0.2">
      <c r="A29" s="2370" t="s">
        <v>578</v>
      </c>
      <c r="B29" s="234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61" t="s">
        <v>580</v>
      </c>
      <c r="C52" s="2362"/>
      <c r="D52" s="2362"/>
      <c r="E52" s="603" t="s">
        <v>840</v>
      </c>
      <c r="F52" s="2363"/>
      <c r="G52" s="2364"/>
      <c r="H52" s="596"/>
      <c r="I52" s="596"/>
      <c r="J52" s="600"/>
    </row>
    <row r="53" spans="1:11" ht="11.25" customHeight="1" x14ac:dyDescent="0.2">
      <c r="A53" s="604" t="s">
        <v>907</v>
      </c>
      <c r="B53" s="605" t="s">
        <v>945</v>
      </c>
      <c r="C53" s="600"/>
      <c r="D53" s="597"/>
      <c r="E53" s="603" t="s">
        <v>494</v>
      </c>
      <c r="F53" s="2365"/>
      <c r="G53" s="2366"/>
      <c r="H53" s="596"/>
      <c r="I53" s="596"/>
      <c r="J53" s="600"/>
    </row>
    <row r="54" spans="1:11" ht="11.25" customHeight="1" x14ac:dyDescent="0.2">
      <c r="A54" s="606" t="s">
        <v>908</v>
      </c>
      <c r="B54" s="601" t="s">
        <v>946</v>
      </c>
      <c r="C54" s="600"/>
      <c r="D54" s="597"/>
      <c r="E54" s="603" t="s">
        <v>495</v>
      </c>
      <c r="F54" s="2365"/>
      <c r="G54" s="236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7" t="s">
        <v>851</v>
      </c>
      <c r="B1" s="2398"/>
      <c r="C1" s="2398"/>
      <c r="D1" s="2398"/>
      <c r="E1" s="2398"/>
      <c r="F1" s="2398"/>
      <c r="G1" s="2399"/>
      <c r="H1" s="1298"/>
      <c r="I1" s="614"/>
      <c r="J1" s="400"/>
    </row>
    <row r="2" spans="1:11" ht="26.25" x14ac:dyDescent="0.2">
      <c r="A2" s="2374" t="s">
        <v>1658</v>
      </c>
      <c r="B2" s="2375"/>
      <c r="C2" s="2375"/>
      <c r="D2" s="2375"/>
      <c r="E2" s="2376"/>
      <c r="F2" s="615" t="s">
        <v>898</v>
      </c>
      <c r="G2" s="616" t="s">
        <v>1655</v>
      </c>
      <c r="H2" s="616" t="s">
        <v>407</v>
      </c>
      <c r="I2" s="616" t="s">
        <v>1148</v>
      </c>
      <c r="J2" s="616" t="s">
        <v>1789</v>
      </c>
      <c r="K2" s="616" t="s">
        <v>137</v>
      </c>
    </row>
    <row r="3" spans="1:11" x14ac:dyDescent="0.2">
      <c r="A3" s="2377" t="str">
        <f>"Cash Basis Fund Balance as of July 1, "&amp;'AFR20'!E2-1</f>
        <v>Cash Basis Fund Balance as of July 1, 2019</v>
      </c>
      <c r="B3" s="2378"/>
      <c r="C3" s="2378"/>
      <c r="D3" s="2378"/>
      <c r="E3" s="2379"/>
      <c r="F3" s="617"/>
      <c r="G3" s="1744"/>
      <c r="H3" s="1744"/>
      <c r="I3" s="1744"/>
      <c r="J3" s="1745"/>
      <c r="K3" s="1745"/>
    </row>
    <row r="4" spans="1:11" x14ac:dyDescent="0.2">
      <c r="A4" s="2380" t="s">
        <v>366</v>
      </c>
      <c r="B4" s="2381"/>
      <c r="C4" s="2381"/>
      <c r="D4" s="2381"/>
      <c r="E4" s="2362"/>
      <c r="F4" s="620"/>
      <c r="G4" s="1746"/>
      <c r="H4" s="1747"/>
      <c r="I4" s="1746"/>
      <c r="J4" s="1748"/>
      <c r="K4" s="1748"/>
    </row>
    <row r="5" spans="1:11" x14ac:dyDescent="0.2">
      <c r="A5" s="2400" t="s">
        <v>1060</v>
      </c>
      <c r="B5" s="2371"/>
      <c r="C5" s="2371"/>
      <c r="D5" s="2371"/>
      <c r="E5" s="2401"/>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400" t="s">
        <v>1790</v>
      </c>
      <c r="B10" s="2371"/>
      <c r="C10" s="2371"/>
      <c r="D10" s="2371"/>
      <c r="E10" s="2402"/>
      <c r="F10" s="633" t="s">
        <v>857</v>
      </c>
      <c r="G10" s="1753"/>
      <c r="H10" s="1754"/>
      <c r="I10" s="1744"/>
      <c r="J10" s="1745"/>
      <c r="K10" s="1745"/>
    </row>
    <row r="11" spans="1:11" x14ac:dyDescent="0.2">
      <c r="A11" s="2400" t="s">
        <v>159</v>
      </c>
      <c r="B11" s="2371"/>
      <c r="C11" s="2371"/>
      <c r="D11" s="2371"/>
      <c r="E11" s="2401"/>
      <c r="F11" s="622" t="s">
        <v>847</v>
      </c>
      <c r="G11" s="1749"/>
      <c r="H11" s="1744"/>
      <c r="I11" s="1744"/>
      <c r="J11" s="1745"/>
      <c r="K11" s="1751"/>
    </row>
    <row r="12" spans="1:11" ht="13.5" thickBot="1" x14ac:dyDescent="0.25">
      <c r="A12" s="2388" t="s">
        <v>899</v>
      </c>
      <c r="B12" s="2389"/>
      <c r="C12" s="2389"/>
      <c r="D12" s="2389"/>
      <c r="E12" s="2390"/>
      <c r="F12" s="1433"/>
      <c r="G12" s="1755">
        <f>SUM(G5:G11)</f>
        <v>0</v>
      </c>
      <c r="H12" s="1755">
        <f>SUM(H5:H11)</f>
        <v>0</v>
      </c>
      <c r="I12" s="1755">
        <f>SUM(I5:I11)</f>
        <v>0</v>
      </c>
      <c r="J12" s="1755">
        <f>SUM(J5:J11)</f>
        <v>0</v>
      </c>
      <c r="K12" s="1755">
        <f>SUM(K5:K11)</f>
        <v>0</v>
      </c>
    </row>
    <row r="13" spans="1:11" ht="13.5" thickTop="1" x14ac:dyDescent="0.2">
      <c r="A13" s="2382" t="s">
        <v>367</v>
      </c>
      <c r="B13" s="2383"/>
      <c r="C13" s="2383"/>
      <c r="D13" s="2383"/>
      <c r="E13" s="2384"/>
      <c r="F13" s="634"/>
      <c r="G13" s="1756"/>
      <c r="H13" s="1757"/>
      <c r="I13" s="1758"/>
      <c r="J13" s="1758"/>
      <c r="K13" s="1758"/>
    </row>
    <row r="14" spans="1:11" x14ac:dyDescent="0.2">
      <c r="A14" s="2406" t="s">
        <v>453</v>
      </c>
      <c r="B14" s="2406"/>
      <c r="C14" s="2406"/>
      <c r="D14" s="2406"/>
      <c r="E14" s="2407"/>
      <c r="F14" s="635" t="s">
        <v>849</v>
      </c>
      <c r="G14" s="1753"/>
      <c r="H14" s="1744"/>
      <c r="I14" s="1749"/>
      <c r="J14" s="1751"/>
      <c r="K14" s="1745"/>
    </row>
    <row r="15" spans="1:11" x14ac:dyDescent="0.2">
      <c r="A15" s="2371" t="s">
        <v>4</v>
      </c>
      <c r="B15" s="2371"/>
      <c r="C15" s="2371"/>
      <c r="D15" s="2371"/>
      <c r="E15" s="2401"/>
      <c r="F15" s="635" t="s">
        <v>850</v>
      </c>
      <c r="G15" s="1749"/>
      <c r="H15" s="1744"/>
      <c r="I15" s="1744"/>
      <c r="J15" s="1745"/>
      <c r="K15" s="1745"/>
    </row>
    <row r="16" spans="1:11" x14ac:dyDescent="0.2">
      <c r="A16" s="2371" t="s">
        <v>295</v>
      </c>
      <c r="B16" s="2371"/>
      <c r="C16" s="2371"/>
      <c r="D16" s="2371"/>
      <c r="E16" s="2401"/>
      <c r="F16" s="635" t="s">
        <v>917</v>
      </c>
      <c r="G16" s="1750"/>
      <c r="H16" s="1746"/>
      <c r="I16" s="1746"/>
      <c r="J16" s="1748"/>
      <c r="K16" s="1748"/>
    </row>
    <row r="17" spans="1:15" x14ac:dyDescent="0.2">
      <c r="A17" s="2395" t="s">
        <v>929</v>
      </c>
      <c r="B17" s="2395"/>
      <c r="C17" s="2395"/>
      <c r="D17" s="2395"/>
      <c r="E17" s="2396"/>
      <c r="F17" s="636"/>
      <c r="G17" s="1759"/>
      <c r="H17" s="1760"/>
      <c r="I17" s="1760"/>
      <c r="J17" s="1761"/>
      <c r="K17" s="1762"/>
    </row>
    <row r="18" spans="1:15" x14ac:dyDescent="0.2">
      <c r="A18" s="2385" t="s">
        <v>365</v>
      </c>
      <c r="B18" s="2386"/>
      <c r="C18" s="2386"/>
      <c r="D18" s="2386"/>
      <c r="E18" s="2387"/>
      <c r="F18" s="635" t="s">
        <v>926</v>
      </c>
      <c r="G18" s="1753"/>
      <c r="H18" s="1753"/>
      <c r="I18" s="1753"/>
      <c r="J18" s="1745"/>
      <c r="K18" s="1763"/>
    </row>
    <row r="19" spans="1:15" ht="21.75" customHeight="1" x14ac:dyDescent="0.2">
      <c r="A19" s="2408" t="s">
        <v>1786</v>
      </c>
      <c r="B19" s="2408"/>
      <c r="C19" s="2408"/>
      <c r="D19" s="2408"/>
      <c r="E19" s="2409"/>
      <c r="F19" s="635" t="s">
        <v>927</v>
      </c>
      <c r="G19" s="1753"/>
      <c r="H19" s="1753"/>
      <c r="I19" s="1753"/>
      <c r="J19" s="1745"/>
      <c r="K19" s="1763"/>
    </row>
    <row r="20" spans="1:15" x14ac:dyDescent="0.2">
      <c r="A20" s="2385" t="s">
        <v>1791</v>
      </c>
      <c r="B20" s="2386"/>
      <c r="C20" s="2386"/>
      <c r="D20" s="2386"/>
      <c r="E20" s="2387"/>
      <c r="F20" s="635" t="s">
        <v>928</v>
      </c>
      <c r="G20" s="1753"/>
      <c r="H20" s="1753"/>
      <c r="I20" s="1753"/>
      <c r="J20" s="1745"/>
      <c r="K20" s="1763"/>
    </row>
    <row r="21" spans="1:15" ht="13.5" thickBot="1" x14ac:dyDescent="0.25">
      <c r="A21" s="2391" t="s">
        <v>633</v>
      </c>
      <c r="B21" s="2391"/>
      <c r="C21" s="2391"/>
      <c r="D21" s="2391"/>
      <c r="E21" s="2391"/>
      <c r="F21" s="1434"/>
      <c r="G21" s="1760"/>
      <c r="H21" s="1764"/>
      <c r="I21" s="1764"/>
      <c r="J21" s="1765">
        <f>SUM(J18:J20)</f>
        <v>0</v>
      </c>
      <c r="K21" s="1761"/>
    </row>
    <row r="22" spans="1:15" ht="13.5" thickTop="1" x14ac:dyDescent="0.2">
      <c r="A22" s="2371" t="s">
        <v>1792</v>
      </c>
      <c r="B22" s="2371"/>
      <c r="C22" s="2371"/>
      <c r="D22" s="2371"/>
      <c r="E22" s="2401"/>
      <c r="F22" s="635" t="s">
        <v>857</v>
      </c>
      <c r="G22" s="1753"/>
      <c r="H22" s="1744"/>
      <c r="I22" s="1744"/>
      <c r="J22" s="1766"/>
      <c r="K22" s="1745"/>
    </row>
    <row r="23" spans="1:15" ht="13.5" thickBot="1" x14ac:dyDescent="0.25">
      <c r="A23" s="2392" t="s">
        <v>900</v>
      </c>
      <c r="B23" s="2391"/>
      <c r="C23" s="2391"/>
      <c r="D23" s="2391"/>
      <c r="E23" s="2391"/>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93" t="str">
        <f>"Ending Cash Basis Fund Balance as of June 30, "&amp;'AFR20'!E2</f>
        <v>Ending Cash Basis Fund Balance as of June 30, 2020</v>
      </c>
      <c r="B24" s="2394"/>
      <c r="C24" s="2394"/>
      <c r="D24" s="2394"/>
      <c r="E24" s="239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03"/>
      <c r="I31" s="2404"/>
      <c r="J31" s="2404"/>
      <c r="K31" s="2404"/>
    </row>
    <row r="32" spans="1:15" x14ac:dyDescent="0.2">
      <c r="A32" s="649"/>
      <c r="B32" s="232"/>
      <c r="C32" s="232"/>
      <c r="D32" s="232"/>
      <c r="E32" s="645"/>
      <c r="F32" s="651" t="s">
        <v>537</v>
      </c>
      <c r="G32" s="618"/>
      <c r="H32" s="2405"/>
      <c r="I32" s="2404"/>
      <c r="J32" s="2404"/>
      <c r="K32" s="2404"/>
    </row>
    <row r="33" spans="1:11" ht="1.5" customHeight="1" x14ac:dyDescent="0.2">
      <c r="A33" s="652" t="s">
        <v>1159</v>
      </c>
      <c r="B33" s="341"/>
      <c r="C33" s="341"/>
      <c r="D33" s="341"/>
      <c r="E33" s="341"/>
      <c r="F33" s="341"/>
      <c r="G33" s="653"/>
      <c r="H33" s="2405"/>
      <c r="I33" s="2404"/>
      <c r="J33" s="2404"/>
      <c r="K33" s="240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71" t="s">
        <v>538</v>
      </c>
      <c r="B41" s="2372"/>
      <c r="C41" s="2372"/>
      <c r="D41" s="2372"/>
      <c r="E41" s="2372"/>
      <c r="F41" s="237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12" t="s">
        <v>1875</v>
      </c>
      <c r="B1" s="2413"/>
      <c r="C1" s="2414"/>
      <c r="D1" s="666"/>
      <c r="E1" s="667"/>
      <c r="F1" s="667"/>
      <c r="G1" s="668"/>
      <c r="H1" s="669"/>
      <c r="I1" s="670"/>
      <c r="J1" s="2410"/>
      <c r="K1" s="2411"/>
      <c r="L1" s="241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0</v>
      </c>
      <c r="D5" s="1770">
        <v>0</v>
      </c>
      <c r="E5" s="1770">
        <v>0</v>
      </c>
      <c r="F5" s="1765">
        <f>(C5+D5)-E5</f>
        <v>0</v>
      </c>
      <c r="G5" s="676"/>
      <c r="H5" s="680"/>
      <c r="I5" s="680"/>
      <c r="J5" s="680"/>
      <c r="K5" s="637"/>
      <c r="L5" s="1442">
        <f>F5-K5</f>
        <v>0</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0</v>
      </c>
      <c r="D8" s="1771">
        <v>18220</v>
      </c>
      <c r="E8" s="1771">
        <v>0</v>
      </c>
      <c r="F8" s="1765">
        <f>(C8+D8)-E8</f>
        <v>18220</v>
      </c>
      <c r="G8" s="681">
        <v>50</v>
      </c>
      <c r="H8" s="619">
        <v>0</v>
      </c>
      <c r="I8" s="619">
        <v>364</v>
      </c>
      <c r="J8" s="619">
        <v>0</v>
      </c>
      <c r="K8" s="1442">
        <f>(H8+I8)-J8</f>
        <v>364</v>
      </c>
      <c r="L8" s="1442">
        <f>F8-K8</f>
        <v>17856</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0</v>
      </c>
      <c r="D10" s="1772">
        <v>0</v>
      </c>
      <c r="E10" s="1772">
        <v>0</v>
      </c>
      <c r="F10" s="1773">
        <f>(C10+D10)-E10</f>
        <v>0</v>
      </c>
      <c r="G10" s="681">
        <v>20</v>
      </c>
      <c r="H10" s="683">
        <v>0</v>
      </c>
      <c r="I10" s="683">
        <v>0</v>
      </c>
      <c r="J10" s="683">
        <v>0</v>
      </c>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853568</v>
      </c>
      <c r="D12" s="1771">
        <v>23419</v>
      </c>
      <c r="E12" s="1771">
        <v>0</v>
      </c>
      <c r="F12" s="1765">
        <f>(C12+D12)-E12</f>
        <v>876987</v>
      </c>
      <c r="G12" s="681">
        <v>10</v>
      </c>
      <c r="H12" s="619">
        <v>582286</v>
      </c>
      <c r="I12" s="619">
        <v>87699</v>
      </c>
      <c r="J12" s="619">
        <v>0</v>
      </c>
      <c r="K12" s="1442">
        <f>(H12+I12)-J12</f>
        <v>669985</v>
      </c>
      <c r="L12" s="1442">
        <f>F12-K12</f>
        <v>207002</v>
      </c>
    </row>
    <row r="13" spans="1:14" ht="14.25" thickTop="1" thickBot="1" x14ac:dyDescent="0.25">
      <c r="A13" s="684" t="s">
        <v>1112</v>
      </c>
      <c r="B13" s="679">
        <v>252</v>
      </c>
      <c r="C13" s="1771">
        <v>0</v>
      </c>
      <c r="D13" s="1771">
        <v>0</v>
      </c>
      <c r="E13" s="1771">
        <v>0</v>
      </c>
      <c r="F13" s="1765">
        <f>(C13+D13)-E13</f>
        <v>0</v>
      </c>
      <c r="G13" s="681">
        <v>5</v>
      </c>
      <c r="H13" s="619">
        <v>0</v>
      </c>
      <c r="I13" s="619">
        <v>0</v>
      </c>
      <c r="J13" s="619">
        <v>0</v>
      </c>
      <c r="K13" s="1442">
        <f>(H13+I13)-J13</f>
        <v>0</v>
      </c>
      <c r="L13" s="1442">
        <f>F13-K13</f>
        <v>0</v>
      </c>
    </row>
    <row r="14" spans="1:14" ht="14.25" thickTop="1" thickBot="1" x14ac:dyDescent="0.25">
      <c r="A14" s="684" t="s">
        <v>1113</v>
      </c>
      <c r="B14" s="679">
        <v>253</v>
      </c>
      <c r="C14" s="1745">
        <v>0</v>
      </c>
      <c r="D14" s="1745">
        <v>0</v>
      </c>
      <c r="E14" s="1745">
        <v>0</v>
      </c>
      <c r="F14" s="1765">
        <f>(C14+D14)-E14</f>
        <v>0</v>
      </c>
      <c r="G14" s="681">
        <v>3</v>
      </c>
      <c r="H14" s="619">
        <v>0</v>
      </c>
      <c r="I14" s="619">
        <v>0</v>
      </c>
      <c r="J14" s="619">
        <v>0</v>
      </c>
      <c r="K14" s="1442">
        <f>(H14+I14)-J14</f>
        <v>0</v>
      </c>
      <c r="L14" s="1442">
        <f>F14-K14</f>
        <v>0</v>
      </c>
    </row>
    <row r="15" spans="1:14" ht="15" customHeight="1" thickTop="1" thickBot="1" x14ac:dyDescent="0.25">
      <c r="A15" s="1366" t="s">
        <v>525</v>
      </c>
      <c r="B15" s="1365">
        <v>260</v>
      </c>
      <c r="C15" s="1771">
        <v>0</v>
      </c>
      <c r="D15" s="1771">
        <v>0</v>
      </c>
      <c r="E15" s="1771">
        <v>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853568</v>
      </c>
      <c r="D16" s="1765">
        <f>SUM(D3,D5:D6,D8:D10,D12:D15)</f>
        <v>41639</v>
      </c>
      <c r="E16" s="1765">
        <f>SUM(E3,E5:E6,E8:E10,E12:E15)</f>
        <v>0</v>
      </c>
      <c r="F16" s="1765">
        <f>SUM(F3,F5:F6,F8:F10,F12:F15)</f>
        <v>895207</v>
      </c>
      <c r="G16" s="681"/>
      <c r="H16" s="1435">
        <f>SUM(H3,H6,H8:H10,H12:H14,)</f>
        <v>582286</v>
      </c>
      <c r="I16" s="1435">
        <f>SUM(I3,I6,I8:I10,I12:I14,)</f>
        <v>88063</v>
      </c>
      <c r="J16" s="1435">
        <f>SUM(J3,J6,J8:J10,J12:J14,)</f>
        <v>0</v>
      </c>
      <c r="K16" s="1435">
        <f>(H16+I16)-J16</f>
        <v>670349</v>
      </c>
      <c r="L16" s="1435">
        <f>F16-K16</f>
        <v>224858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88063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8" t="str">
        <f>"ESTIMATED OPERATING EXPENSE PER PUPIL (OEPP)/PER CAPITA TUITION CHARGE (PCTC) COMPUTATIONS ("&amp;'AFR20'!E2-1&amp;" - "&amp;'AFR20'!E2&amp;")"</f>
        <v>ESTIMATED OPERATING EXPENSE PER PUPIL (OEPP)/PER CAPITA TUITION CHARGE (PCTC) COMPUTATIONS (2019 - 2020)</v>
      </c>
      <c r="B1" s="2419"/>
      <c r="C1" s="2419"/>
      <c r="D1" s="2419"/>
      <c r="E1" s="2419"/>
      <c r="F1" s="2420"/>
      <c r="G1" s="691"/>
      <c r="I1" s="701"/>
    </row>
    <row r="2" spans="1:9" ht="15" customHeight="1" thickBot="1" x14ac:dyDescent="0.25">
      <c r="A2" s="2421" t="s">
        <v>474</v>
      </c>
      <c r="B2" s="2422"/>
      <c r="C2" s="2422"/>
      <c r="D2" s="2422"/>
      <c r="E2" s="2422"/>
      <c r="F2" s="242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24"/>
      <c r="B5" s="2425"/>
      <c r="C5" s="2425"/>
      <c r="D5" s="2425"/>
      <c r="E5" s="2425"/>
      <c r="F5" s="2425"/>
    </row>
    <row r="6" spans="1:9" ht="13.5" customHeight="1" thickBot="1" x14ac:dyDescent="0.25">
      <c r="A6" s="2415" t="s">
        <v>1095</v>
      </c>
      <c r="B6" s="2416"/>
      <c r="C6" s="2416"/>
      <c r="D6" s="2416"/>
      <c r="E6" s="2416"/>
      <c r="F6" s="241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358947</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358947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182314</v>
      </c>
      <c r="G53" s="701"/>
    </row>
    <row r="54" spans="1:7" x14ac:dyDescent="0.2">
      <c r="A54" s="705" t="s">
        <v>456</v>
      </c>
      <c r="B54" s="705" t="s">
        <v>1459</v>
      </c>
      <c r="C54" s="724" t="s">
        <v>975</v>
      </c>
      <c r="D54" s="720" t="s">
        <v>1086</v>
      </c>
      <c r="E54" s="704"/>
      <c r="F54" s="1782">
        <f>'Expenditures 15-22'!G114</f>
        <v>41639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223953</v>
      </c>
      <c r="G77" s="701"/>
    </row>
    <row r="78" spans="1:9" s="728" customFormat="1" ht="12" customHeight="1" thickTop="1" thickBot="1" x14ac:dyDescent="0.25">
      <c r="A78" s="1450"/>
      <c r="B78" s="1448"/>
      <c r="C78" s="1445"/>
      <c r="D78" s="1449" t="s">
        <v>2012</v>
      </c>
      <c r="E78" s="1447"/>
      <c r="F78" s="1788">
        <f>(F14-F77)</f>
        <v>134994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415" t="s">
        <v>1096</v>
      </c>
      <c r="B82" s="2416"/>
      <c r="C82" s="2416"/>
      <c r="D82" s="2416"/>
      <c r="E82" s="2416"/>
      <c r="F82" s="241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10000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79000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191381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114552</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394933</v>
      </c>
    </row>
    <row r="176" spans="1:7" ht="12" customHeight="1" x14ac:dyDescent="0.2">
      <c r="A176" s="1443"/>
      <c r="B176" s="1453"/>
      <c r="C176" s="1454"/>
      <c r="D176" s="1455" t="s">
        <v>2014</v>
      </c>
      <c r="E176" s="1456"/>
      <c r="F176" s="1793">
        <f>'PCTC-OEPP 27-28'!F78-F175</f>
        <v>-259939</v>
      </c>
    </row>
    <row r="177" spans="1:9" ht="12" customHeight="1" x14ac:dyDescent="0.2">
      <c r="A177" s="1443"/>
      <c r="B177" s="1453"/>
      <c r="C177" s="1454"/>
      <c r="D177" s="1455" t="s">
        <v>1794</v>
      </c>
      <c r="E177" s="1456"/>
      <c r="F177" s="1793">
        <f>'Cap Outlay Deprec 26'!I18</f>
        <v>88063</v>
      </c>
    </row>
    <row r="178" spans="1:9" ht="12" customHeight="1" x14ac:dyDescent="0.2">
      <c r="A178" s="1443"/>
      <c r="B178" s="1453"/>
      <c r="C178" s="1454"/>
      <c r="D178" s="1455" t="s">
        <v>2015</v>
      </c>
      <c r="E178" s="1456"/>
      <c r="F178" s="1793">
        <f>F176+F177</f>
        <v>-171876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29" t="s">
        <v>1795</v>
      </c>
      <c r="B4" s="2430"/>
      <c r="C4" s="2430"/>
      <c r="D4" s="2430"/>
      <c r="E4" s="2430"/>
      <c r="F4" s="2431"/>
    </row>
    <row r="5" spans="1:6" x14ac:dyDescent="0.25">
      <c r="A5" s="2432"/>
      <c r="B5" s="2433"/>
      <c r="C5" s="2433"/>
      <c r="D5" s="2433"/>
      <c r="E5" s="2433"/>
      <c r="F5" s="2434"/>
    </row>
    <row r="6" spans="1:6" ht="18.75" x14ac:dyDescent="0.25">
      <c r="A6" s="1867" t="s">
        <v>1796</v>
      </c>
      <c r="B6" s="1868"/>
      <c r="C6" s="1869"/>
      <c r="D6" s="1869"/>
      <c r="E6" s="1869"/>
      <c r="F6" s="1870"/>
    </row>
    <row r="7" spans="1:6" ht="47.25" customHeight="1" x14ac:dyDescent="0.25">
      <c r="A7" s="2435" t="s">
        <v>1985</v>
      </c>
      <c r="B7" s="2436"/>
      <c r="C7" s="2436"/>
      <c r="D7" s="2436"/>
      <c r="E7" s="2436"/>
      <c r="F7" s="243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38" t="s">
        <v>1981</v>
      </c>
      <c r="B10" s="2439"/>
      <c r="C10" s="2439"/>
      <c r="D10" s="2439"/>
      <c r="E10" s="2439"/>
      <c r="F10" s="2440"/>
    </row>
    <row r="11" spans="1:6" ht="33" customHeight="1" x14ac:dyDescent="0.25">
      <c r="A11" s="2435" t="s">
        <v>1986</v>
      </c>
      <c r="B11" s="2436"/>
      <c r="C11" s="2436"/>
      <c r="D11" s="2436"/>
      <c r="E11" s="2436"/>
      <c r="F11" s="2437"/>
    </row>
    <row r="12" spans="1:6" ht="15" customHeight="1" x14ac:dyDescent="0.25">
      <c r="A12" s="1873" t="s">
        <v>1982</v>
      </c>
      <c r="B12" s="1874"/>
      <c r="C12" s="1875"/>
      <c r="D12" s="1875"/>
      <c r="E12" s="1875"/>
      <c r="F12" s="1876"/>
    </row>
    <row r="13" spans="1:6" ht="17.25" customHeight="1" x14ac:dyDescent="0.25">
      <c r="A13" s="2435" t="s">
        <v>1983</v>
      </c>
      <c r="B13" s="2436"/>
      <c r="C13" s="2436"/>
      <c r="D13" s="2436"/>
      <c r="E13" s="2436"/>
      <c r="F13" s="2437"/>
    </row>
    <row r="14" spans="1:6" ht="15" customHeight="1" x14ac:dyDescent="0.25">
      <c r="A14" s="1873" t="s">
        <v>1800</v>
      </c>
      <c r="B14" s="1874"/>
      <c r="C14" s="1875"/>
      <c r="D14" s="1875"/>
      <c r="E14" s="1875"/>
      <c r="F14" s="1876"/>
    </row>
    <row r="15" spans="1:6" ht="32.25" customHeight="1" x14ac:dyDescent="0.25">
      <c r="A15" s="242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7"/>
      <c r="C15" s="2427"/>
      <c r="D15" s="2427"/>
      <c r="E15" s="2427"/>
      <c r="F15" s="242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88" t="s">
        <v>2129</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41" t="s">
        <v>1660</v>
      </c>
      <c r="B5" s="2442"/>
      <c r="C5" s="2442"/>
      <c r="D5" s="2442"/>
      <c r="E5" s="2442"/>
      <c r="F5" s="2442"/>
      <c r="G5" s="244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44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7"/>
      <c r="C11" s="2447"/>
      <c r="D11" s="244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70783</v>
      </c>
      <c r="F19" s="1802"/>
      <c r="G19" s="1804">
        <f>'Expenditures 15-22'!K33-SUM('Expenditures 15-22'!G33,'Expenditures 15-22'!I33)+'Expenditures 15-22'!D229</f>
        <v>70783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16203</v>
      </c>
      <c r="F21" s="1805"/>
      <c r="G21" s="1808">
        <f>'Expenditures 15-22'!K42-SUM('Expenditures 15-22'!G42,'Expenditures 15-22'!I42)+'Expenditures 15-22'!K120-SUM('Expenditures 15-22'!G120,'Expenditures 15-22'!I120)+'Expenditures 15-22'!K180-SUM('Expenditures 15-22'!G180,'Expenditures 15-22'!I180)+'Expenditures 15-22'!D238</f>
        <v>16203</v>
      </c>
      <c r="H21" s="817"/>
      <c r="I21" s="157"/>
    </row>
    <row r="22" spans="1:9" s="542" customFormat="1" ht="12" customHeight="1" x14ac:dyDescent="0.2">
      <c r="A22" s="824" t="s">
        <v>560</v>
      </c>
      <c r="B22" s="825"/>
      <c r="C22" s="823">
        <v>2200</v>
      </c>
      <c r="D22" s="1805"/>
      <c r="E22" s="1807">
        <f>'Expenditures 15-22'!K47-SUM('Expenditures 15-22'!G47,'Expenditures 15-22'!I47)+'Expenditures 15-22'!D243</f>
        <v>13294</v>
      </c>
      <c r="F22" s="1805"/>
      <c r="G22" s="1808">
        <f>'Expenditures 15-22'!K47-SUM('Expenditures 15-22'!G47,'Expenditures 15-22'!I47)+'Expenditures 15-22'!D243</f>
        <v>13294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34399</v>
      </c>
      <c r="F23" s="1805"/>
      <c r="G23" s="1807">
        <f>'Expenditures 15-22'!K53-SUM('Expenditures 15-22'!G53,'Expenditures 15-22'!I53)+'Expenditures 15-22'!D257+'Expenditures 15-22'!K330-SUM('Expenditures 15-22'!G330,'Expenditures 15-22'!I330)</f>
        <v>34399</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315</v>
      </c>
      <c r="F28" s="1809">
        <f>'Expenditures 15-22'!K61-SUM('Expenditures 15-22'!G61,'Expenditures 15-22'!I61)+'Expenditures 15-22'!K124-SUM('Expenditures 15-22'!G124,'Expenditures 15-22'!I124)+'Expenditures 15-22'!D266-E9</f>
        <v>315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134994</v>
      </c>
      <c r="F41" s="1809">
        <f>SUM(F19:F39)</f>
        <v>315</v>
      </c>
      <c r="G41" s="1809">
        <f>SUM(G19:G40)</f>
        <v>134679</v>
      </c>
    </row>
    <row r="42" spans="1:7" x14ac:dyDescent="0.2">
      <c r="A42" s="817"/>
      <c r="B42" s="157"/>
      <c r="C42" s="831"/>
      <c r="D42" s="2444" t="s">
        <v>519</v>
      </c>
      <c r="E42" s="2445"/>
      <c r="F42" s="832" t="s">
        <v>520</v>
      </c>
      <c r="G42" s="833"/>
    </row>
    <row r="43" spans="1:7" ht="12" customHeight="1" x14ac:dyDescent="0.2">
      <c r="A43" s="817"/>
      <c r="B43" s="157"/>
      <c r="C43" s="831"/>
      <c r="D43" s="1458" t="s">
        <v>470</v>
      </c>
      <c r="E43" s="1810">
        <f>D41</f>
        <v>0</v>
      </c>
      <c r="F43" s="1458" t="s">
        <v>470</v>
      </c>
      <c r="G43" s="1810">
        <f>F41</f>
        <v>315</v>
      </c>
    </row>
    <row r="44" spans="1:7" ht="12" customHeight="1" x14ac:dyDescent="0.2">
      <c r="A44" s="817"/>
      <c r="B44" s="157"/>
      <c r="C44" s="831"/>
      <c r="D44" s="1458" t="s">
        <v>471</v>
      </c>
      <c r="E44" s="1810">
        <f>E41</f>
        <v>134994</v>
      </c>
      <c r="F44" s="1458" t="s">
        <v>471</v>
      </c>
      <c r="G44" s="1810">
        <f>G41</f>
        <v>134679</v>
      </c>
    </row>
    <row r="45" spans="1:7" ht="12" customHeight="1" x14ac:dyDescent="0.2">
      <c r="A45" s="817"/>
      <c r="B45" s="157"/>
      <c r="C45" s="157"/>
      <c r="D45" s="1459" t="s">
        <v>999</v>
      </c>
      <c r="E45" s="1811">
        <f>(E43/E44)</f>
        <v>0</v>
      </c>
      <c r="F45" s="1459" t="s">
        <v>999</v>
      </c>
      <c r="G45" s="1811">
        <f>(G43/G44)</f>
        <v>2.3388947051878914E-3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52" t="s">
        <v>1363</v>
      </c>
      <c r="B1" s="2452"/>
      <c r="C1" s="2452"/>
      <c r="D1" s="2452"/>
      <c r="E1" s="2452"/>
      <c r="F1" s="245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53" t="s">
        <v>1529</v>
      </c>
      <c r="B5" s="2454"/>
      <c r="C5" s="2455"/>
      <c r="D5" s="2455"/>
      <c r="E5" s="2455"/>
      <c r="F5" s="2455"/>
      <c r="G5" s="1507"/>
      <c r="L5" s="1507"/>
      <c r="M5" s="1855"/>
      <c r="N5" s="1855"/>
      <c r="O5" s="1855"/>
    </row>
    <row r="6" spans="1:15" ht="12" customHeight="1" x14ac:dyDescent="0.25">
      <c r="A6" s="1480"/>
      <c r="B6" s="1481"/>
      <c r="C6" s="2456" t="str">
        <f>COVER!A17</f>
        <v xml:space="preserve"> Delabar CTE System</v>
      </c>
      <c r="D6" s="2456"/>
      <c r="E6" s="2456"/>
      <c r="F6" s="1482"/>
      <c r="G6" s="1507"/>
      <c r="L6" s="1507"/>
      <c r="M6" s="1855"/>
      <c r="N6" s="1855"/>
      <c r="O6" s="1855"/>
    </row>
    <row r="7" spans="1:15" ht="11.25" customHeight="1" thickBot="1" x14ac:dyDescent="0.3">
      <c r="A7" s="1480"/>
      <c r="B7" s="1481"/>
      <c r="C7" s="2457">
        <f>COVER!A13</f>
        <v>33094729045</v>
      </c>
      <c r="D7" s="2457"/>
      <c r="E7" s="245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2051</v>
      </c>
      <c r="D11" s="1495" t="s">
        <v>2051</v>
      </c>
      <c r="E11" s="1496"/>
      <c r="F11" s="1497" t="s">
        <v>2073</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t="s">
        <v>2051</v>
      </c>
      <c r="D17" s="1495" t="s">
        <v>2051</v>
      </c>
      <c r="E17" s="1498"/>
      <c r="F17" s="1497" t="s">
        <v>2074</v>
      </c>
      <c r="G17" s="1507"/>
      <c r="H17" s="1507">
        <f t="shared" si="0"/>
        <v>5</v>
      </c>
      <c r="I17" s="1507">
        <f t="shared" si="1"/>
        <v>5</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1497" t="s">
        <v>2074</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2051</v>
      </c>
      <c r="D25" s="1495" t="s">
        <v>2051</v>
      </c>
      <c r="E25" s="1498"/>
      <c r="F25" s="1497" t="s">
        <v>2074</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t="s">
        <v>2051</v>
      </c>
      <c r="D27" s="1495" t="s">
        <v>2051</v>
      </c>
      <c r="E27" s="1498"/>
      <c r="F27" s="1497" t="s">
        <v>2073</v>
      </c>
      <c r="G27" s="1507"/>
      <c r="H27" s="1507">
        <f t="shared" si="0"/>
        <v>5</v>
      </c>
      <c r="I27" s="1507">
        <f t="shared" si="1"/>
        <v>5</v>
      </c>
      <c r="J27" s="1507">
        <f t="shared" si="2"/>
        <v>0</v>
      </c>
      <c r="L27" s="1507"/>
      <c r="M27" s="1855"/>
      <c r="N27" s="1855"/>
      <c r="O27" s="1855"/>
    </row>
    <row r="28" spans="1:15" ht="12" customHeight="1" x14ac:dyDescent="0.2">
      <c r="A28" s="1493" t="s">
        <v>1519</v>
      </c>
      <c r="B28" s="1494"/>
      <c r="C28" s="1495" t="s">
        <v>2051</v>
      </c>
      <c r="D28" s="1495" t="s">
        <v>2051</v>
      </c>
      <c r="E28" s="1498"/>
      <c r="F28" s="1497" t="s">
        <v>2073</v>
      </c>
      <c r="G28" s="1507"/>
      <c r="H28" s="1507">
        <f t="shared" si="0"/>
        <v>5</v>
      </c>
      <c r="I28" s="1507">
        <f t="shared" si="1"/>
        <v>5</v>
      </c>
      <c r="J28" s="1507">
        <f t="shared" si="2"/>
        <v>0</v>
      </c>
      <c r="L28" s="1507"/>
      <c r="M28" s="1855"/>
      <c r="N28" s="1855"/>
      <c r="O28" s="1855"/>
    </row>
    <row r="29" spans="1:15" ht="12" customHeight="1" x14ac:dyDescent="0.2">
      <c r="A29" s="1493" t="s">
        <v>1520</v>
      </c>
      <c r="B29" s="1494"/>
      <c r="C29" s="1495" t="s">
        <v>2051</v>
      </c>
      <c r="D29" s="1495" t="s">
        <v>2051</v>
      </c>
      <c r="E29" s="1498"/>
      <c r="F29" s="1497" t="s">
        <v>2074</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2051</v>
      </c>
      <c r="D30" s="1495" t="s">
        <v>2051</v>
      </c>
      <c r="E30" s="1498"/>
      <c r="F30" s="1497" t="s">
        <v>2073</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2051</v>
      </c>
      <c r="D31" s="1495" t="s">
        <v>2051</v>
      </c>
      <c r="E31" s="1498"/>
      <c r="F31" s="1497" t="s">
        <v>2073</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c r="F32" s="1497" t="s">
        <v>2074</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50</v>
      </c>
      <c r="I34" s="1507">
        <f>SUM(I11:I32)</f>
        <v>50</v>
      </c>
      <c r="J34" s="1507">
        <f>SUM(J11:J32)</f>
        <v>0</v>
      </c>
      <c r="K34" s="1507">
        <f>SUM(H34:J34)</f>
        <v>100</v>
      </c>
      <c r="L34" s="1507"/>
      <c r="M34" s="1855"/>
      <c r="N34" s="1855"/>
      <c r="O34" s="1855"/>
    </row>
    <row r="35" spans="1:15" ht="12" customHeight="1" x14ac:dyDescent="0.2">
      <c r="A35" s="1500" t="s">
        <v>1376</v>
      </c>
      <c r="B35" s="1501"/>
      <c r="C35" s="2458"/>
      <c r="D35" s="2458"/>
      <c r="E35" s="2458"/>
      <c r="F35" s="2459"/>
    </row>
    <row r="36" spans="1:15" ht="12" customHeight="1" x14ac:dyDescent="0.2">
      <c r="A36" s="2449"/>
      <c r="B36" s="2450"/>
      <c r="C36" s="2450"/>
      <c r="D36" s="2450"/>
      <c r="E36" s="2450"/>
      <c r="F36" s="2451"/>
    </row>
    <row r="37" spans="1:15" ht="12" customHeight="1" x14ac:dyDescent="0.2">
      <c r="A37" s="2449"/>
      <c r="B37" s="2450"/>
      <c r="C37" s="2450"/>
      <c r="D37" s="2450"/>
      <c r="E37" s="2450"/>
      <c r="F37" s="2451"/>
    </row>
    <row r="38" spans="1:15" ht="12" customHeight="1" x14ac:dyDescent="0.2">
      <c r="A38" s="2463"/>
      <c r="B38" s="2464"/>
      <c r="C38" s="2464"/>
      <c r="D38" s="2464"/>
      <c r="E38" s="2464"/>
      <c r="F38" s="2465"/>
    </row>
    <row r="39" spans="1:15" ht="4.5" hidden="1" customHeight="1" x14ac:dyDescent="0.2">
      <c r="A39" s="1502"/>
      <c r="B39" s="1502"/>
      <c r="C39" s="1502"/>
      <c r="D39" s="1502"/>
      <c r="E39" s="1502"/>
      <c r="F39" s="1502"/>
    </row>
    <row r="40" spans="1:15" s="1499" customFormat="1" ht="12" customHeight="1" x14ac:dyDescent="0.25">
      <c r="A40" s="1503" t="s">
        <v>1375</v>
      </c>
      <c r="B40" s="1504"/>
      <c r="C40" s="2466"/>
      <c r="D40" s="2466"/>
      <c r="E40" s="2466"/>
      <c r="F40" s="2467"/>
      <c r="H40" s="1508"/>
      <c r="I40" s="1508"/>
      <c r="J40" s="1508"/>
      <c r="K40" s="1508"/>
    </row>
    <row r="41" spans="1:15" s="1499" customFormat="1" ht="12" customHeight="1" x14ac:dyDescent="0.25">
      <c r="A41" s="2468"/>
      <c r="B41" s="2469"/>
      <c r="C41" s="2469"/>
      <c r="D41" s="2469"/>
      <c r="E41" s="2469"/>
      <c r="F41" s="2470"/>
      <c r="H41" s="1508"/>
      <c r="I41" s="1508"/>
      <c r="J41" s="1508"/>
      <c r="K41" s="1508"/>
    </row>
    <row r="42" spans="1:15" s="1499" customFormat="1" ht="12" customHeight="1" x14ac:dyDescent="0.25">
      <c r="A42" s="2468"/>
      <c r="B42" s="2469"/>
      <c r="C42" s="2469"/>
      <c r="D42" s="2469"/>
      <c r="E42" s="2469"/>
      <c r="F42" s="2470"/>
      <c r="H42" s="1508"/>
      <c r="I42" s="1508"/>
      <c r="J42" s="1508"/>
      <c r="K42" s="1508"/>
    </row>
    <row r="43" spans="1:15" s="1499" customFormat="1" ht="15" x14ac:dyDescent="0.25">
      <c r="A43" s="2460"/>
      <c r="B43" s="2461"/>
      <c r="C43" s="2461"/>
      <c r="D43" s="2461"/>
      <c r="E43" s="2461"/>
      <c r="F43" s="2462"/>
      <c r="H43" s="1508"/>
      <c r="I43" s="1508"/>
      <c r="J43" s="1508"/>
      <c r="K43" s="1508"/>
    </row>
    <row r="44" spans="1:15" s="1499" customFormat="1" ht="12" hidden="1" customHeight="1" x14ac:dyDescent="0.25">
      <c r="A44" s="2460"/>
      <c r="B44" s="2461"/>
      <c r="C44" s="2461"/>
      <c r="D44" s="2461"/>
      <c r="E44" s="2461"/>
      <c r="F44" s="246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72" t="str">
        <f>COVER!A17</f>
        <v xml:space="preserve"> Delabar CTE System</v>
      </c>
      <c r="K6" s="2472"/>
      <c r="L6" s="2473"/>
      <c r="M6" s="838"/>
      <c r="N6" s="1999"/>
    </row>
    <row r="7" spans="1:14" x14ac:dyDescent="0.2">
      <c r="A7" s="2474" t="s">
        <v>864</v>
      </c>
      <c r="B7" s="2475"/>
      <c r="C7" s="2475"/>
      <c r="D7" s="2475"/>
      <c r="E7" s="2476"/>
      <c r="F7" s="839"/>
      <c r="G7" s="838"/>
      <c r="H7" s="838"/>
      <c r="I7" s="1925" t="s">
        <v>369</v>
      </c>
      <c r="J7" s="2477">
        <f>COVER!A13</f>
        <v>33094729045</v>
      </c>
      <c r="K7" s="2477"/>
      <c r="L7" s="2477"/>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78" t="s">
        <v>478</v>
      </c>
      <c r="B11" s="2479"/>
      <c r="C11" s="248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34399</v>
      </c>
      <c r="F13" s="1943"/>
      <c r="G13" s="1969">
        <f>H68</f>
        <v>0</v>
      </c>
      <c r="H13" s="1945">
        <f t="shared" si="0"/>
        <v>34399</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81" t="s">
        <v>7</v>
      </c>
      <c r="C18" s="2482"/>
      <c r="D18" s="248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34399</v>
      </c>
      <c r="F19" s="1951">
        <f t="shared" si="2"/>
        <v>0</v>
      </c>
      <c r="G19" s="1951">
        <f t="shared" ref="G19" si="3">SUM(G12:G17)-G18</f>
        <v>0</v>
      </c>
      <c r="H19" s="1951">
        <f t="shared" si="2"/>
        <v>34399</v>
      </c>
      <c r="I19" s="1951">
        <f t="shared" si="2"/>
        <v>0</v>
      </c>
      <c r="J19" s="1951">
        <f t="shared" si="2"/>
        <v>0</v>
      </c>
      <c r="K19" s="1951">
        <f t="shared" si="2"/>
        <v>0</v>
      </c>
      <c r="L19" s="1951">
        <f t="shared" si="2"/>
        <v>0</v>
      </c>
      <c r="M19" s="838"/>
      <c r="N19" s="1999"/>
    </row>
    <row r="20" spans="1:14" ht="13.5" thickTop="1" x14ac:dyDescent="0.2">
      <c r="A20" s="2004">
        <v>9</v>
      </c>
      <c r="B20" s="2484" t="s">
        <v>2021</v>
      </c>
      <c r="C20" s="2484"/>
      <c r="D20" s="2485"/>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86"/>
      <c r="D27" s="2486"/>
      <c r="E27" s="843"/>
      <c r="F27" s="2487"/>
      <c r="G27" s="2487"/>
      <c r="H27" s="2487"/>
      <c r="I27" s="838"/>
      <c r="J27" s="838"/>
      <c r="K27" s="838"/>
      <c r="L27" s="838"/>
      <c r="M27" s="838"/>
      <c r="N27" s="1999"/>
    </row>
    <row r="28" spans="1:14" x14ac:dyDescent="0.2">
      <c r="A28" s="1998"/>
      <c r="B28" s="2008"/>
      <c r="C28" s="1958" t="s">
        <v>1026</v>
      </c>
      <c r="D28" s="844"/>
      <c r="E28" s="1959"/>
      <c r="F28" s="2488" t="s">
        <v>1492</v>
      </c>
      <c r="G28" s="2488"/>
      <c r="H28" s="2488"/>
      <c r="I28" s="838"/>
      <c r="J28" s="838"/>
      <c r="K28" s="838"/>
      <c r="L28" s="838"/>
      <c r="M28" s="838"/>
      <c r="N28" s="1999"/>
    </row>
    <row r="29" spans="1:14" x14ac:dyDescent="0.2">
      <c r="A29" s="1998"/>
      <c r="B29" s="2008"/>
      <c r="C29" s="2489"/>
      <c r="D29" s="2489"/>
      <c r="E29" s="845"/>
      <c r="F29" s="2489"/>
      <c r="G29" s="2489"/>
      <c r="H29" s="2489"/>
      <c r="I29" s="838"/>
      <c r="J29" s="838"/>
      <c r="K29" s="838"/>
      <c r="L29" s="838"/>
      <c r="M29" s="838"/>
      <c r="N29" s="1999"/>
    </row>
    <row r="30" spans="1:14" x14ac:dyDescent="0.2">
      <c r="A30" s="1998"/>
      <c r="B30" s="2008"/>
      <c r="C30" s="1961" t="s">
        <v>1544</v>
      </c>
      <c r="D30" s="838"/>
      <c r="E30" s="1960"/>
      <c r="F30" s="2471" t="s">
        <v>1493</v>
      </c>
      <c r="G30" s="2471"/>
      <c r="H30" s="247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92" t="s">
        <v>2024</v>
      </c>
      <c r="D34" s="2493"/>
      <c r="E34" s="2493"/>
      <c r="F34" s="2493"/>
      <c r="G34" s="2493"/>
      <c r="H34" s="2493"/>
      <c r="I34" s="2493"/>
      <c r="J34" s="2493"/>
      <c r="K34" s="2017"/>
      <c r="L34" s="838"/>
      <c r="M34" s="838"/>
      <c r="N34" s="1999"/>
    </row>
    <row r="35" spans="1:14" x14ac:dyDescent="0.2">
      <c r="A35" s="1998"/>
      <c r="B35" s="838"/>
      <c r="C35" s="2493"/>
      <c r="D35" s="2493"/>
      <c r="E35" s="2493"/>
      <c r="F35" s="2493"/>
      <c r="G35" s="2493"/>
      <c r="H35" s="2493"/>
      <c r="I35" s="2493"/>
      <c r="J35" s="2493"/>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92" t="s">
        <v>2025</v>
      </c>
      <c r="D37" s="2493"/>
      <c r="E37" s="2493"/>
      <c r="F37" s="2493"/>
      <c r="G37" s="2493"/>
      <c r="H37" s="2493"/>
      <c r="I37" s="2493"/>
      <c r="J37" s="2493"/>
      <c r="K37" s="2017"/>
      <c r="L37" s="2019"/>
      <c r="M37" s="838"/>
      <c r="N37" s="1999"/>
    </row>
    <row r="38" spans="1:14" x14ac:dyDescent="0.2">
      <c r="A38" s="1998"/>
      <c r="B38" s="838"/>
      <c r="C38" s="2493"/>
      <c r="D38" s="2493"/>
      <c r="E38" s="2493"/>
      <c r="F38" s="2493"/>
      <c r="G38" s="2493"/>
      <c r="H38" s="2493"/>
      <c r="I38" s="2493"/>
      <c r="J38" s="2493"/>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94" t="s">
        <v>2026</v>
      </c>
      <c r="D40" s="2495"/>
      <c r="E40" s="2495"/>
      <c r="F40" s="2495"/>
      <c r="G40" s="2495"/>
      <c r="H40" s="2495"/>
      <c r="I40" s="2495"/>
      <c r="J40" s="2495"/>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96" t="s">
        <v>2027</v>
      </c>
      <c r="B43" s="2497"/>
      <c r="C43" s="2497"/>
      <c r="D43" s="2497"/>
      <c r="E43" s="2497"/>
      <c r="F43" s="2497"/>
      <c r="G43" s="2497"/>
      <c r="H43" s="2497"/>
      <c r="I43" s="2497"/>
      <c r="J43" s="2497"/>
      <c r="K43" s="2497"/>
      <c r="L43" s="2497"/>
      <c r="M43" s="2497"/>
      <c r="N43" s="2498"/>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99" t="s">
        <v>2029</v>
      </c>
      <c r="B46" s="2500"/>
      <c r="C46" s="2500"/>
      <c r="D46" s="2500"/>
      <c r="E46" s="2500"/>
      <c r="F46" s="2500"/>
      <c r="G46" s="2500"/>
      <c r="H46" s="2500"/>
      <c r="I46" s="2500"/>
      <c r="J46" s="2500"/>
      <c r="K46" s="2500"/>
      <c r="L46" s="2500"/>
      <c r="M46" s="2500"/>
      <c r="N46" s="2501"/>
    </row>
    <row r="47" spans="1:14" x14ac:dyDescent="0.2">
      <c r="A47" s="2499"/>
      <c r="B47" s="2500"/>
      <c r="C47" s="2500"/>
      <c r="D47" s="2500"/>
      <c r="E47" s="2500"/>
      <c r="F47" s="2500"/>
      <c r="G47" s="2500"/>
      <c r="H47" s="2500"/>
      <c r="I47" s="2500"/>
      <c r="J47" s="2500"/>
      <c r="K47" s="2500"/>
      <c r="L47" s="2500"/>
      <c r="M47" s="2500"/>
      <c r="N47" s="2501"/>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72" t="str">
        <f>J6</f>
        <v xml:space="preserve"> Delabar CTE System</v>
      </c>
      <c r="M52" s="2472"/>
      <c r="N52" s="2502"/>
    </row>
    <row r="53" spans="1:14" x14ac:dyDescent="0.2">
      <c r="A53" s="1983"/>
      <c r="B53" s="1984"/>
      <c r="C53" s="1984"/>
      <c r="D53" s="1984"/>
      <c r="E53" s="1984"/>
      <c r="F53" s="1984"/>
      <c r="G53" s="1984"/>
      <c r="H53" s="1984"/>
      <c r="I53" s="1984"/>
      <c r="J53" s="1984"/>
      <c r="K53" s="1925" t="s">
        <v>369</v>
      </c>
      <c r="L53" s="2477">
        <f>J7</f>
        <v>33094729045</v>
      </c>
      <c r="M53" s="2477"/>
      <c r="N53" s="250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504"/>
      <c r="B55" s="2505"/>
      <c r="C55" s="2505"/>
      <c r="D55" s="1971"/>
      <c r="E55" s="1971"/>
      <c r="F55" s="1971"/>
      <c r="G55" s="2506" t="s">
        <v>2030</v>
      </c>
      <c r="H55" s="2506"/>
      <c r="I55" s="2506"/>
      <c r="J55" s="2506"/>
      <c r="K55" s="2506"/>
      <c r="L55" s="2506"/>
      <c r="M55" s="2506"/>
      <c r="N55" s="2507"/>
    </row>
    <row r="56" spans="1:14" ht="63.75" x14ac:dyDescent="0.2">
      <c r="A56" s="2508" t="s">
        <v>2031</v>
      </c>
      <c r="B56" s="2509"/>
      <c r="C56" s="251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511" t="s">
        <v>296</v>
      </c>
      <c r="B57" s="2512"/>
      <c r="C57" s="251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90" t="s">
        <v>2041</v>
      </c>
      <c r="B58" s="2491"/>
      <c r="C58" s="2491"/>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513" t="s">
        <v>297</v>
      </c>
      <c r="B59" s="2514"/>
      <c r="C59" s="2514"/>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513" t="s">
        <v>236</v>
      </c>
      <c r="B60" s="2514"/>
      <c r="C60" s="2514"/>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513" t="s">
        <v>697</v>
      </c>
      <c r="B61" s="2514"/>
      <c r="C61" s="2514"/>
      <c r="D61" s="1968">
        <v>2365</v>
      </c>
      <c r="E61" s="1978">
        <f>'Expenditures 15-22'!K323</f>
        <v>0</v>
      </c>
      <c r="F61" s="1973"/>
      <c r="G61" s="2032"/>
      <c r="H61" s="2033"/>
      <c r="I61" s="2033"/>
      <c r="J61" s="2033"/>
      <c r="K61" s="2033"/>
      <c r="L61" s="2033"/>
      <c r="M61" s="2033"/>
      <c r="N61" s="1976">
        <f t="shared" si="4"/>
        <v>0</v>
      </c>
    </row>
    <row r="62" spans="1:14" ht="24" customHeight="1" x14ac:dyDescent="0.2">
      <c r="A62" s="2513" t="s">
        <v>237</v>
      </c>
      <c r="B62" s="2514"/>
      <c r="C62" s="2514"/>
      <c r="D62" s="1968">
        <v>2366</v>
      </c>
      <c r="E62" s="1978">
        <f>'Expenditures 15-22'!K324</f>
        <v>0</v>
      </c>
      <c r="F62" s="1973"/>
      <c r="G62" s="2032"/>
      <c r="H62" s="2033"/>
      <c r="I62" s="2033"/>
      <c r="J62" s="2033"/>
      <c r="K62" s="2033"/>
      <c r="L62" s="2033"/>
      <c r="M62" s="2033"/>
      <c r="N62" s="1976">
        <f t="shared" si="4"/>
        <v>0</v>
      </c>
    </row>
    <row r="63" spans="1:14" ht="24" customHeight="1" x14ac:dyDescent="0.2">
      <c r="A63" s="2490" t="s">
        <v>1022</v>
      </c>
      <c r="B63" s="2491"/>
      <c r="C63" s="2491"/>
      <c r="D63" s="1968">
        <v>2367</v>
      </c>
      <c r="E63" s="1978">
        <f>'Expenditures 15-22'!K325</f>
        <v>0</v>
      </c>
      <c r="F63" s="1973"/>
      <c r="G63" s="2032"/>
      <c r="H63" s="2033"/>
      <c r="I63" s="2033"/>
      <c r="J63" s="2033"/>
      <c r="K63" s="2033"/>
      <c r="L63" s="2033"/>
      <c r="M63" s="2033"/>
      <c r="N63" s="1976">
        <f t="shared" si="4"/>
        <v>0</v>
      </c>
    </row>
    <row r="64" spans="1:14" ht="24" customHeight="1" x14ac:dyDescent="0.2">
      <c r="A64" s="2513" t="s">
        <v>1023</v>
      </c>
      <c r="B64" s="2514"/>
      <c r="C64" s="2514"/>
      <c r="D64" s="1968">
        <v>2368</v>
      </c>
      <c r="E64" s="1978">
        <f>'Expenditures 15-22'!K326</f>
        <v>0</v>
      </c>
      <c r="F64" s="1973"/>
      <c r="G64" s="2032"/>
      <c r="H64" s="2033"/>
      <c r="I64" s="2033"/>
      <c r="J64" s="2033"/>
      <c r="K64" s="2033"/>
      <c r="L64" s="2033"/>
      <c r="M64" s="2033"/>
      <c r="N64" s="1976">
        <f t="shared" si="4"/>
        <v>0</v>
      </c>
    </row>
    <row r="65" spans="1:14" ht="24" customHeight="1" x14ac:dyDescent="0.2">
      <c r="A65" s="2513" t="s">
        <v>965</v>
      </c>
      <c r="B65" s="2514"/>
      <c r="C65" s="2514"/>
      <c r="D65" s="1968">
        <v>2369</v>
      </c>
      <c r="E65" s="1978">
        <f>'Expenditures 15-22'!K327</f>
        <v>0</v>
      </c>
      <c r="F65" s="1973"/>
      <c r="G65" s="2032"/>
      <c r="H65" s="2033"/>
      <c r="I65" s="2033"/>
      <c r="J65" s="2033"/>
      <c r="K65" s="2033"/>
      <c r="L65" s="2033"/>
      <c r="M65" s="2033"/>
      <c r="N65" s="1976">
        <f t="shared" si="4"/>
        <v>0</v>
      </c>
    </row>
    <row r="66" spans="1:14" ht="24" customHeight="1" x14ac:dyDescent="0.2">
      <c r="A66" s="2513" t="s">
        <v>469</v>
      </c>
      <c r="B66" s="2514"/>
      <c r="C66" s="2514"/>
      <c r="D66" s="1968">
        <v>2371</v>
      </c>
      <c r="E66" s="1978">
        <f>'Expenditures 15-22'!K328</f>
        <v>0</v>
      </c>
      <c r="F66" s="1973"/>
      <c r="G66" s="2032"/>
      <c r="H66" s="2033"/>
      <c r="I66" s="2033"/>
      <c r="J66" s="2033"/>
      <c r="K66" s="2033"/>
      <c r="L66" s="2033"/>
      <c r="M66" s="2033"/>
      <c r="N66" s="1976">
        <f t="shared" si="4"/>
        <v>0</v>
      </c>
    </row>
    <row r="67" spans="1:14" ht="24.75" customHeight="1" x14ac:dyDescent="0.2">
      <c r="A67" s="2515" t="s">
        <v>2042</v>
      </c>
      <c r="B67" s="2516"/>
      <c r="C67" s="2516"/>
      <c r="D67" s="1970">
        <v>2372</v>
      </c>
      <c r="E67" s="1979">
        <f>'Expenditures 15-22'!K329</f>
        <v>0</v>
      </c>
      <c r="F67" s="1973"/>
      <c r="G67" s="2034"/>
      <c r="H67" s="2035"/>
      <c r="I67" s="2035"/>
      <c r="J67" s="2035"/>
      <c r="K67" s="2035"/>
      <c r="L67" s="2035"/>
      <c r="M67" s="2035"/>
      <c r="N67" s="1976">
        <f t="shared" si="4"/>
        <v>0</v>
      </c>
    </row>
    <row r="68" spans="1:14" x14ac:dyDescent="0.2">
      <c r="A68" s="2517" t="s">
        <v>1151</v>
      </c>
      <c r="B68" s="2518"/>
      <c r="C68" s="2518"/>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2075</v>
      </c>
    </row>
    <row r="6" spans="1:2" x14ac:dyDescent="0.2">
      <c r="A6" s="847">
        <v>2</v>
      </c>
      <c r="B6" s="307" t="s">
        <v>2076</v>
      </c>
    </row>
    <row r="7" spans="1:2" x14ac:dyDescent="0.2">
      <c r="A7" s="847">
        <v>3</v>
      </c>
      <c r="B7" s="307" t="s">
        <v>2077</v>
      </c>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Delabar CTE System</v>
      </c>
    </row>
    <row r="65" spans="2:2" x14ac:dyDescent="0.2">
      <c r="B65" s="849">
        <f>COVER!A13</f>
        <v>33094729045</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05" t="s">
        <v>1056</v>
      </c>
      <c r="B35" s="2205"/>
      <c r="C35" s="2205"/>
      <c r="D35" s="2205"/>
      <c r="E35" s="220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02" t="s">
        <v>686</v>
      </c>
      <c r="B40" s="2202"/>
      <c r="C40" s="2202"/>
      <c r="D40" s="2202"/>
      <c r="E40" s="2202"/>
    </row>
    <row r="41" spans="1:5" x14ac:dyDescent="0.2">
      <c r="A41" s="2203" t="s">
        <v>1591</v>
      </c>
      <c r="B41" s="2203"/>
      <c r="C41" s="2203"/>
      <c r="D41" s="2203"/>
      <c r="E41" s="2203"/>
    </row>
    <row r="42" spans="1:5" ht="12.75" customHeight="1" x14ac:dyDescent="0.2">
      <c r="A42" s="2204" t="s">
        <v>1015</v>
      </c>
      <c r="B42" s="2204"/>
      <c r="C42" s="2204"/>
      <c r="D42" s="2204"/>
      <c r="E42" s="220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9" t="s">
        <v>1665</v>
      </c>
      <c r="B18" s="251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62466" r:id="rId4">
          <objectPr defaultSize="0" r:id="rId5">
            <anchor moveWithCells="1">
              <from>
                <xdr:col>1</xdr:col>
                <xdr:colOff>152400</xdr:colOff>
                <xdr:row>1</xdr:row>
                <xdr:rowOff>28575</xdr:rowOff>
              </from>
              <to>
                <xdr:col>1</xdr:col>
                <xdr:colOff>1066800</xdr:colOff>
                <xdr:row>5</xdr:row>
                <xdr:rowOff>66675</xdr:rowOff>
              </to>
            </anchor>
          </objectPr>
        </oleObject>
      </mc:Choice>
      <mc:Fallback>
        <oleObject progId="Acrobat Document" dvAspect="DVASPECT_ICON" shapeId="6246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20" t="s">
        <v>1669</v>
      </c>
      <c r="B1" s="2521"/>
      <c r="C1" s="2521"/>
      <c r="D1" s="2521"/>
      <c r="E1" s="2521"/>
      <c r="F1" s="2522"/>
    </row>
    <row r="2" spans="1:8" ht="45" customHeight="1" x14ac:dyDescent="0.2">
      <c r="A2" s="253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31"/>
      <c r="C2" s="2531"/>
      <c r="D2" s="2531"/>
      <c r="E2" s="2531"/>
      <c r="F2" s="2532"/>
      <c r="G2" s="853"/>
      <c r="H2" s="853"/>
    </row>
    <row r="3" spans="1:8" ht="57" customHeight="1" x14ac:dyDescent="0.2">
      <c r="A3" s="2533" t="s">
        <v>1972</v>
      </c>
      <c r="B3" s="2534"/>
      <c r="C3" s="2534"/>
      <c r="D3" s="2534"/>
      <c r="E3" s="2534"/>
      <c r="F3" s="2535"/>
      <c r="G3" s="853"/>
      <c r="H3" s="853"/>
    </row>
    <row r="4" spans="1:8" ht="14.25" customHeight="1" x14ac:dyDescent="0.2">
      <c r="A4" s="253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40"/>
      <c r="C4" s="2540"/>
      <c r="D4" s="2540"/>
      <c r="E4" s="2540"/>
      <c r="F4" s="2541"/>
      <c r="G4" s="853"/>
      <c r="H4" s="853"/>
    </row>
    <row r="5" spans="1:8" ht="14.25" customHeight="1" x14ac:dyDescent="0.2">
      <c r="A5" s="254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3"/>
      <c r="C5" s="2543"/>
      <c r="D5" s="2543"/>
      <c r="E5" s="2543"/>
      <c r="F5" s="2544"/>
      <c r="G5" s="853"/>
      <c r="H5" s="853"/>
    </row>
    <row r="6" spans="1:8" s="854" customFormat="1" ht="41.25" customHeight="1" x14ac:dyDescent="0.2">
      <c r="A6" s="2536" t="s">
        <v>1670</v>
      </c>
      <c r="B6" s="2537"/>
      <c r="C6" s="2537"/>
      <c r="D6" s="2537"/>
      <c r="E6" s="2537"/>
      <c r="F6" s="253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520099</v>
      </c>
      <c r="C8" s="1813">
        <f>'Acct Summary 7-8'!D8</f>
        <v>0</v>
      </c>
      <c r="D8" s="1813">
        <f>'Acct Summary 7-8'!F8</f>
        <v>0</v>
      </c>
      <c r="E8" s="1813">
        <f>'Acct Summary 7-8'!I8</f>
        <v>0</v>
      </c>
      <c r="F8" s="1813">
        <f>SUM(B8:E8)</f>
        <v>520099</v>
      </c>
    </row>
    <row r="9" spans="1:8" s="858" customFormat="1" ht="14.25" customHeight="1" thickBot="1" x14ac:dyDescent="0.25">
      <c r="A9" s="857" t="s">
        <v>1353</v>
      </c>
      <c r="B9" s="1814">
        <f>'Acct Summary 7-8'!C17</f>
        <v>358947</v>
      </c>
      <c r="C9" s="1814">
        <f>'Acct Summary 7-8'!D17</f>
        <v>0</v>
      </c>
      <c r="D9" s="1814">
        <f>'Acct Summary 7-8'!F17</f>
        <v>0</v>
      </c>
      <c r="E9" s="1813"/>
      <c r="F9" s="1813">
        <f>SUM(B9:E9)</f>
        <v>358947</v>
      </c>
    </row>
    <row r="10" spans="1:8" s="858" customFormat="1" ht="14.25" thickTop="1" thickBot="1" x14ac:dyDescent="0.25">
      <c r="A10" s="859" t="s">
        <v>1354</v>
      </c>
      <c r="B10" s="1815">
        <f>(B8-B9)</f>
        <v>161152</v>
      </c>
      <c r="C10" s="1815">
        <f>(C8-C9)</f>
        <v>0</v>
      </c>
      <c r="D10" s="1815">
        <f>(D8-D9)</f>
        <v>0</v>
      </c>
      <c r="E10" s="1814">
        <f>(E8-E9)</f>
        <v>0</v>
      </c>
      <c r="F10" s="1816">
        <f>SUM(F8-F9)</f>
        <v>161152</v>
      </c>
    </row>
    <row r="11" spans="1:8" s="858" customFormat="1" ht="14.25" thickTop="1" thickBot="1" x14ac:dyDescent="0.25">
      <c r="A11" s="860" t="s">
        <v>1903</v>
      </c>
      <c r="B11" s="1817">
        <f>'Acct Summary 7-8'!C81</f>
        <v>171531</v>
      </c>
      <c r="C11" s="1817">
        <f>'Acct Summary 7-8'!D81</f>
        <v>0</v>
      </c>
      <c r="D11" s="1817">
        <f>'Acct Summary 7-8'!F81</f>
        <v>0</v>
      </c>
      <c r="E11" s="1817">
        <f>'Acct Summary 7-8'!I81</f>
        <v>0</v>
      </c>
      <c r="F11" s="1818">
        <f>SUM(B11:E11)</f>
        <v>171531</v>
      </c>
    </row>
    <row r="12" spans="1:8" ht="16.5" customHeight="1" thickTop="1" x14ac:dyDescent="0.2">
      <c r="A12" s="861"/>
      <c r="B12" s="862"/>
      <c r="C12" s="2524" t="str">
        <f>IF(AND(F10&lt;0,F11&gt;=0,ABS(F10*3)&gt;ABS(F11)),A16,IF(AND(F10&lt;0,F11&gt;0,ABS(F10*3)&lt;=ABS(F11)),A17,IF(AND(F10&lt;0,F11&lt;0),A16,IF(F11=0,A19,A18))))</f>
        <v>Balanced - no deficit reduction plan is required.</v>
      </c>
      <c r="D12" s="2525"/>
      <c r="E12" s="2525"/>
      <c r="F12" s="2526"/>
    </row>
    <row r="13" spans="1:8" ht="19.5" customHeight="1" x14ac:dyDescent="0.2">
      <c r="A13" s="863"/>
      <c r="B13" s="864"/>
      <c r="C13" s="2524"/>
      <c r="D13" s="2525"/>
      <c r="E13" s="2525"/>
      <c r="F13" s="2526"/>
      <c r="H13" s="853"/>
    </row>
    <row r="14" spans="1:8" ht="19.5" customHeight="1" x14ac:dyDescent="0.2">
      <c r="A14" s="863"/>
      <c r="B14" s="864"/>
      <c r="C14" s="2524"/>
      <c r="D14" s="2525"/>
      <c r="E14" s="2525"/>
      <c r="F14" s="2526"/>
      <c r="H14" s="853"/>
    </row>
    <row r="15" spans="1:8" ht="17.25" customHeight="1" x14ac:dyDescent="0.2">
      <c r="A15" s="863"/>
      <c r="B15" s="864"/>
      <c r="C15" s="2527"/>
      <c r="D15" s="2528"/>
      <c r="E15" s="2528"/>
      <c r="F15" s="2529"/>
      <c r="H15" s="853"/>
    </row>
    <row r="16" spans="1:8" s="288" customFormat="1" ht="51.75" hidden="1" customHeight="1" x14ac:dyDescent="0.2">
      <c r="A16" s="2523" t="s">
        <v>1666</v>
      </c>
      <c r="B16" s="2523"/>
      <c r="C16" s="2523"/>
      <c r="D16" s="2523"/>
      <c r="E16" s="252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45" t="s">
        <v>660</v>
      </c>
      <c r="B3" s="2546"/>
      <c r="C3" s="2546"/>
      <c r="D3" s="254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6" t="s">
        <v>1487</v>
      </c>
      <c r="D7" s="255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8" t="s">
        <v>1001</v>
      </c>
      <c r="B15" s="2549"/>
      <c r="C15" s="2549"/>
      <c r="D15" s="2550"/>
    </row>
    <row r="16" spans="1:4" s="542" customFormat="1" ht="24" customHeight="1" x14ac:dyDescent="0.2">
      <c r="A16" s="2551" t="s">
        <v>658</v>
      </c>
      <c r="B16" s="2552"/>
      <c r="C16" s="2552"/>
      <c r="D16" s="255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60" t="s">
        <v>311</v>
      </c>
      <c r="D21" s="2561"/>
    </row>
    <row r="22" spans="1:10" ht="12.75" x14ac:dyDescent="0.2">
      <c r="A22" s="918"/>
      <c r="B22" s="919">
        <v>2</v>
      </c>
      <c r="C22" s="2558" t="s">
        <v>1507</v>
      </c>
      <c r="D22" s="255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62" t="s">
        <v>533</v>
      </c>
      <c r="D43" s="256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54" t="s">
        <v>779</v>
      </c>
      <c r="D56" s="255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54" t="s">
        <v>1674</v>
      </c>
      <c r="D70" s="255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33094729045</v>
      </c>
      <c r="E2" s="1542">
        <v>2020</v>
      </c>
      <c r="F2" s="1542">
        <v>1</v>
      </c>
      <c r="G2" s="1899">
        <v>101000300</v>
      </c>
    </row>
    <row r="3" spans="1:7" ht="15" x14ac:dyDescent="0.25">
      <c r="A3" t="s">
        <v>950</v>
      </c>
      <c r="B3" s="135" t="str">
        <f>COVER!A15</f>
        <v>Knox</v>
      </c>
      <c r="E3" s="1830" t="s">
        <v>1971</v>
      </c>
      <c r="F3" s="1830" t="s">
        <v>1970</v>
      </c>
      <c r="G3" s="1899">
        <v>101000400</v>
      </c>
    </row>
    <row r="4" spans="1:7" ht="15" x14ac:dyDescent="0.25">
      <c r="A4" t="s">
        <v>1000</v>
      </c>
      <c r="B4" s="135" t="str">
        <f>COVER!A17</f>
        <v xml:space="preserve"> Delabar CTE System</v>
      </c>
      <c r="E4" s="1828">
        <v>44119</v>
      </c>
      <c r="F4" s="1829">
        <v>44151</v>
      </c>
      <c r="G4" s="1899">
        <v>101000600</v>
      </c>
    </row>
    <row r="5" spans="1:7" ht="15" x14ac:dyDescent="0.25">
      <c r="A5" t="s">
        <v>699</v>
      </c>
      <c r="B5" s="135" t="str">
        <f>COVER!A38</f>
        <v>Edward Fletcher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Mrs. Jodi Scott</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A.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Yes</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171531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14350</v>
      </c>
      <c r="D92" s="2" t="str">
        <f t="shared" si="0"/>
        <v>Error?</v>
      </c>
      <c r="G92" s="1899">
        <v>102640600</v>
      </c>
    </row>
    <row r="93" spans="1:7" ht="15" x14ac:dyDescent="0.25">
      <c r="A93" s="5">
        <v>32</v>
      </c>
      <c r="B93" s="1832">
        <f>'Assets-Liab 5-6'!C41</f>
        <v>171531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18220</v>
      </c>
      <c r="D274" s="2" t="str">
        <f t="shared" si="3"/>
        <v>Error?</v>
      </c>
    </row>
    <row r="275" spans="1:4" x14ac:dyDescent="0.2">
      <c r="A275" s="5">
        <v>214</v>
      </c>
      <c r="B275" s="1832">
        <f>'Assets-Liab 5-6'!M18</f>
        <v>0</v>
      </c>
      <c r="D275" s="2" t="str">
        <f t="shared" si="3"/>
        <v>Error?</v>
      </c>
    </row>
    <row r="276" spans="1:4" x14ac:dyDescent="0.2">
      <c r="A276" s="5">
        <v>215</v>
      </c>
      <c r="B276" s="1832">
        <f>'Assets-Liab 5-6'!M19</f>
        <v>876987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895207</v>
      </c>
      <c r="C279" s="2" t="s">
        <v>569</v>
      </c>
      <c r="D279" s="2" t="str">
        <f t="shared" si="3"/>
        <v>Error?</v>
      </c>
    </row>
    <row r="280" spans="1:4" x14ac:dyDescent="0.2">
      <c r="A280" s="5">
        <v>219</v>
      </c>
      <c r="B280" s="1832">
        <f>'Assets-Liab 5-6'!M40</f>
        <v>895207</v>
      </c>
      <c r="D280" s="2" t="str">
        <f t="shared" si="3"/>
        <v>Error?</v>
      </c>
    </row>
    <row r="281" spans="1:4" x14ac:dyDescent="0.2">
      <c r="A281" s="5">
        <v>220</v>
      </c>
      <c r="B281" s="1832">
        <f>'Assets-Liab 5-6'!M41</f>
        <v>895207</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16203</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16203</v>
      </c>
      <c r="C843" s="2" t="s">
        <v>569</v>
      </c>
      <c r="D843" s="2" t="str">
        <f t="shared" si="12"/>
        <v>Error?</v>
      </c>
    </row>
    <row r="844" spans="1:4" x14ac:dyDescent="0.2">
      <c r="A844" s="5">
        <v>783</v>
      </c>
      <c r="B844" s="1832">
        <f>'Expenditures 15-22'!E44</f>
        <v>12573</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12573</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32948</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315</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315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62039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62039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70783</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70783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721</v>
      </c>
      <c r="D904" s="2" t="str">
        <f t="shared" si="13"/>
        <v>Error?</v>
      </c>
    </row>
    <row r="905" spans="1:4" x14ac:dyDescent="0.2">
      <c r="A905" s="5">
        <v>844</v>
      </c>
      <c r="B905" s="1832">
        <f>'Expenditures 15-22'!F47</f>
        <v>721</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1451</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2172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72955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23419</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23419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18220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18220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18220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41639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182314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182314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94202</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94202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16203</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16203</v>
      </c>
      <c r="C1115" s="2" t="s">
        <v>569</v>
      </c>
      <c r="D1115" s="2" t="str">
        <f t="shared" si="16"/>
        <v>Error?</v>
      </c>
    </row>
    <row r="1116" spans="1:4" x14ac:dyDescent="0.2">
      <c r="A1116" s="5">
        <v>1055</v>
      </c>
      <c r="B1116" s="1832">
        <f>'Expenditures 15-22'!K44</f>
        <v>12573</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721</v>
      </c>
      <c r="C1118" s="2" t="s">
        <v>569</v>
      </c>
      <c r="D1118" s="2" t="str">
        <f t="shared" si="16"/>
        <v>Error?</v>
      </c>
    </row>
    <row r="1119" spans="1:4" x14ac:dyDescent="0.2">
      <c r="A1119" s="5">
        <v>1058</v>
      </c>
      <c r="B1119" s="1832">
        <f>'Expenditures 15-22'!K47</f>
        <v>13294</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34399</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18535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18535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82431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182314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358947</v>
      </c>
      <c r="C1152" s="2" t="s">
        <v>569</v>
      </c>
      <c r="D1152" s="2" t="str">
        <f t="shared" si="17"/>
        <v>Error?</v>
      </c>
    </row>
    <row r="1153" spans="1:4" x14ac:dyDescent="0.2">
      <c r="A1153" s="5">
        <v>1092</v>
      </c>
      <c r="B1153" s="1832">
        <f>'Expenditures 15-22'!K115</f>
        <v>161152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10379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171531</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853568</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853568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18220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23419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41639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18220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876987</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895207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582286</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582286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364</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87699</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88063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364</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669985</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670349</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17856</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207002</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224858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182314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182314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157181</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89000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191381</v>
      </c>
      <c r="C2553" s="2" t="s">
        <v>569</v>
      </c>
      <c r="D2553" s="2" t="str">
        <f t="shared" si="38"/>
        <v>Error?</v>
      </c>
    </row>
    <row r="2554" spans="1:4" x14ac:dyDescent="0.2">
      <c r="A2554" s="5">
        <v>2493</v>
      </c>
      <c r="B2554" s="1832">
        <f>'Acct Summary 7-8'!C7</f>
        <v>114552</v>
      </c>
      <c r="C2554" s="2" t="s">
        <v>569</v>
      </c>
      <c r="D2554" s="2" t="str">
        <f t="shared" si="38"/>
        <v>Error?</v>
      </c>
    </row>
    <row r="2555" spans="1:4" x14ac:dyDescent="0.2">
      <c r="A2555" s="5">
        <v>2494</v>
      </c>
      <c r="B2555" s="1832">
        <f>'Acct Summary 7-8'!C8</f>
        <v>520099</v>
      </c>
      <c r="C2555" s="2" t="s">
        <v>569</v>
      </c>
      <c r="D2555" s="2" t="str">
        <f t="shared" si="38"/>
        <v>Error?</v>
      </c>
    </row>
    <row r="2556" spans="1:4" x14ac:dyDescent="0.2">
      <c r="A2556" s="5">
        <v>2495</v>
      </c>
      <c r="B2556" s="1832">
        <f>'Acct Summary 7-8'!C12</f>
        <v>94202</v>
      </c>
      <c r="C2556" s="2" t="s">
        <v>569</v>
      </c>
      <c r="D2556" s="2" t="str">
        <f t="shared" si="38"/>
        <v>Error?</v>
      </c>
    </row>
    <row r="2557" spans="1:4" x14ac:dyDescent="0.2">
      <c r="A2557" s="5">
        <v>2496</v>
      </c>
      <c r="B2557" s="1832">
        <f>'Acct Summary 7-8'!C13</f>
        <v>82431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182314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358947</v>
      </c>
      <c r="C2561" s="2" t="s">
        <v>569</v>
      </c>
      <c r="D2561" s="2" t="str">
        <f t="shared" si="39"/>
        <v>Error?</v>
      </c>
    </row>
    <row r="2562" spans="1:4" x14ac:dyDescent="0.2">
      <c r="A2562" s="5">
        <v>2501</v>
      </c>
      <c r="B2562" s="1832">
        <f>'Acct Summary 7-8'!C20</f>
        <v>161152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32948</v>
      </c>
      <c r="D2720" s="2" t="str">
        <f t="shared" si="41"/>
        <v>Error?</v>
      </c>
    </row>
    <row r="2721" spans="1:4" x14ac:dyDescent="0.2">
      <c r="A2721" s="5">
        <v>2660</v>
      </c>
      <c r="B2721" s="1832">
        <f>'Expenditures 15-22'!F51</f>
        <v>1451</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34399</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125366</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56948</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125366</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56948</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161152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125166</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171531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520099</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358947</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171531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114552</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79000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10000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89000</v>
      </c>
      <c r="C5120" s="2" t="s">
        <v>569</v>
      </c>
      <c r="D5120" s="2" t="str">
        <f t="shared" si="79"/>
        <v>Error?</v>
      </c>
    </row>
    <row r="5121" spans="1:4" x14ac:dyDescent="0.2">
      <c r="A5121" s="5">
        <v>5060</v>
      </c>
      <c r="B5121" s="1832">
        <f>'Revenues 9-14'!C109</f>
        <v>89000</v>
      </c>
      <c r="C5121" s="2" t="s">
        <v>569</v>
      </c>
      <c r="D5121" s="2" t="str">
        <f t="shared" si="79"/>
        <v>Error?</v>
      </c>
    </row>
    <row r="5122" spans="1:4" x14ac:dyDescent="0.2">
      <c r="A5122" s="5">
        <v>5061</v>
      </c>
      <c r="B5122" s="1832">
        <f>'Revenues 9-14'!C111</f>
        <v>107248</v>
      </c>
      <c r="D5122" s="2" t="str">
        <f t="shared" si="79"/>
        <v>Error?</v>
      </c>
    </row>
    <row r="5123" spans="1:4" x14ac:dyDescent="0.2">
      <c r="A5123" s="5">
        <v>5062</v>
      </c>
      <c r="B5123" s="1832">
        <f>'Revenues 9-14'!C112</f>
        <v>17918</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125166</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191381</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191381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191381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191381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114552</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114552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114552</v>
      </c>
      <c r="C5326" s="2" t="s">
        <v>569</v>
      </c>
      <c r="D5326" s="2" t="str">
        <f t="shared" si="82"/>
        <v>Error?</v>
      </c>
    </row>
    <row r="5327" spans="1:5" x14ac:dyDescent="0.2">
      <c r="A5327" s="5">
        <v>5266</v>
      </c>
      <c r="B5327" s="1832">
        <f>'Revenues 9-14'!C268</f>
        <v>520099</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161152</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0.93949198687117785</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88063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358947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223953</v>
      </c>
      <c r="D7834" s="2" t="str">
        <f t="shared" si="129"/>
        <v>Error?</v>
      </c>
      <c r="E7834" s="4" t="s">
        <v>1998</v>
      </c>
    </row>
    <row r="7835" spans="1:5" x14ac:dyDescent="0.2">
      <c r="A7835">
        <v>7774</v>
      </c>
      <c r="B7835" s="1832">
        <f>'PCTC-OEPP 27-28'!F78</f>
        <v>134994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10000</v>
      </c>
      <c r="D7840" s="2" t="str">
        <f t="shared" si="129"/>
        <v>Error?</v>
      </c>
      <c r="E7840" s="4" t="s">
        <v>1998</v>
      </c>
    </row>
    <row r="7841" spans="1:5" x14ac:dyDescent="0.2">
      <c r="A7841">
        <v>7780</v>
      </c>
      <c r="B7841" s="1832">
        <f>'PCTC-OEPP 27-28'!F104</f>
        <v>79000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191381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114552</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394933</v>
      </c>
      <c r="D7877" s="2" t="str">
        <f t="shared" si="129"/>
        <v>Error?</v>
      </c>
      <c r="E7877" s="4" t="s">
        <v>1998</v>
      </c>
    </row>
    <row r="7878" spans="1:5" x14ac:dyDescent="0.2">
      <c r="A7878">
        <v>7817</v>
      </c>
      <c r="B7878" s="1832">
        <f>'PCTC-OEPP 27-28'!F176</f>
        <v>-259939</v>
      </c>
      <c r="D7878" s="2" t="str">
        <f t="shared" si="129"/>
        <v>Error?</v>
      </c>
      <c r="E7878" s="4" t="s">
        <v>1998</v>
      </c>
    </row>
    <row r="7879" spans="1:5" x14ac:dyDescent="0.2">
      <c r="A7879">
        <v>7818</v>
      </c>
      <c r="B7879" s="1832">
        <f>'PCTC-OEPP 27-28'!F178</f>
        <v>-171876</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4" t="s">
        <v>1181</v>
      </c>
      <c r="B2" s="2564"/>
      <c r="C2" s="2564"/>
      <c r="D2" s="2564"/>
      <c r="E2" s="2564"/>
      <c r="F2" s="2564"/>
      <c r="G2" s="2564"/>
      <c r="H2" s="2564"/>
      <c r="I2" s="2564"/>
      <c r="J2" s="2564"/>
      <c r="K2" s="2564"/>
      <c r="L2" s="2564"/>
    </row>
    <row r="3" spans="1:29" ht="13.5" customHeight="1" x14ac:dyDescent="0.2">
      <c r="A3" s="2596" t="s">
        <v>1180</v>
      </c>
      <c r="B3" s="2596"/>
      <c r="C3" s="2596"/>
      <c r="D3" s="2596"/>
      <c r="E3" s="2596"/>
      <c r="F3" s="2596"/>
      <c r="G3" s="2596"/>
      <c r="H3" s="2596"/>
      <c r="I3" s="2596"/>
      <c r="J3" s="2596"/>
      <c r="K3" s="2596"/>
      <c r="L3" s="2596"/>
    </row>
    <row r="4" spans="1:29" ht="13.5" customHeight="1" x14ac:dyDescent="0.2">
      <c r="A4" s="2585" t="str">
        <f>"Year Ending June 30, "&amp;'AFR20'!E2</f>
        <v>Year Ending June 30, 2020</v>
      </c>
      <c r="B4" s="2586"/>
      <c r="C4" s="2586"/>
      <c r="D4" s="2586"/>
      <c r="E4" s="2586"/>
      <c r="F4" s="2586"/>
      <c r="G4" s="2586"/>
      <c r="H4" s="2586"/>
      <c r="I4" s="2586"/>
      <c r="J4" s="2586"/>
      <c r="K4" s="2586"/>
      <c r="L4" s="258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7" t="str">
        <f>COVER!A17</f>
        <v xml:space="preserve"> Delabar CTE System</v>
      </c>
      <c r="B7" s="2588"/>
      <c r="C7" s="2588"/>
      <c r="D7" s="2589"/>
      <c r="E7" s="2590">
        <f>COVER!A13</f>
        <v>33094729045</v>
      </c>
      <c r="F7" s="2591"/>
      <c r="G7" s="2597" t="str">
        <f>COVER!T23</f>
        <v>066-005027</v>
      </c>
      <c r="H7" s="2598"/>
      <c r="I7" s="2598"/>
      <c r="J7" s="2598"/>
      <c r="K7" s="2598"/>
      <c r="L7" s="259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00"/>
      <c r="B9" s="2601"/>
      <c r="C9" s="2601"/>
      <c r="D9" s="2601"/>
      <c r="E9" s="2601"/>
      <c r="F9" s="2602"/>
      <c r="G9" s="2570" t="str">
        <f>COVER!T13</f>
        <v>Gorenz and Associates, Ltd.</v>
      </c>
      <c r="H9" s="2603"/>
      <c r="I9" s="2603"/>
      <c r="J9" s="2603"/>
      <c r="K9" s="2603"/>
      <c r="L9" s="2604"/>
    </row>
    <row r="10" spans="1:29" ht="13.5" customHeight="1" x14ac:dyDescent="0.2">
      <c r="A10" s="2576" t="str">
        <f>COVER!A38</f>
        <v>Edward Fletcher</v>
      </c>
      <c r="B10" s="2577"/>
      <c r="C10" s="2577"/>
      <c r="D10" s="2577"/>
      <c r="E10" s="2577"/>
      <c r="F10" s="2578"/>
      <c r="G10" s="2570" t="str">
        <f>COVER!T17</f>
        <v>4200 N Knoxville Ave.</v>
      </c>
      <c r="H10" s="2571"/>
      <c r="I10" s="2571"/>
      <c r="J10" s="2571"/>
      <c r="K10" s="2571"/>
      <c r="L10" s="2572"/>
    </row>
    <row r="11" spans="1:29" ht="13.5" customHeight="1" x14ac:dyDescent="0.2">
      <c r="A11" s="963" t="s">
        <v>1502</v>
      </c>
      <c r="B11" s="964"/>
      <c r="C11" s="965"/>
      <c r="D11" s="970"/>
      <c r="E11" s="965"/>
      <c r="F11" s="969"/>
      <c r="G11" s="2570" t="str">
        <f>COVER!T19</f>
        <v>Peoria</v>
      </c>
      <c r="H11" s="2571"/>
      <c r="I11" s="2571"/>
      <c r="J11" s="2571"/>
      <c r="K11" s="2571"/>
      <c r="L11" s="2572"/>
    </row>
    <row r="12" spans="1:29" ht="13.5" customHeight="1" x14ac:dyDescent="0.2">
      <c r="A12" s="2579" t="s">
        <v>1501</v>
      </c>
      <c r="B12" s="2580"/>
      <c r="C12" s="2580"/>
      <c r="D12" s="2580"/>
      <c r="E12" s="2580"/>
      <c r="F12" s="2581"/>
      <c r="G12" s="2573"/>
      <c r="H12" s="2574"/>
      <c r="I12" s="2574"/>
      <c r="J12" s="2574"/>
      <c r="K12" s="2574"/>
      <c r="L12" s="2575"/>
    </row>
    <row r="13" spans="1:29" ht="13.5" customHeight="1" x14ac:dyDescent="0.2">
      <c r="A13" s="2570"/>
      <c r="B13" s="2571"/>
      <c r="C13" s="2571"/>
      <c r="D13" s="2571"/>
      <c r="E13" s="2571"/>
      <c r="F13" s="2572"/>
      <c r="G13" s="2565" t="s">
        <v>1503</v>
      </c>
      <c r="H13" s="2566"/>
      <c r="I13" s="2582" t="str">
        <f>COVER!T25</f>
        <v>jhohulin@gorenzcpa.com</v>
      </c>
      <c r="J13" s="2583"/>
      <c r="K13" s="2583"/>
      <c r="L13" s="2584"/>
    </row>
    <row r="14" spans="1:29" ht="13.5" customHeight="1" x14ac:dyDescent="0.2">
      <c r="A14" s="2570" t="str">
        <f>COVER!A19</f>
        <v>121 S. Prarie St</v>
      </c>
      <c r="B14" s="2571"/>
      <c r="C14" s="2571"/>
      <c r="D14" s="2571"/>
      <c r="E14" s="2571"/>
      <c r="F14" s="2572"/>
      <c r="G14" s="974" t="s">
        <v>1175</v>
      </c>
      <c r="H14" s="972"/>
      <c r="I14" s="972"/>
      <c r="J14" s="972"/>
      <c r="K14" s="972"/>
      <c r="L14" s="973"/>
    </row>
    <row r="15" spans="1:29" ht="13.5" customHeight="1" x14ac:dyDescent="0.2">
      <c r="A15" s="2570" t="str">
        <f>COVER!A21</f>
        <v>Galesburg</v>
      </c>
      <c r="B15" s="2571"/>
      <c r="C15" s="2571"/>
      <c r="D15" s="2571"/>
      <c r="E15" s="2571"/>
      <c r="F15" s="2572"/>
      <c r="G15" s="2567" t="str">
        <f>COVER!T15</f>
        <v>Jason A. Hohulin, CPA</v>
      </c>
      <c r="H15" s="2568"/>
      <c r="I15" s="2568"/>
      <c r="J15" s="2568"/>
      <c r="K15" s="2568"/>
      <c r="L15" s="2569"/>
    </row>
    <row r="16" spans="1:29" ht="12.2" customHeight="1" x14ac:dyDescent="0.2">
      <c r="A16" s="2593">
        <f>COVER!A25</f>
        <v>61401</v>
      </c>
      <c r="B16" s="2594"/>
      <c r="C16" s="2594"/>
      <c r="D16" s="2594"/>
      <c r="E16" s="2594"/>
      <c r="F16" s="2595"/>
      <c r="G16" s="2605"/>
      <c r="H16" s="2606"/>
      <c r="I16" s="2606"/>
      <c r="J16" s="2606"/>
      <c r="K16" s="2606"/>
      <c r="L16" s="2607"/>
    </row>
    <row r="17" spans="1:13" ht="12.2" customHeight="1" x14ac:dyDescent="0.2">
      <c r="A17" s="2608"/>
      <c r="B17" s="2594"/>
      <c r="C17" s="2594"/>
      <c r="D17" s="2594"/>
      <c r="E17" s="2594"/>
      <c r="F17" s="2595"/>
      <c r="G17" s="974" t="s">
        <v>1174</v>
      </c>
      <c r="H17" s="972"/>
      <c r="I17" s="972"/>
      <c r="J17" s="972"/>
      <c r="K17" s="976" t="s">
        <v>1173</v>
      </c>
      <c r="L17" s="969"/>
      <c r="M17" s="962"/>
    </row>
    <row r="18" spans="1:13" ht="12.2" customHeight="1" x14ac:dyDescent="0.2">
      <c r="A18" s="2576"/>
      <c r="B18" s="2577"/>
      <c r="C18" s="2577"/>
      <c r="D18" s="2577"/>
      <c r="E18" s="2577"/>
      <c r="F18" s="2578"/>
      <c r="G18" s="2587" t="str">
        <f>COVER!T21</f>
        <v>309-685-7621</v>
      </c>
      <c r="H18" s="2588"/>
      <c r="I18" s="2588"/>
      <c r="J18" s="2588"/>
      <c r="K18" s="2587" t="str">
        <f>COVER!X21</f>
        <v>309-685-4758</v>
      </c>
      <c r="L18" s="259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9" t="str">
        <f>'Single Audit Cover'!A7</f>
        <v xml:space="preserve"> Delabar CTE System</v>
      </c>
      <c r="B1" s="2610"/>
      <c r="C1" s="2610"/>
      <c r="D1" s="2610"/>
    </row>
    <row r="2" spans="1:11" s="991" customFormat="1" ht="12.75" x14ac:dyDescent="0.2">
      <c r="A2" s="2611">
        <f>'Single Audit Cover'!E7</f>
        <v>33094729045</v>
      </c>
      <c r="B2" s="2612"/>
      <c r="C2" s="2612"/>
      <c r="D2" s="2612"/>
    </row>
    <row r="3" spans="1:11" s="991" customFormat="1" ht="12.75" x14ac:dyDescent="0.2">
      <c r="A3" s="2609" t="s">
        <v>1496</v>
      </c>
      <c r="B3" s="2610"/>
      <c r="C3" s="2610"/>
      <c r="D3" s="261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14" t="str">
        <f>'Single Audit Cover'!A7</f>
        <v xml:space="preserve"> Delabar CTE System</v>
      </c>
      <c r="B1" s="2614"/>
      <c r="C1" s="2614"/>
      <c r="D1" s="2614"/>
      <c r="E1" s="2614"/>
    </row>
    <row r="2" spans="1:5" x14ac:dyDescent="0.2">
      <c r="A2" s="2615">
        <f>'Single Audit Cover'!E7</f>
        <v>33094729045</v>
      </c>
      <c r="B2" s="2615"/>
      <c r="C2" s="2615"/>
      <c r="D2" s="2615"/>
      <c r="E2" s="2615"/>
    </row>
    <row r="3" spans="1:5" ht="4.5" customHeight="1" x14ac:dyDescent="0.2"/>
    <row r="4" spans="1:5" x14ac:dyDescent="0.2">
      <c r="A4" s="2614" t="s">
        <v>1234</v>
      </c>
      <c r="B4" s="2614"/>
      <c r="C4" s="2614"/>
      <c r="D4" s="2614"/>
      <c r="E4" s="2614"/>
    </row>
    <row r="5" spans="1:5" x14ac:dyDescent="0.2">
      <c r="A5" s="2617" t="str">
        <f>'Single Audit Cover'!A4</f>
        <v>Year Ending June 30, 2020</v>
      </c>
      <c r="B5" s="2617"/>
      <c r="C5" s="2617"/>
      <c r="D5" s="2617"/>
      <c r="E5" s="2617"/>
    </row>
    <row r="6" spans="1:5" x14ac:dyDescent="0.2">
      <c r="A6" s="2614" t="s">
        <v>1233</v>
      </c>
      <c r="B6" s="2614"/>
      <c r="C6" s="2614"/>
      <c r="D6" s="2614"/>
      <c r="E6" s="2614"/>
    </row>
    <row r="8" spans="1:5" x14ac:dyDescent="0.2">
      <c r="A8" s="1036" t="s">
        <v>1232</v>
      </c>
    </row>
    <row r="10" spans="1:5" x14ac:dyDescent="0.2">
      <c r="A10" s="1037" t="s">
        <v>1231</v>
      </c>
      <c r="B10" s="1038" t="s">
        <v>1230</v>
      </c>
      <c r="C10" s="1038"/>
      <c r="D10" s="1039">
        <f>SUM('Acct Summary 7-8'!C7:K7)</f>
        <v>114552</v>
      </c>
    </row>
    <row r="11" spans="1:5" ht="18" customHeight="1" x14ac:dyDescent="0.2">
      <c r="A11" s="1037" t="s">
        <v>1229</v>
      </c>
      <c r="B11" s="1038"/>
      <c r="C11" s="1038"/>
    </row>
    <row r="12" spans="1:5" x14ac:dyDescent="0.2">
      <c r="A12" s="1037" t="s">
        <v>1228</v>
      </c>
      <c r="B12" s="1038" t="s">
        <v>1227</v>
      </c>
      <c r="C12" s="1038"/>
      <c r="D12" s="1040">
        <f>SUM('Revenues 9-14'!C112:D112,'Revenues 9-14'!F112:G112)</f>
        <v>17918</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132470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6"/>
      <c r="B24" s="2616"/>
      <c r="D24" s="1044"/>
    </row>
    <row r="25" spans="1:4" x14ac:dyDescent="0.2">
      <c r="A25" s="2613"/>
      <c r="B25" s="2613"/>
      <c r="D25" s="1044"/>
    </row>
    <row r="26" spans="1:4" x14ac:dyDescent="0.2">
      <c r="A26" s="2613"/>
      <c r="B26" s="2613"/>
      <c r="D26" s="1044"/>
    </row>
    <row r="27" spans="1:4" x14ac:dyDescent="0.2">
      <c r="A27" s="2613"/>
      <c r="B27" s="2613"/>
      <c r="D27" s="1044"/>
    </row>
    <row r="28" spans="1:4" x14ac:dyDescent="0.2">
      <c r="A28" s="2613"/>
      <c r="B28" s="2613"/>
      <c r="D28" s="1044"/>
    </row>
    <row r="29" spans="1:4" x14ac:dyDescent="0.2">
      <c r="A29" s="2613"/>
      <c r="B29" s="2613"/>
      <c r="D29" s="1044"/>
    </row>
    <row r="30" spans="1:4" x14ac:dyDescent="0.2">
      <c r="A30" s="2613"/>
      <c r="B30" s="2613"/>
      <c r="D30" s="1044"/>
    </row>
    <row r="32" spans="1:4" x14ac:dyDescent="0.2">
      <c r="A32" s="1036" t="s">
        <v>1222</v>
      </c>
      <c r="D32" s="1039">
        <f>SUM(D19:D30)</f>
        <v>132470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13"/>
      <c r="B40" s="2613"/>
      <c r="D40" s="1044"/>
    </row>
    <row r="41" spans="1:4" x14ac:dyDescent="0.2">
      <c r="A41" s="2613"/>
      <c r="B41" s="2613"/>
      <c r="D41" s="1047"/>
    </row>
    <row r="42" spans="1:4" x14ac:dyDescent="0.2">
      <c r="A42" s="2613"/>
      <c r="B42" s="2613"/>
      <c r="D42" s="1047"/>
    </row>
    <row r="43" spans="1:4" x14ac:dyDescent="0.2">
      <c r="A43" s="2613"/>
      <c r="B43" s="2613"/>
      <c r="D43" s="1047"/>
    </row>
    <row r="44" spans="1:4" x14ac:dyDescent="0.2">
      <c r="A44" s="2613"/>
      <c r="B44" s="2613"/>
      <c r="D44" s="1047"/>
    </row>
    <row r="45" spans="1:4" x14ac:dyDescent="0.2">
      <c r="A45" s="2613"/>
      <c r="B45" s="2613"/>
      <c r="D45" s="1047"/>
    </row>
    <row r="47" spans="1:4" x14ac:dyDescent="0.2">
      <c r="B47" s="1048" t="s">
        <v>1216</v>
      </c>
      <c r="C47" s="1048"/>
      <c r="D47" s="1049">
        <f>SUM(D35:D45)</f>
        <v>0</v>
      </c>
    </row>
    <row r="49" spans="2:4" x14ac:dyDescent="0.2">
      <c r="B49" s="1048" t="s">
        <v>1215</v>
      </c>
      <c r="C49" s="1048"/>
      <c r="D49" s="1049">
        <f>D32-D47</f>
        <v>132470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6" t="str">
        <f>'Single Audit Cover'!A7</f>
        <v xml:space="preserve"> Delabar CTE System</v>
      </c>
      <c r="C1" s="2618"/>
      <c r="D1" s="2618"/>
      <c r="E1" s="2618"/>
      <c r="F1" s="2618"/>
      <c r="G1" s="2618"/>
      <c r="H1" s="2618"/>
      <c r="I1" s="2618"/>
      <c r="J1" s="2618"/>
      <c r="K1" s="2618"/>
      <c r="L1" s="2618"/>
      <c r="M1" s="2618"/>
    </row>
    <row r="2" spans="2:14" ht="15" x14ac:dyDescent="0.2">
      <c r="B2" s="2619">
        <f>'Single Audit Cover'!E7</f>
        <v>33094729045</v>
      </c>
      <c r="C2" s="2619"/>
      <c r="D2" s="2619"/>
      <c r="E2" s="2619"/>
      <c r="F2" s="2619"/>
      <c r="G2" s="2619"/>
      <c r="H2" s="2619"/>
      <c r="I2" s="2619"/>
      <c r="J2" s="2619"/>
      <c r="K2" s="2619"/>
      <c r="L2" s="2619"/>
      <c r="M2" s="2619"/>
      <c r="N2" s="1078"/>
    </row>
    <row r="3" spans="2:14" ht="15" x14ac:dyDescent="0.2">
      <c r="B3" s="2620" t="s">
        <v>1208</v>
      </c>
      <c r="C3" s="2620"/>
      <c r="D3" s="2620"/>
      <c r="E3" s="2620"/>
      <c r="F3" s="2620"/>
      <c r="G3" s="2620"/>
      <c r="H3" s="2620"/>
      <c r="I3" s="2620"/>
      <c r="J3" s="2620"/>
      <c r="K3" s="2620"/>
      <c r="L3" s="2620"/>
      <c r="M3" s="2620"/>
      <c r="N3" s="1078"/>
    </row>
    <row r="4" spans="2:14" ht="15" x14ac:dyDescent="0.2">
      <c r="B4" s="2621" t="str">
        <f>'Single Audit Cover'!A4</f>
        <v>Year Ending June 30, 2020</v>
      </c>
      <c r="C4" s="2621"/>
      <c r="D4" s="2621"/>
      <c r="E4" s="2621"/>
      <c r="F4" s="2621"/>
      <c r="G4" s="2621"/>
      <c r="H4" s="2621"/>
      <c r="I4" s="2621"/>
      <c r="J4" s="2621"/>
      <c r="K4" s="2621"/>
      <c r="L4" s="2621"/>
      <c r="M4" s="262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31" t="str">
        <f>'Single Audit Cover'!A7</f>
        <v xml:space="preserve"> Delabar CTE System</v>
      </c>
      <c r="B1" s="2631"/>
      <c r="C1" s="2631"/>
      <c r="D1" s="2631"/>
      <c r="E1" s="2631"/>
      <c r="F1" s="2631"/>
    </row>
    <row r="2" spans="1:7" ht="13.5" customHeight="1" x14ac:dyDescent="0.2">
      <c r="A2" s="2619">
        <f>'Single Audit Cover'!E7</f>
        <v>33094729045</v>
      </c>
      <c r="B2" s="2619"/>
      <c r="C2" s="2619"/>
      <c r="D2" s="2619"/>
      <c r="E2" s="2619"/>
      <c r="F2" s="2619"/>
      <c r="G2" s="1051"/>
    </row>
    <row r="3" spans="1:7" ht="15.75" customHeight="1" x14ac:dyDescent="0.2">
      <c r="A3" s="2632" t="s">
        <v>1260</v>
      </c>
      <c r="B3" s="2632"/>
      <c r="C3" s="2632"/>
      <c r="D3" s="2632"/>
      <c r="E3" s="2632"/>
      <c r="F3" s="2632"/>
    </row>
    <row r="4" spans="1:7" ht="13.5" customHeight="1" x14ac:dyDescent="0.2">
      <c r="A4" s="2633" t="str">
        <f>'Single Audit Cover'!A4</f>
        <v>Year Ending June 30, 2020</v>
      </c>
      <c r="B4" s="2633"/>
      <c r="C4" s="2633"/>
      <c r="D4" s="2633"/>
      <c r="E4" s="2633"/>
      <c r="F4" s="2633"/>
    </row>
    <row r="5" spans="1:7" ht="8.25" customHeight="1" x14ac:dyDescent="0.2">
      <c r="C5" s="295"/>
      <c r="D5" s="295"/>
    </row>
    <row r="6" spans="1:7" ht="13.5" customHeight="1" x14ac:dyDescent="0.2">
      <c r="A6" s="1052" t="s">
        <v>1705</v>
      </c>
      <c r="C6" s="295"/>
      <c r="D6" s="295"/>
    </row>
    <row r="7" spans="1:7" ht="60.95" customHeight="1" x14ac:dyDescent="0.2">
      <c r="A7" s="2630" t="s">
        <v>1706</v>
      </c>
      <c r="B7" s="2630"/>
      <c r="C7" s="2630"/>
      <c r="D7" s="2630"/>
      <c r="E7" s="2630"/>
      <c r="F7" s="263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30" t="s">
        <v>1708</v>
      </c>
      <c r="B13" s="2630"/>
      <c r="C13" s="2630"/>
      <c r="D13" s="2630"/>
      <c r="E13" s="2630"/>
      <c r="F13" s="2630"/>
    </row>
    <row r="14" spans="1:7" ht="9.75" customHeight="1" x14ac:dyDescent="0.2">
      <c r="C14" s="1036"/>
      <c r="D14" s="1036"/>
    </row>
    <row r="15" spans="1:7" ht="13.5" customHeight="1" x14ac:dyDescent="0.2">
      <c r="C15" s="1476" t="s">
        <v>1259</v>
      </c>
      <c r="D15" s="2628" t="s">
        <v>1258</v>
      </c>
      <c r="E15" s="2628"/>
      <c r="F15" s="2628"/>
    </row>
    <row r="16" spans="1:7" ht="13.5" customHeight="1" x14ac:dyDescent="0.2">
      <c r="A16" s="1058"/>
      <c r="B16" s="1052" t="s">
        <v>1257</v>
      </c>
      <c r="C16" s="1476" t="s">
        <v>1256</v>
      </c>
      <c r="D16" s="2629" t="s">
        <v>1571</v>
      </c>
      <c r="E16" s="2629"/>
      <c r="F16" s="2629"/>
    </row>
    <row r="17" spans="1:6" ht="20.45" customHeight="1" x14ac:dyDescent="0.2">
      <c r="A17" s="1059"/>
      <c r="B17" s="1060"/>
      <c r="C17" s="1061"/>
      <c r="D17" s="2623"/>
      <c r="E17" s="2623"/>
      <c r="F17" s="2623"/>
    </row>
    <row r="18" spans="1:6" ht="20.65" customHeight="1" x14ac:dyDescent="0.2">
      <c r="A18" s="1059"/>
      <c r="B18" s="1060"/>
      <c r="C18" s="1061"/>
      <c r="D18" s="2623"/>
      <c r="E18" s="2623"/>
      <c r="F18" s="2623"/>
    </row>
    <row r="19" spans="1:6" ht="20.65" customHeight="1" x14ac:dyDescent="0.2">
      <c r="A19" s="1059"/>
      <c r="B19" s="1060"/>
      <c r="C19" s="1061"/>
      <c r="D19" s="2623"/>
      <c r="E19" s="2623"/>
      <c r="F19" s="2623"/>
    </row>
    <row r="20" spans="1:6" ht="20.65" customHeight="1" x14ac:dyDescent="0.2">
      <c r="A20" s="1059"/>
      <c r="B20" s="1060"/>
      <c r="C20" s="1061"/>
      <c r="D20" s="2623"/>
      <c r="E20" s="2623"/>
      <c r="F20" s="2623"/>
    </row>
    <row r="21" spans="1:6" ht="20.65" customHeight="1" x14ac:dyDescent="0.2">
      <c r="A21" s="1059"/>
      <c r="B21" s="1060"/>
      <c r="C21" s="1061"/>
      <c r="D21" s="2623"/>
      <c r="E21" s="2623"/>
      <c r="F21" s="2623"/>
    </row>
    <row r="22" spans="1:6" ht="20.65" customHeight="1" x14ac:dyDescent="0.2">
      <c r="A22" s="1059"/>
      <c r="B22" s="1060"/>
      <c r="C22" s="1061"/>
      <c r="D22" s="2623"/>
      <c r="E22" s="2623"/>
      <c r="F22" s="2623"/>
    </row>
    <row r="23" spans="1:6" ht="20.65" customHeight="1" x14ac:dyDescent="0.2">
      <c r="A23" s="1059"/>
      <c r="B23" s="1060"/>
      <c r="C23" s="1061"/>
      <c r="D23" s="2623"/>
      <c r="E23" s="2623"/>
      <c r="F23" s="2623"/>
    </row>
    <row r="24" spans="1:6" ht="20.65" customHeight="1" x14ac:dyDescent="0.2">
      <c r="A24" s="1059"/>
      <c r="B24" s="1060"/>
      <c r="C24" s="1061"/>
      <c r="D24" s="2623"/>
      <c r="E24" s="2623"/>
      <c r="F24" s="2623"/>
    </row>
    <row r="25" spans="1:6" ht="20.65" customHeight="1" x14ac:dyDescent="0.2">
      <c r="A25" s="1059"/>
      <c r="B25" s="1060"/>
      <c r="C25" s="1061"/>
      <c r="D25" s="2623"/>
      <c r="E25" s="2623"/>
      <c r="F25" s="2623"/>
    </row>
    <row r="26" spans="1:6" ht="20.65" customHeight="1" x14ac:dyDescent="0.2">
      <c r="A26" s="1059"/>
      <c r="B26" s="1060"/>
      <c r="C26" s="1061"/>
      <c r="D26" s="2623"/>
      <c r="E26" s="2623"/>
      <c r="F26" s="2623"/>
    </row>
    <row r="27" spans="1:6" ht="20.65" customHeight="1" x14ac:dyDescent="0.2">
      <c r="A27" s="1059"/>
      <c r="B27" s="1060"/>
      <c r="C27" s="1061"/>
      <c r="D27" s="2623"/>
      <c r="E27" s="2623"/>
      <c r="F27" s="2623"/>
    </row>
    <row r="28" spans="1:6" ht="20.65" customHeight="1" x14ac:dyDescent="0.2">
      <c r="A28" s="1059"/>
      <c r="B28" s="1060"/>
      <c r="C28" s="1061"/>
      <c r="D28" s="2623"/>
      <c r="E28" s="2623"/>
      <c r="F28" s="2623"/>
    </row>
    <row r="29" spans="1:6" ht="20.65" customHeight="1" x14ac:dyDescent="0.2">
      <c r="A29" s="1059"/>
      <c r="B29" s="1060"/>
      <c r="C29" s="1061"/>
      <c r="D29" s="2623"/>
      <c r="E29" s="2623"/>
      <c r="F29" s="262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24" t="s">
        <v>1709</v>
      </c>
      <c r="B32" s="2624"/>
      <c r="C32" s="2624"/>
      <c r="D32" s="2624"/>
      <c r="E32" s="2624"/>
      <c r="F32" s="262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25">
        <f>+C33+C34</f>
        <v>0</v>
      </c>
      <c r="F34" s="262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7" t="s">
        <v>1573</v>
      </c>
      <c r="C49" s="2627"/>
      <c r="D49" s="2627"/>
      <c r="E49" s="1168"/>
    </row>
    <row r="50" spans="1:5" s="1076" customFormat="1" ht="3.75" customHeight="1" x14ac:dyDescent="0.2">
      <c r="A50" s="1075"/>
      <c r="B50" s="1475"/>
      <c r="C50" s="1475"/>
      <c r="D50" s="1475"/>
      <c r="E50" s="1168"/>
    </row>
    <row r="51" spans="1:5" s="1076" customFormat="1" ht="20.25" customHeight="1" x14ac:dyDescent="0.2">
      <c r="A51" s="1077">
        <v>6</v>
      </c>
      <c r="B51" s="2622" t="s">
        <v>1534</v>
      </c>
      <c r="C51" s="2622"/>
      <c r="D51" s="2622"/>
    </row>
    <row r="52" spans="1:5" ht="14.25" customHeight="1" x14ac:dyDescent="0.2">
      <c r="A52" s="1077"/>
      <c r="B52" s="2622"/>
      <c r="C52" s="2622"/>
      <c r="D52" s="262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6" t="s">
        <v>1158</v>
      </c>
      <c r="B2" s="2206"/>
      <c r="C2" s="2206"/>
      <c r="D2" s="2206"/>
      <c r="E2" s="2206"/>
      <c r="F2" s="2206"/>
      <c r="G2" s="2206"/>
      <c r="H2" s="2206"/>
      <c r="I2" s="2206"/>
      <c r="J2" s="220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2051</v>
      </c>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20" t="s">
        <v>1616</v>
      </c>
      <c r="B35" s="2221"/>
      <c r="C35" s="2221"/>
      <c r="D35" s="2221"/>
      <c r="E35" s="2222"/>
      <c r="F35" s="2222"/>
      <c r="G35" s="2222"/>
      <c r="H35" s="2222"/>
      <c r="I35" s="222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20" t="s">
        <v>310</v>
      </c>
      <c r="B47" s="2223"/>
      <c r="C47" s="2223"/>
      <c r="D47" s="2223"/>
      <c r="E47" s="2224"/>
      <c r="F47" s="2224"/>
      <c r="G47" s="2224"/>
      <c r="H47" s="2224"/>
      <c r="I47" s="222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7"/>
      <c r="C57" s="2228"/>
      <c r="D57" s="2228"/>
      <c r="E57" s="2228"/>
      <c r="F57" s="2228"/>
      <c r="G57" s="2228"/>
      <c r="H57" s="2228"/>
      <c r="I57" s="2228"/>
      <c r="J57" s="2229"/>
    </row>
    <row r="58" spans="1:10" s="176" customFormat="1" x14ac:dyDescent="0.2">
      <c r="A58" s="248"/>
      <c r="B58" s="2230"/>
      <c r="C58" s="2231"/>
      <c r="D58" s="2231"/>
      <c r="E58" s="2231"/>
      <c r="F58" s="2231"/>
      <c r="G58" s="2231"/>
      <c r="H58" s="2231"/>
      <c r="I58" s="2231"/>
      <c r="J58" s="2232"/>
    </row>
    <row r="59" spans="1:10" s="176" customFormat="1" x14ac:dyDescent="0.2">
      <c r="A59" s="248"/>
      <c r="B59" s="2230"/>
      <c r="C59" s="2231"/>
      <c r="D59" s="2231"/>
      <c r="E59" s="2231"/>
      <c r="F59" s="2231"/>
      <c r="G59" s="2231"/>
      <c r="H59" s="2231"/>
      <c r="I59" s="2231"/>
      <c r="J59" s="2232"/>
    </row>
    <row r="60" spans="1:10" s="176" customFormat="1" x14ac:dyDescent="0.2">
      <c r="A60" s="248"/>
      <c r="B60" s="2230"/>
      <c r="C60" s="2231"/>
      <c r="D60" s="2231"/>
      <c r="E60" s="2231"/>
      <c r="F60" s="2231"/>
      <c r="G60" s="2231"/>
      <c r="H60" s="2231"/>
      <c r="I60" s="2231"/>
      <c r="J60" s="2232"/>
    </row>
    <row r="61" spans="1:10" s="176" customFormat="1" x14ac:dyDescent="0.2">
      <c r="A61" s="248"/>
      <c r="B61" s="2230"/>
      <c r="C61" s="2231"/>
      <c r="D61" s="2231"/>
      <c r="E61" s="2231"/>
      <c r="F61" s="2231"/>
      <c r="G61" s="2231"/>
      <c r="H61" s="2231"/>
      <c r="I61" s="2231"/>
      <c r="J61" s="2232"/>
    </row>
    <row r="62" spans="1:10" s="176" customFormat="1" x14ac:dyDescent="0.2">
      <c r="A62" s="248"/>
      <c r="B62" s="2230"/>
      <c r="C62" s="2231"/>
      <c r="D62" s="2231"/>
      <c r="E62" s="2231"/>
      <c r="F62" s="2231"/>
      <c r="G62" s="2231"/>
      <c r="H62" s="2231"/>
      <c r="I62" s="2231"/>
      <c r="J62" s="2232"/>
    </row>
    <row r="63" spans="1:10" s="176" customFormat="1" x14ac:dyDescent="0.2">
      <c r="A63" s="248"/>
      <c r="B63" s="2230"/>
      <c r="C63" s="2231"/>
      <c r="D63" s="2231"/>
      <c r="E63" s="2231"/>
      <c r="F63" s="2231"/>
      <c r="G63" s="2231"/>
      <c r="H63" s="2231"/>
      <c r="I63" s="2231"/>
      <c r="J63" s="2232"/>
    </row>
    <row r="64" spans="1:10" s="176" customFormat="1" x14ac:dyDescent="0.2">
      <c r="A64" s="248"/>
      <c r="B64" s="2230"/>
      <c r="C64" s="2231"/>
      <c r="D64" s="2231"/>
      <c r="E64" s="2231"/>
      <c r="F64" s="2231"/>
      <c r="G64" s="2231"/>
      <c r="H64" s="2231"/>
      <c r="I64" s="2231"/>
      <c r="J64" s="2232"/>
    </row>
    <row r="65" spans="1:11" s="176" customFormat="1" x14ac:dyDescent="0.2">
      <c r="A65" s="248"/>
      <c r="B65" s="2230"/>
      <c r="C65" s="2231"/>
      <c r="D65" s="2231"/>
      <c r="E65" s="2231"/>
      <c r="F65" s="2231"/>
      <c r="G65" s="2231"/>
      <c r="H65" s="2231"/>
      <c r="I65" s="2231"/>
      <c r="J65" s="2232"/>
    </row>
    <row r="66" spans="1:11" s="176" customFormat="1" x14ac:dyDescent="0.2">
      <c r="A66" s="248"/>
      <c r="B66" s="2230"/>
      <c r="C66" s="2231"/>
      <c r="D66" s="2231"/>
      <c r="E66" s="2231"/>
      <c r="F66" s="2231"/>
      <c r="G66" s="2231"/>
      <c r="H66" s="2231"/>
      <c r="I66" s="2231"/>
      <c r="J66" s="2232"/>
    </row>
    <row r="67" spans="1:11" s="176" customFormat="1" ht="9" customHeight="1" x14ac:dyDescent="0.2">
      <c r="A67" s="249"/>
      <c r="B67" s="2233"/>
      <c r="C67" s="2234"/>
      <c r="D67" s="2234"/>
      <c r="E67" s="2234"/>
      <c r="F67" s="2234"/>
      <c r="G67" s="2234"/>
      <c r="H67" s="2234"/>
      <c r="I67" s="2234"/>
      <c r="J67" s="223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20" t="s">
        <v>1312</v>
      </c>
      <c r="B70" s="2223"/>
      <c r="C70" s="2223"/>
      <c r="D70" s="2223"/>
      <c r="E70" s="2224"/>
      <c r="F70" s="2224"/>
      <c r="G70" s="2224"/>
      <c r="H70" s="2224"/>
      <c r="I70" s="222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5" t="s">
        <v>1309</v>
      </c>
      <c r="B83" s="2225"/>
      <c r="C83" s="2225"/>
      <c r="D83" s="222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6" t="s">
        <v>1989</v>
      </c>
      <c r="B85" s="2236"/>
      <c r="C85" s="2236"/>
      <c r="D85" s="223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8" t="s">
        <v>1989</v>
      </c>
      <c r="B88" s="2239"/>
      <c r="C88" s="2239"/>
      <c r="D88" s="224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7" t="s">
        <v>2072</v>
      </c>
      <c r="C102" s="2208"/>
      <c r="D102" s="2208"/>
      <c r="E102" s="2208"/>
      <c r="F102" s="2208"/>
      <c r="G102" s="2208"/>
      <c r="H102" s="2208"/>
      <c r="I102" s="2209"/>
    </row>
    <row r="103" spans="1:9" s="176" customFormat="1" ht="11.25" customHeight="1" x14ac:dyDescent="0.2">
      <c r="A103" s="294"/>
      <c r="B103" s="2210"/>
      <c r="C103" s="2211"/>
      <c r="D103" s="2211"/>
      <c r="E103" s="2211"/>
      <c r="F103" s="2211"/>
      <c r="G103" s="2211"/>
      <c r="H103" s="2211"/>
      <c r="I103" s="2212"/>
    </row>
    <row r="104" spans="1:9" s="176" customFormat="1" ht="11.25" customHeight="1" x14ac:dyDescent="0.2">
      <c r="A104" s="294"/>
      <c r="B104" s="2210"/>
      <c r="C104" s="2211"/>
      <c r="D104" s="2211"/>
      <c r="E104" s="2211"/>
      <c r="F104" s="2211"/>
      <c r="G104" s="2211"/>
      <c r="H104" s="2211"/>
      <c r="I104" s="2212"/>
    </row>
    <row r="105" spans="1:9" s="176" customFormat="1" x14ac:dyDescent="0.2">
      <c r="A105" s="294"/>
      <c r="B105" s="2210"/>
      <c r="C105" s="2211"/>
      <c r="D105" s="2211"/>
      <c r="E105" s="2211"/>
      <c r="F105" s="2211"/>
      <c r="G105" s="2211"/>
      <c r="H105" s="2211"/>
      <c r="I105" s="2212"/>
    </row>
    <row r="106" spans="1:9" s="176" customFormat="1" ht="11.25" customHeight="1" x14ac:dyDescent="0.2">
      <c r="A106" s="294"/>
      <c r="B106" s="2210"/>
      <c r="C106" s="2211"/>
      <c r="D106" s="2211"/>
      <c r="E106" s="2211"/>
      <c r="F106" s="2211"/>
      <c r="G106" s="2211"/>
      <c r="H106" s="2211"/>
      <c r="I106" s="2212"/>
    </row>
    <row r="107" spans="1:9" s="176" customFormat="1" ht="11.25" customHeight="1" x14ac:dyDescent="0.2">
      <c r="A107" s="294"/>
      <c r="B107" s="2210"/>
      <c r="C107" s="2211"/>
      <c r="D107" s="2211"/>
      <c r="E107" s="2211"/>
      <c r="F107" s="2211"/>
      <c r="G107" s="2211"/>
      <c r="H107" s="2211"/>
      <c r="I107" s="2212"/>
    </row>
    <row r="108" spans="1:9" s="176" customFormat="1" ht="11.25" customHeight="1" x14ac:dyDescent="0.2">
      <c r="A108" s="294"/>
      <c r="B108" s="2210"/>
      <c r="C108" s="2211"/>
      <c r="D108" s="2211"/>
      <c r="E108" s="2211"/>
      <c r="F108" s="2211"/>
      <c r="G108" s="2211"/>
      <c r="H108" s="2211"/>
      <c r="I108" s="2212"/>
    </row>
    <row r="109" spans="1:9" s="176" customFormat="1" ht="11.25" customHeight="1" x14ac:dyDescent="0.2">
      <c r="A109" s="294"/>
      <c r="B109" s="2210"/>
      <c r="C109" s="2211"/>
      <c r="D109" s="2211"/>
      <c r="E109" s="2211"/>
      <c r="F109" s="2211"/>
      <c r="G109" s="2211"/>
      <c r="H109" s="2211"/>
      <c r="I109" s="2212"/>
    </row>
    <row r="110" spans="1:9" s="176" customFormat="1" ht="11.25" customHeight="1" x14ac:dyDescent="0.2">
      <c r="A110" s="294"/>
      <c r="B110" s="2210"/>
      <c r="C110" s="2211"/>
      <c r="D110" s="2211"/>
      <c r="E110" s="2211"/>
      <c r="F110" s="2211"/>
      <c r="G110" s="2211"/>
      <c r="H110" s="2211"/>
      <c r="I110" s="2212"/>
    </row>
    <row r="111" spans="1:9" s="176" customFormat="1" ht="11.25" customHeight="1" x14ac:dyDescent="0.2">
      <c r="A111" s="294"/>
      <c r="B111" s="2210"/>
      <c r="C111" s="2211"/>
      <c r="D111" s="2211"/>
      <c r="E111" s="2211"/>
      <c r="F111" s="2211"/>
      <c r="G111" s="2211"/>
      <c r="H111" s="2211"/>
      <c r="I111" s="2212"/>
    </row>
    <row r="112" spans="1:9" s="176" customFormat="1" ht="11.25" customHeight="1" x14ac:dyDescent="0.2">
      <c r="A112" s="294"/>
      <c r="B112" s="2213"/>
      <c r="C112" s="2214"/>
      <c r="D112" s="2214"/>
      <c r="E112" s="2214"/>
      <c r="F112" s="2214"/>
      <c r="G112" s="2214"/>
      <c r="H112" s="2214"/>
      <c r="I112" s="221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6" t="s">
        <v>2052</v>
      </c>
      <c r="D114" s="221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7" t="s">
        <v>1319</v>
      </c>
      <c r="D117" s="2218"/>
      <c r="E117" s="2219"/>
      <c r="F117" s="2219"/>
      <c r="G117" s="2219"/>
      <c r="H117" s="2219"/>
      <c r="I117" s="282"/>
    </row>
    <row r="118" spans="1:9" s="176" customFormat="1" ht="24" customHeight="1" x14ac:dyDescent="0.2">
      <c r="A118" s="294"/>
      <c r="B118" s="294"/>
      <c r="C118" s="294"/>
      <c r="D118" s="301" t="s">
        <v>2130</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5" t="str">
        <f>'Single Audit Cover'!A7</f>
        <v xml:space="preserve"> Delabar CTE System</v>
      </c>
      <c r="C1" s="2646"/>
      <c r="D1" s="2646"/>
      <c r="E1" s="2646"/>
      <c r="F1" s="2646"/>
      <c r="G1" s="2646"/>
      <c r="H1" s="2646"/>
      <c r="I1" s="2646"/>
      <c r="J1" s="1178"/>
    </row>
    <row r="2" spans="2:10" s="295" customFormat="1" ht="12.75" customHeight="1" x14ac:dyDescent="0.2">
      <c r="B2" s="2647">
        <f>'Single Audit Cover'!E7</f>
        <v>33094729045</v>
      </c>
      <c r="C2" s="2648"/>
      <c r="D2" s="2648"/>
      <c r="E2" s="2648"/>
      <c r="F2" s="2648"/>
      <c r="G2" s="2648"/>
      <c r="H2" s="2648"/>
      <c r="I2" s="2648"/>
      <c r="J2" s="1178"/>
    </row>
    <row r="3" spans="2:10" s="295" customFormat="1" ht="12.75" customHeight="1" x14ac:dyDescent="0.2">
      <c r="B3" s="2649" t="s">
        <v>1274</v>
      </c>
      <c r="C3" s="2650"/>
      <c r="D3" s="2650"/>
      <c r="E3" s="2650"/>
      <c r="F3" s="2650"/>
      <c r="G3" s="2650"/>
      <c r="H3" s="2650"/>
      <c r="I3" s="2650"/>
      <c r="J3" s="1179"/>
    </row>
    <row r="4" spans="2:10" s="295" customFormat="1" ht="12.75" customHeight="1" x14ac:dyDescent="0.2">
      <c r="B4" s="2649" t="str">
        <f>'Single Audit Cover'!A4</f>
        <v>Year Ending June 30, 2020</v>
      </c>
      <c r="C4" s="2650"/>
      <c r="D4" s="2650"/>
      <c r="E4" s="2650"/>
      <c r="F4" s="2650"/>
      <c r="G4" s="2650"/>
      <c r="H4" s="2650"/>
      <c r="I4" s="265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9" t="s">
        <v>1273</v>
      </c>
      <c r="C7" s="2650"/>
      <c r="D7" s="2650"/>
      <c r="E7" s="2650"/>
      <c r="F7" s="2650"/>
      <c r="G7" s="2650"/>
      <c r="H7" s="2650"/>
      <c r="I7" s="265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51"/>
      <c r="D11" s="265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52"/>
      <c r="E29" s="2652"/>
      <c r="F29" s="2652"/>
      <c r="G29" s="2652"/>
      <c r="H29" s="2652"/>
      <c r="I29" s="265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53" t="s">
        <v>1728</v>
      </c>
      <c r="D37" s="2654"/>
      <c r="E37" s="2654"/>
      <c r="F37" s="2655"/>
      <c r="G37" s="2653" t="s">
        <v>1575</v>
      </c>
      <c r="H37" s="2654"/>
      <c r="I37" s="2655"/>
    </row>
    <row r="38" spans="2:9" ht="16.5" customHeight="1" x14ac:dyDescent="0.2">
      <c r="B38" s="1200"/>
      <c r="C38" s="2641"/>
      <c r="D38" s="2642"/>
      <c r="E38" s="2642"/>
      <c r="F38" s="2643"/>
      <c r="G38" s="2656"/>
      <c r="H38" s="2657"/>
      <c r="I38" s="2658"/>
    </row>
    <row r="39" spans="2:9" ht="16.5" customHeight="1" x14ac:dyDescent="0.2">
      <c r="B39" s="1200"/>
      <c r="C39" s="2641"/>
      <c r="D39" s="2642"/>
      <c r="E39" s="2642"/>
      <c r="F39" s="2643"/>
      <c r="G39" s="2644"/>
      <c r="H39" s="2644"/>
      <c r="I39" s="2644"/>
    </row>
    <row r="40" spans="2:9" ht="16.5" customHeight="1" x14ac:dyDescent="0.2">
      <c r="B40" s="1200"/>
      <c r="C40" s="2641"/>
      <c r="D40" s="2642"/>
      <c r="E40" s="2642"/>
      <c r="F40" s="2643"/>
      <c r="G40" s="2644"/>
      <c r="H40" s="2644"/>
      <c r="I40" s="2644"/>
    </row>
    <row r="41" spans="2:9" ht="16.5" customHeight="1" x14ac:dyDescent="0.2">
      <c r="B41" s="1200"/>
      <c r="C41" s="2641"/>
      <c r="D41" s="2642"/>
      <c r="E41" s="2642"/>
      <c r="F41" s="2643"/>
      <c r="G41" s="2644"/>
      <c r="H41" s="2644"/>
      <c r="I41" s="2644"/>
    </row>
    <row r="42" spans="2:9" ht="16.5" customHeight="1" x14ac:dyDescent="0.2">
      <c r="B42" s="1200"/>
      <c r="C42" s="2641"/>
      <c r="D42" s="2642"/>
      <c r="E42" s="2642"/>
      <c r="F42" s="2643"/>
      <c r="G42" s="2644"/>
      <c r="H42" s="2644"/>
      <c r="I42" s="2644"/>
    </row>
    <row r="43" spans="2:9" ht="16.5" customHeight="1" x14ac:dyDescent="0.2">
      <c r="B43" s="1200"/>
      <c r="C43" s="2634" t="s">
        <v>1576</v>
      </c>
      <c r="D43" s="2635"/>
      <c r="E43" s="2635"/>
      <c r="F43" s="2636"/>
      <c r="G43" s="2637">
        <f>SUM(G38:I42)</f>
        <v>0</v>
      </c>
      <c r="H43" s="2637"/>
      <c r="I43" s="2637"/>
    </row>
    <row r="44" spans="2:9" ht="12.75" customHeight="1" x14ac:dyDescent="0.2"/>
    <row r="45" spans="2:9" ht="12.75" customHeight="1" x14ac:dyDescent="0.2">
      <c r="B45" s="1918" t="str">
        <f>"Total Federal Expenditures for 7/1/"&amp;MID('AFR20'!E2,3,2)-1&amp;"-6/30/"&amp;MID('AFR20'!E2,3,2)</f>
        <v>Total Federal Expenditures for 7/1/19-6/30/20</v>
      </c>
      <c r="C45" s="1919"/>
      <c r="D45" s="2638">
        <v>0</v>
      </c>
      <c r="E45" s="263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40"/>
      <c r="F49" s="2640"/>
      <c r="G49" s="264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5" t="str">
        <f>'Single Audit Cover'!A7</f>
        <v xml:space="preserve"> Delabar CTE System</v>
      </c>
      <c r="C1" s="2645"/>
      <c r="D1" s="2645"/>
      <c r="E1" s="2645"/>
      <c r="F1" s="2645"/>
      <c r="G1" s="2645"/>
      <c r="H1" s="2645"/>
      <c r="I1" s="2645"/>
      <c r="J1" s="2645"/>
      <c r="K1" s="2645"/>
      <c r="L1" s="1144"/>
      <c r="M1" s="1144"/>
    </row>
    <row r="2" spans="1:13" ht="12" customHeight="1" x14ac:dyDescent="0.2">
      <c r="B2" s="2647">
        <f>'Single Audit Cover'!E7</f>
        <v>33094729045</v>
      </c>
      <c r="C2" s="2647"/>
      <c r="D2" s="2647"/>
      <c r="E2" s="2647"/>
      <c r="F2" s="2647"/>
      <c r="G2" s="2647"/>
      <c r="H2" s="2647"/>
      <c r="I2" s="2647"/>
      <c r="J2" s="2647"/>
      <c r="K2" s="2647"/>
      <c r="L2" s="1145"/>
      <c r="M2" s="1146"/>
    </row>
    <row r="3" spans="1:13" ht="10.35" customHeight="1" x14ac:dyDescent="0.2">
      <c r="B3" s="2661" t="s">
        <v>1274</v>
      </c>
      <c r="C3" s="2661"/>
      <c r="D3" s="2661"/>
      <c r="E3" s="2661"/>
      <c r="F3" s="2661"/>
      <c r="G3" s="2661"/>
      <c r="H3" s="2661"/>
      <c r="I3" s="2661"/>
      <c r="J3" s="2661"/>
      <c r="K3" s="2661"/>
      <c r="L3" s="1147"/>
      <c r="M3" s="1147"/>
    </row>
    <row r="4" spans="1:13" ht="14.25" customHeight="1" x14ac:dyDescent="0.2">
      <c r="B4" s="2662" t="str">
        <f>'Single Audit Cover'!A4</f>
        <v>Year Ending June 30, 2020</v>
      </c>
      <c r="C4" s="2662"/>
      <c r="D4" s="2662"/>
      <c r="E4" s="2662"/>
      <c r="F4" s="2662"/>
      <c r="G4" s="2662"/>
      <c r="H4" s="2662"/>
      <c r="I4" s="2662"/>
      <c r="J4" s="2662"/>
      <c r="K4" s="266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62" t="s">
        <v>1285</v>
      </c>
      <c r="C7" s="2662"/>
      <c r="D7" s="2663"/>
      <c r="E7" s="2663"/>
      <c r="F7" s="2663"/>
      <c r="G7" s="2663"/>
      <c r="H7" s="2663"/>
      <c r="I7" s="2663"/>
      <c r="J7" s="2663"/>
      <c r="K7" s="266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60"/>
      <c r="C14" s="2660"/>
      <c r="D14" s="2660"/>
      <c r="E14" s="2660"/>
      <c r="F14" s="2660"/>
      <c r="G14" s="2660"/>
      <c r="H14" s="2660"/>
      <c r="I14" s="2660"/>
      <c r="J14" s="2660"/>
      <c r="K14" s="266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60"/>
      <c r="C17" s="2660"/>
      <c r="D17" s="2660"/>
      <c r="E17" s="2660"/>
      <c r="F17" s="2660"/>
      <c r="G17" s="2660"/>
      <c r="H17" s="2660"/>
      <c r="I17" s="2660"/>
      <c r="J17" s="2660"/>
      <c r="K17" s="266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64"/>
      <c r="C20" s="2664"/>
      <c r="D20" s="2660"/>
      <c r="E20" s="2660"/>
      <c r="F20" s="2660"/>
      <c r="G20" s="2660"/>
      <c r="H20" s="2660"/>
      <c r="I20" s="2660"/>
      <c r="J20" s="2660"/>
      <c r="K20" s="266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60"/>
      <c r="C23" s="2660"/>
      <c r="D23" s="2660"/>
      <c r="E23" s="2660"/>
      <c r="F23" s="2660"/>
      <c r="G23" s="2660"/>
      <c r="H23" s="2660"/>
      <c r="I23" s="2660"/>
      <c r="J23" s="2660"/>
      <c r="K23" s="266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60"/>
      <c r="C26" s="2660"/>
      <c r="D26" s="2660"/>
      <c r="E26" s="2660"/>
      <c r="F26" s="2660"/>
      <c r="G26" s="2660"/>
      <c r="H26" s="2660"/>
      <c r="I26" s="2660"/>
      <c r="J26" s="2660"/>
      <c r="K26" s="266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9"/>
      <c r="C29" s="2659"/>
      <c r="D29" s="2660"/>
      <c r="E29" s="2660"/>
      <c r="F29" s="2660"/>
      <c r="G29" s="2660"/>
      <c r="H29" s="2660"/>
      <c r="I29" s="2660"/>
      <c r="J29" s="2660"/>
      <c r="K29" s="266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59"/>
      <c r="C32" s="2659"/>
      <c r="D32" s="2660"/>
      <c r="E32" s="2660"/>
      <c r="F32" s="2660"/>
      <c r="G32" s="2660"/>
      <c r="H32" s="2660"/>
      <c r="I32" s="2660"/>
      <c r="J32" s="2660"/>
      <c r="K32" s="266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DE674-B5F1-4B23-A03C-0125B33D5E59}">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38" customWidth="1"/>
    <col min="8" max="8" width="10.5703125" style="294" customWidth="1"/>
    <col min="9" max="9" width="3.42578125" style="203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5" t="str">
        <f>COVER!A17</f>
        <v xml:space="preserve"> Delabar CTE System</v>
      </c>
      <c r="C1" s="2665"/>
      <c r="D1" s="2665"/>
      <c r="E1" s="2665"/>
      <c r="F1" s="2665"/>
      <c r="G1" s="2665"/>
      <c r="H1" s="2665"/>
      <c r="I1" s="2665"/>
      <c r="J1" s="2665"/>
      <c r="K1" s="2665"/>
      <c r="L1" s="2060"/>
      <c r="M1" s="2060"/>
    </row>
    <row r="2" spans="1:13" ht="12" customHeight="1" x14ac:dyDescent="0.2">
      <c r="B2" s="2666">
        <f>COVER!A13</f>
        <v>33094729045</v>
      </c>
      <c r="C2" s="2666"/>
      <c r="D2" s="2666"/>
      <c r="E2" s="2666"/>
      <c r="F2" s="2666"/>
      <c r="G2" s="2666"/>
      <c r="H2" s="2666"/>
      <c r="I2" s="2666"/>
      <c r="J2" s="2666"/>
      <c r="K2" s="2666"/>
      <c r="L2" s="2059"/>
      <c r="M2" s="2058"/>
    </row>
    <row r="3" spans="1:13" ht="10.35" customHeight="1" x14ac:dyDescent="0.2">
      <c r="B3" s="2667" t="s">
        <v>1274</v>
      </c>
      <c r="C3" s="2667"/>
      <c r="D3" s="2667"/>
      <c r="E3" s="2667"/>
      <c r="F3" s="2667"/>
      <c r="G3" s="2667"/>
      <c r="H3" s="2667"/>
      <c r="I3" s="2667"/>
      <c r="J3" s="2667"/>
      <c r="K3" s="2667"/>
      <c r="L3" s="2036"/>
      <c r="M3" s="2036"/>
    </row>
    <row r="4" spans="1:13" ht="14.25" customHeight="1" x14ac:dyDescent="0.2">
      <c r="B4" s="2667" t="s">
        <v>2085</v>
      </c>
      <c r="C4" s="2667"/>
      <c r="D4" s="2667"/>
      <c r="E4" s="2667"/>
      <c r="F4" s="2667"/>
      <c r="G4" s="2667"/>
      <c r="H4" s="2667"/>
      <c r="I4" s="2667"/>
      <c r="J4" s="2667"/>
      <c r="K4" s="2667"/>
      <c r="L4" s="2036"/>
      <c r="M4" s="2036"/>
    </row>
    <row r="5" spans="1:13" ht="7.5" customHeight="1" x14ac:dyDescent="0.2">
      <c r="B5" s="2052" t="s">
        <v>1159</v>
      </c>
      <c r="C5" s="2052"/>
    </row>
    <row r="6" spans="1:13" ht="7.5" customHeight="1" x14ac:dyDescent="0.2">
      <c r="B6" s="2045"/>
      <c r="C6" s="2045"/>
      <c r="D6" s="2043"/>
      <c r="E6" s="2043"/>
      <c r="F6" s="2043"/>
      <c r="G6" s="2044"/>
      <c r="H6" s="2043"/>
      <c r="I6" s="2044"/>
      <c r="J6" s="2043"/>
      <c r="K6" s="2043"/>
    </row>
    <row r="7" spans="1:13" ht="12.75" customHeight="1" x14ac:dyDescent="0.2">
      <c r="A7" s="991"/>
      <c r="B7" s="2667" t="s">
        <v>1285</v>
      </c>
      <c r="C7" s="2667"/>
      <c r="D7" s="2648"/>
      <c r="E7" s="2648"/>
      <c r="F7" s="2648"/>
      <c r="G7" s="2648"/>
      <c r="H7" s="2648"/>
      <c r="I7" s="2648"/>
      <c r="J7" s="2648"/>
      <c r="K7" s="2648"/>
      <c r="L7" s="2057"/>
    </row>
    <row r="8" spans="1:13" ht="7.5" customHeight="1" x14ac:dyDescent="0.2"/>
    <row r="9" spans="1:13" ht="9.6" customHeight="1" x14ac:dyDescent="0.2">
      <c r="B9" s="2043"/>
      <c r="C9" s="2043"/>
      <c r="D9" s="2043"/>
      <c r="E9" s="2043"/>
      <c r="F9" s="2043"/>
      <c r="G9" s="2044"/>
      <c r="H9" s="2043"/>
      <c r="I9" s="2044"/>
      <c r="J9" s="2043"/>
      <c r="K9" s="2043"/>
    </row>
    <row r="10" spans="1:13" ht="16.5" customHeight="1" x14ac:dyDescent="0.2">
      <c r="B10" s="995" t="s">
        <v>1719</v>
      </c>
      <c r="C10" s="2056" t="s">
        <v>2084</v>
      </c>
      <c r="D10" s="1155">
        <v>1</v>
      </c>
      <c r="F10" s="995" t="s">
        <v>1284</v>
      </c>
      <c r="G10" s="1157"/>
      <c r="H10" s="2055" t="s">
        <v>1283</v>
      </c>
      <c r="I10" s="1157" t="s">
        <v>2051</v>
      </c>
      <c r="J10" s="2054" t="s">
        <v>1282</v>
      </c>
    </row>
    <row r="11" spans="1:13" ht="13.5" customHeight="1" x14ac:dyDescent="0.2">
      <c r="I11" s="2053" t="s">
        <v>1281</v>
      </c>
      <c r="K11" s="2037">
        <v>1990</v>
      </c>
    </row>
    <row r="12" spans="1:13" ht="13.5" customHeight="1" x14ac:dyDescent="0.2">
      <c r="B12" s="2052"/>
      <c r="C12" s="2052"/>
    </row>
    <row r="13" spans="1:13" s="991" customFormat="1" ht="13.5" customHeight="1" x14ac:dyDescent="0.2">
      <c r="B13" s="2048" t="s">
        <v>1280</v>
      </c>
      <c r="C13" s="2048"/>
      <c r="D13" s="2050"/>
      <c r="E13" s="2050"/>
      <c r="F13" s="2050"/>
      <c r="G13" s="2051"/>
      <c r="H13" s="2050"/>
      <c r="I13" s="2051"/>
      <c r="J13" s="2050"/>
      <c r="K13" s="2050"/>
    </row>
    <row r="14" spans="1:13" ht="60" customHeight="1" x14ac:dyDescent="0.2">
      <c r="B14" s="2660" t="s">
        <v>2118</v>
      </c>
      <c r="C14" s="2660"/>
      <c r="D14" s="2660"/>
      <c r="E14" s="2660"/>
      <c r="F14" s="2660"/>
      <c r="G14" s="2660"/>
      <c r="H14" s="2660"/>
      <c r="I14" s="2660"/>
      <c r="J14" s="2660"/>
      <c r="K14" s="2660"/>
    </row>
    <row r="15" spans="1:13" ht="4.5" customHeight="1" x14ac:dyDescent="0.2">
      <c r="B15" s="865"/>
      <c r="C15" s="865"/>
    </row>
    <row r="16" spans="1:13" s="991" customFormat="1" ht="13.5" customHeight="1" x14ac:dyDescent="0.2">
      <c r="B16" s="2048" t="s">
        <v>1279</v>
      </c>
      <c r="C16" s="2048"/>
      <c r="D16" s="2050"/>
      <c r="E16" s="2050"/>
      <c r="F16" s="2050"/>
      <c r="G16" s="2051"/>
      <c r="H16" s="2050"/>
      <c r="I16" s="2051"/>
      <c r="J16" s="2050"/>
      <c r="K16" s="2050"/>
    </row>
    <row r="17" spans="2:11" ht="54" customHeight="1" x14ac:dyDescent="0.2">
      <c r="B17" s="2660" t="s">
        <v>2083</v>
      </c>
      <c r="C17" s="2660"/>
      <c r="D17" s="2660"/>
      <c r="E17" s="2660"/>
      <c r="F17" s="2660"/>
      <c r="G17" s="2660"/>
      <c r="H17" s="2660"/>
      <c r="I17" s="2660"/>
      <c r="J17" s="2660"/>
      <c r="K17" s="2660"/>
    </row>
    <row r="18" spans="2:11" ht="4.5" customHeight="1" x14ac:dyDescent="0.2">
      <c r="B18" s="865"/>
      <c r="C18" s="865"/>
    </row>
    <row r="19" spans="2:11" s="991" customFormat="1" ht="13.5" customHeight="1" x14ac:dyDescent="0.2">
      <c r="B19" s="2048" t="s">
        <v>1720</v>
      </c>
      <c r="C19" s="2048"/>
      <c r="D19" s="2050"/>
      <c r="E19" s="2050"/>
      <c r="F19" s="2050"/>
      <c r="G19" s="2051"/>
      <c r="H19" s="2050"/>
      <c r="I19" s="2051"/>
      <c r="J19" s="2050"/>
      <c r="K19" s="2050"/>
    </row>
    <row r="20" spans="2:11" ht="45.75" customHeight="1" x14ac:dyDescent="0.2">
      <c r="B20" s="2664" t="s">
        <v>2082</v>
      </c>
      <c r="C20" s="2664"/>
      <c r="D20" s="2660"/>
      <c r="E20" s="2660"/>
      <c r="F20" s="2660"/>
      <c r="G20" s="2660"/>
      <c r="H20" s="2660"/>
      <c r="I20" s="2660"/>
      <c r="J20" s="2660"/>
      <c r="K20" s="2660"/>
    </row>
    <row r="21" spans="2:11" ht="4.5" customHeight="1" x14ac:dyDescent="0.2">
      <c r="B21" s="2049"/>
      <c r="C21" s="2049"/>
    </row>
    <row r="22" spans="2:11" ht="13.5" customHeight="1" x14ac:dyDescent="0.2">
      <c r="B22" s="2048" t="s">
        <v>1278</v>
      </c>
      <c r="C22" s="2048"/>
      <c r="D22" s="2043"/>
      <c r="E22" s="2043"/>
      <c r="F22" s="2043"/>
      <c r="G22" s="2044"/>
      <c r="H22" s="2043"/>
      <c r="I22" s="2044"/>
      <c r="J22" s="2043"/>
      <c r="K22" s="2043"/>
    </row>
    <row r="23" spans="2:11" ht="45" customHeight="1" x14ac:dyDescent="0.2">
      <c r="B23" s="2660" t="s">
        <v>2081</v>
      </c>
      <c r="C23" s="2660"/>
      <c r="D23" s="2660"/>
      <c r="E23" s="2660"/>
      <c r="F23" s="2660"/>
      <c r="G23" s="2660"/>
      <c r="H23" s="2660"/>
      <c r="I23" s="2660"/>
      <c r="J23" s="2660"/>
      <c r="K23" s="2660"/>
    </row>
    <row r="24" spans="2:11" ht="4.5" customHeight="1" x14ac:dyDescent="0.2">
      <c r="B24" s="865"/>
      <c r="C24" s="865"/>
    </row>
    <row r="25" spans="2:11" ht="13.5" customHeight="1" x14ac:dyDescent="0.2">
      <c r="B25" s="2048" t="s">
        <v>1277</v>
      </c>
      <c r="C25" s="2048"/>
      <c r="D25" s="2043"/>
      <c r="E25" s="2043"/>
      <c r="F25" s="2043"/>
      <c r="G25" s="2044"/>
      <c r="H25" s="2043"/>
      <c r="I25" s="2044"/>
      <c r="J25" s="2043"/>
      <c r="K25" s="2043"/>
    </row>
    <row r="26" spans="2:11" ht="45.75" customHeight="1" x14ac:dyDescent="0.2">
      <c r="B26" s="2660" t="s">
        <v>2080</v>
      </c>
      <c r="C26" s="2660"/>
      <c r="D26" s="2660"/>
      <c r="E26" s="2660"/>
      <c r="F26" s="2660"/>
      <c r="G26" s="2660"/>
      <c r="H26" s="2660"/>
      <c r="I26" s="2660"/>
      <c r="J26" s="2660"/>
      <c r="K26" s="2660"/>
    </row>
    <row r="27" spans="2:11" ht="4.5" customHeight="1" x14ac:dyDescent="0.2">
      <c r="B27" s="865"/>
      <c r="C27" s="865"/>
    </row>
    <row r="28" spans="2:11" ht="13.5" customHeight="1" x14ac:dyDescent="0.2">
      <c r="B28" s="2047" t="s">
        <v>1276</v>
      </c>
      <c r="C28" s="2047"/>
      <c r="D28" s="2043"/>
      <c r="E28" s="2043"/>
      <c r="F28" s="2043"/>
      <c r="G28" s="2044"/>
      <c r="H28" s="2043"/>
      <c r="I28" s="2044"/>
      <c r="J28" s="2043"/>
      <c r="K28" s="2043"/>
    </row>
    <row r="29" spans="2:11" ht="45.75" customHeight="1" x14ac:dyDescent="0.2">
      <c r="B29" s="2660" t="s">
        <v>2112</v>
      </c>
      <c r="C29" s="2660"/>
      <c r="D29" s="2660"/>
      <c r="E29" s="2660"/>
      <c r="F29" s="2660"/>
      <c r="G29" s="2660"/>
      <c r="H29" s="2660"/>
      <c r="I29" s="2660"/>
      <c r="J29" s="2660"/>
      <c r="K29" s="2660"/>
    </row>
    <row r="30" spans="2:11" ht="4.5" customHeight="1" x14ac:dyDescent="0.2">
      <c r="B30" s="865"/>
      <c r="C30" s="865"/>
    </row>
    <row r="31" spans="2:11" ht="13.5" customHeight="1" x14ac:dyDescent="0.2">
      <c r="B31" s="2046" t="s">
        <v>1721</v>
      </c>
      <c r="C31" s="2046"/>
      <c r="D31" s="2045"/>
      <c r="E31" s="2043"/>
      <c r="F31" s="2043"/>
      <c r="G31" s="2044"/>
      <c r="H31" s="2043"/>
      <c r="I31" s="2044"/>
      <c r="J31" s="2043"/>
      <c r="K31" s="2043"/>
    </row>
    <row r="32" spans="2:11" ht="44.25" customHeight="1" x14ac:dyDescent="0.2">
      <c r="B32" s="2660" t="s">
        <v>2113</v>
      </c>
      <c r="C32" s="2660"/>
      <c r="D32" s="2660"/>
      <c r="E32" s="2660"/>
      <c r="F32" s="2660"/>
      <c r="G32" s="2660"/>
      <c r="H32" s="2660"/>
      <c r="I32" s="2660"/>
      <c r="J32" s="2660"/>
      <c r="K32" s="2660"/>
    </row>
    <row r="33" spans="1:13" ht="4.5" customHeight="1" x14ac:dyDescent="0.2">
      <c r="B33" s="865"/>
      <c r="C33" s="865"/>
    </row>
    <row r="34" spans="1:13" x14ac:dyDescent="0.2">
      <c r="A34" s="2041"/>
      <c r="B34" s="2041"/>
      <c r="C34" s="2041"/>
      <c r="D34" s="2041"/>
      <c r="E34" s="2041"/>
      <c r="F34" s="2041"/>
      <c r="G34" s="2042"/>
      <c r="H34" s="2041"/>
      <c r="I34" s="2042"/>
      <c r="J34" s="2041"/>
      <c r="K34" s="2041"/>
    </row>
    <row r="35" spans="1:13" ht="11.85" customHeight="1" x14ac:dyDescent="0.2">
      <c r="B35" s="2040" t="s">
        <v>1722</v>
      </c>
      <c r="C35" s="2040"/>
    </row>
    <row r="36" spans="1:13" ht="9.6" customHeight="1" x14ac:dyDescent="0.2">
      <c r="B36" s="998" t="s">
        <v>2079</v>
      </c>
      <c r="C36" s="998"/>
    </row>
    <row r="37" spans="1:13" ht="9.6" customHeight="1" x14ac:dyDescent="0.2">
      <c r="B37" s="998" t="s">
        <v>2078</v>
      </c>
      <c r="C37" s="998"/>
    </row>
    <row r="38" spans="1:13" ht="11.85" customHeight="1" x14ac:dyDescent="0.2">
      <c r="B38" s="2040" t="s">
        <v>1723</v>
      </c>
      <c r="C38" s="2040"/>
    </row>
    <row r="39" spans="1:13" ht="9.6" customHeight="1" x14ac:dyDescent="0.2">
      <c r="B39" s="998" t="s">
        <v>1275</v>
      </c>
      <c r="C39" s="998"/>
      <c r="M39" s="2039"/>
    </row>
    <row r="40" spans="1:13" ht="12.6" customHeight="1" x14ac:dyDescent="0.2">
      <c r="B40" s="2040" t="s">
        <v>1724</v>
      </c>
      <c r="C40" s="2040"/>
      <c r="M40" s="2039"/>
    </row>
    <row r="41" spans="1:13" ht="9.6" customHeight="1" x14ac:dyDescent="0.2">
      <c r="B41" s="998"/>
      <c r="C41" s="998"/>
      <c r="M41" s="2039"/>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BBAC-BEDC-4443-9083-B95927008F2B}">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38" customWidth="1"/>
    <col min="8" max="8" width="10.5703125" style="294" customWidth="1"/>
    <col min="9" max="9" width="3.42578125" style="203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5" t="str">
        <f>COVER!A17</f>
        <v xml:space="preserve"> Delabar CTE System</v>
      </c>
      <c r="C1" s="2665"/>
      <c r="D1" s="2665"/>
      <c r="E1" s="2665"/>
      <c r="F1" s="2665"/>
      <c r="G1" s="2665"/>
      <c r="H1" s="2665"/>
      <c r="I1" s="2665"/>
      <c r="J1" s="2665"/>
      <c r="K1" s="2665"/>
      <c r="L1" s="2060"/>
      <c r="M1" s="2060"/>
    </row>
    <row r="2" spans="1:13" ht="12" customHeight="1" x14ac:dyDescent="0.2">
      <c r="B2" s="2666">
        <f>COVER!A13</f>
        <v>33094729045</v>
      </c>
      <c r="C2" s="2666"/>
      <c r="D2" s="2666"/>
      <c r="E2" s="2666"/>
      <c r="F2" s="2666"/>
      <c r="G2" s="2666"/>
      <c r="H2" s="2666"/>
      <c r="I2" s="2666"/>
      <c r="J2" s="2666"/>
      <c r="K2" s="2666"/>
      <c r="L2" s="2059"/>
      <c r="M2" s="2058"/>
    </row>
    <row r="3" spans="1:13" ht="10.35" customHeight="1" x14ac:dyDescent="0.2">
      <c r="B3" s="2667" t="s">
        <v>1274</v>
      </c>
      <c r="C3" s="2667"/>
      <c r="D3" s="2667"/>
      <c r="E3" s="2667"/>
      <c r="F3" s="2667"/>
      <c r="G3" s="2667"/>
      <c r="H3" s="2667"/>
      <c r="I3" s="2667"/>
      <c r="J3" s="2667"/>
      <c r="K3" s="2667"/>
      <c r="L3" s="2036"/>
      <c r="M3" s="2036"/>
    </row>
    <row r="4" spans="1:13" ht="14.25" customHeight="1" x14ac:dyDescent="0.2">
      <c r="B4" s="2667" t="s">
        <v>2085</v>
      </c>
      <c r="C4" s="2667"/>
      <c r="D4" s="2667"/>
      <c r="E4" s="2667"/>
      <c r="F4" s="2667"/>
      <c r="G4" s="2667"/>
      <c r="H4" s="2667"/>
      <c r="I4" s="2667"/>
      <c r="J4" s="2667"/>
      <c r="K4" s="2667"/>
      <c r="L4" s="2036"/>
      <c r="M4" s="2036"/>
    </row>
    <row r="5" spans="1:13" ht="7.5" customHeight="1" x14ac:dyDescent="0.2">
      <c r="B5" s="2052" t="s">
        <v>1159</v>
      </c>
      <c r="C5" s="2052"/>
    </row>
    <row r="6" spans="1:13" ht="7.5" customHeight="1" x14ac:dyDescent="0.2">
      <c r="B6" s="2045"/>
      <c r="C6" s="2045"/>
      <c r="D6" s="2043"/>
      <c r="E6" s="2043"/>
      <c r="F6" s="2043"/>
      <c r="G6" s="2044"/>
      <c r="H6" s="2043"/>
      <c r="I6" s="2044"/>
      <c r="J6" s="2043"/>
      <c r="K6" s="2043"/>
    </row>
    <row r="7" spans="1:13" ht="12.75" customHeight="1" x14ac:dyDescent="0.2">
      <c r="A7" s="991"/>
      <c r="B7" s="2667" t="s">
        <v>1285</v>
      </c>
      <c r="C7" s="2667"/>
      <c r="D7" s="2648"/>
      <c r="E7" s="2648"/>
      <c r="F7" s="2648"/>
      <c r="G7" s="2648"/>
      <c r="H7" s="2648"/>
      <c r="I7" s="2648"/>
      <c r="J7" s="2648"/>
      <c r="K7" s="2648"/>
      <c r="L7" s="2057"/>
    </row>
    <row r="8" spans="1:13" ht="7.5" customHeight="1" x14ac:dyDescent="0.2"/>
    <row r="9" spans="1:13" ht="9.6" customHeight="1" x14ac:dyDescent="0.2">
      <c r="B9" s="2043"/>
      <c r="C9" s="2043"/>
      <c r="D9" s="2043"/>
      <c r="E9" s="2043"/>
      <c r="F9" s="2043"/>
      <c r="G9" s="2044"/>
      <c r="H9" s="2043"/>
      <c r="I9" s="2044"/>
      <c r="J9" s="2043"/>
      <c r="K9" s="2043"/>
    </row>
    <row r="10" spans="1:13" ht="16.5" customHeight="1" x14ac:dyDescent="0.2">
      <c r="B10" s="995" t="s">
        <v>1719</v>
      </c>
      <c r="C10" s="2083" t="s">
        <v>2084</v>
      </c>
      <c r="D10" s="1155">
        <v>2</v>
      </c>
      <c r="F10" s="995" t="s">
        <v>1284</v>
      </c>
      <c r="G10" s="1157"/>
      <c r="H10" s="2055" t="s">
        <v>1283</v>
      </c>
      <c r="I10" s="1157" t="s">
        <v>2051</v>
      </c>
      <c r="J10" s="2054" t="s">
        <v>1282</v>
      </c>
    </row>
    <row r="11" spans="1:13" ht="13.5" customHeight="1" x14ac:dyDescent="0.2">
      <c r="I11" s="2053" t="s">
        <v>1281</v>
      </c>
      <c r="K11" s="1161">
        <v>2018</v>
      </c>
    </row>
    <row r="12" spans="1:13" ht="13.5" customHeight="1" x14ac:dyDescent="0.2">
      <c r="B12" s="2052"/>
      <c r="C12" s="2052"/>
    </row>
    <row r="13" spans="1:13" s="991" customFormat="1" ht="13.5" customHeight="1" x14ac:dyDescent="0.2">
      <c r="B13" s="2048" t="s">
        <v>1280</v>
      </c>
      <c r="C13" s="2048"/>
      <c r="D13" s="2050"/>
      <c r="E13" s="2050"/>
      <c r="F13" s="2050"/>
      <c r="G13" s="2051"/>
      <c r="H13" s="2050"/>
      <c r="I13" s="2051"/>
      <c r="J13" s="2050"/>
      <c r="K13" s="2050"/>
    </row>
    <row r="14" spans="1:13" ht="45.75" customHeight="1" x14ac:dyDescent="0.2">
      <c r="B14" s="2660" t="s">
        <v>2103</v>
      </c>
      <c r="C14" s="2660"/>
      <c r="D14" s="2660"/>
      <c r="E14" s="2660"/>
      <c r="F14" s="2660"/>
      <c r="G14" s="2660"/>
      <c r="H14" s="2660"/>
      <c r="I14" s="2660"/>
      <c r="J14" s="2660"/>
      <c r="K14" s="2660"/>
    </row>
    <row r="15" spans="1:13" ht="4.5" customHeight="1" x14ac:dyDescent="0.2">
      <c r="B15" s="865"/>
      <c r="C15" s="865"/>
    </row>
    <row r="16" spans="1:13" s="991" customFormat="1" ht="13.5" customHeight="1" x14ac:dyDescent="0.2">
      <c r="B16" s="2048" t="s">
        <v>1279</v>
      </c>
      <c r="C16" s="2048"/>
      <c r="D16" s="2050"/>
      <c r="E16" s="2050"/>
      <c r="F16" s="2050"/>
      <c r="G16" s="2051"/>
      <c r="H16" s="2050"/>
      <c r="I16" s="2051"/>
      <c r="J16" s="2050"/>
      <c r="K16" s="2050"/>
    </row>
    <row r="17" spans="2:11" ht="76.5" customHeight="1" x14ac:dyDescent="0.2">
      <c r="B17" s="2660" t="s">
        <v>2108</v>
      </c>
      <c r="C17" s="2660"/>
      <c r="D17" s="2660"/>
      <c r="E17" s="2660"/>
      <c r="F17" s="2660"/>
      <c r="G17" s="2660"/>
      <c r="H17" s="2660"/>
      <c r="I17" s="2660"/>
      <c r="J17" s="2660"/>
      <c r="K17" s="2660"/>
    </row>
    <row r="18" spans="2:11" ht="4.5" customHeight="1" x14ac:dyDescent="0.2">
      <c r="B18" s="865"/>
      <c r="C18" s="865"/>
    </row>
    <row r="19" spans="2:11" s="991" customFormat="1" ht="13.5" customHeight="1" x14ac:dyDescent="0.2">
      <c r="B19" s="2048" t="s">
        <v>1720</v>
      </c>
      <c r="C19" s="2048"/>
      <c r="D19" s="2050"/>
      <c r="E19" s="2050"/>
      <c r="F19" s="2050"/>
      <c r="G19" s="2051"/>
      <c r="H19" s="2050"/>
      <c r="I19" s="2051"/>
      <c r="J19" s="2050"/>
      <c r="K19" s="2050"/>
    </row>
    <row r="20" spans="2:11" ht="45.75" customHeight="1" x14ac:dyDescent="0.2">
      <c r="B20" s="2664" t="s">
        <v>2104</v>
      </c>
      <c r="C20" s="2664"/>
      <c r="D20" s="2660"/>
      <c r="E20" s="2660"/>
      <c r="F20" s="2660"/>
      <c r="G20" s="2660"/>
      <c r="H20" s="2660"/>
      <c r="I20" s="2660"/>
      <c r="J20" s="2660"/>
      <c r="K20" s="2660"/>
    </row>
    <row r="21" spans="2:11" ht="4.5" customHeight="1" x14ac:dyDescent="0.2">
      <c r="B21" s="2049"/>
      <c r="C21" s="2049"/>
    </row>
    <row r="22" spans="2:11" ht="13.5" customHeight="1" x14ac:dyDescent="0.2">
      <c r="B22" s="2048" t="s">
        <v>1278</v>
      </c>
      <c r="C22" s="2048"/>
      <c r="D22" s="2043"/>
      <c r="E22" s="2043"/>
      <c r="F22" s="2043"/>
      <c r="G22" s="2044"/>
      <c r="H22" s="2043"/>
      <c r="I22" s="2044"/>
      <c r="J22" s="2043"/>
      <c r="K22" s="2043"/>
    </row>
    <row r="23" spans="2:11" ht="45" customHeight="1" x14ac:dyDescent="0.2">
      <c r="B23" s="2660" t="s">
        <v>2105</v>
      </c>
      <c r="C23" s="2660"/>
      <c r="D23" s="2660"/>
      <c r="E23" s="2660"/>
      <c r="F23" s="2660"/>
      <c r="G23" s="2660"/>
      <c r="H23" s="2660"/>
      <c r="I23" s="2660"/>
      <c r="J23" s="2660"/>
      <c r="K23" s="2660"/>
    </row>
    <row r="24" spans="2:11" ht="4.5" customHeight="1" x14ac:dyDescent="0.2">
      <c r="B24" s="865"/>
      <c r="C24" s="865"/>
    </row>
    <row r="25" spans="2:11" ht="13.5" customHeight="1" x14ac:dyDescent="0.2">
      <c r="B25" s="2048" t="s">
        <v>1277</v>
      </c>
      <c r="C25" s="2048"/>
      <c r="D25" s="2043"/>
      <c r="E25" s="2043"/>
      <c r="F25" s="2043"/>
      <c r="G25" s="2044"/>
      <c r="H25" s="2043"/>
      <c r="I25" s="2044"/>
      <c r="J25" s="2043"/>
      <c r="K25" s="2043"/>
    </row>
    <row r="26" spans="2:11" ht="45.75" customHeight="1" x14ac:dyDescent="0.2">
      <c r="B26" s="2660" t="s">
        <v>2114</v>
      </c>
      <c r="C26" s="2660"/>
      <c r="D26" s="2660"/>
      <c r="E26" s="2660"/>
      <c r="F26" s="2660"/>
      <c r="G26" s="2660"/>
      <c r="H26" s="2660"/>
      <c r="I26" s="2660"/>
      <c r="J26" s="2660"/>
      <c r="K26" s="2660"/>
    </row>
    <row r="27" spans="2:11" ht="4.5" customHeight="1" x14ac:dyDescent="0.2">
      <c r="B27" s="865"/>
      <c r="C27" s="865"/>
    </row>
    <row r="28" spans="2:11" ht="13.5" customHeight="1" x14ac:dyDescent="0.2">
      <c r="B28" s="2047" t="s">
        <v>1276</v>
      </c>
      <c r="C28" s="2047"/>
      <c r="D28" s="2043"/>
      <c r="E28" s="2043"/>
      <c r="F28" s="2043"/>
      <c r="G28" s="2044"/>
      <c r="H28" s="2043"/>
      <c r="I28" s="2044"/>
      <c r="J28" s="2043"/>
      <c r="K28" s="2043"/>
    </row>
    <row r="29" spans="2:11" ht="45.75" customHeight="1" x14ac:dyDescent="0.2">
      <c r="B29" s="2660" t="s">
        <v>2106</v>
      </c>
      <c r="C29" s="2660"/>
      <c r="D29" s="2660"/>
      <c r="E29" s="2660"/>
      <c r="F29" s="2660"/>
      <c r="G29" s="2660"/>
      <c r="H29" s="2660"/>
      <c r="I29" s="2660"/>
      <c r="J29" s="2660"/>
      <c r="K29" s="2660"/>
    </row>
    <row r="30" spans="2:11" ht="4.5" customHeight="1" x14ac:dyDescent="0.2">
      <c r="B30" s="865"/>
      <c r="C30" s="865"/>
    </row>
    <row r="31" spans="2:11" ht="13.5" customHeight="1" x14ac:dyDescent="0.2">
      <c r="B31" s="2046" t="s">
        <v>1721</v>
      </c>
      <c r="C31" s="2046"/>
      <c r="D31" s="2045"/>
      <c r="E31" s="2043"/>
      <c r="F31" s="2043"/>
      <c r="G31" s="2044"/>
      <c r="H31" s="2043"/>
      <c r="I31" s="2044"/>
      <c r="J31" s="2043"/>
      <c r="K31" s="2043"/>
    </row>
    <row r="32" spans="2:11" ht="44.25" customHeight="1" x14ac:dyDescent="0.2">
      <c r="B32" s="2660" t="s">
        <v>2115</v>
      </c>
      <c r="C32" s="2660"/>
      <c r="D32" s="2660"/>
      <c r="E32" s="2660"/>
      <c r="F32" s="2660"/>
      <c r="G32" s="2660"/>
      <c r="H32" s="2660"/>
      <c r="I32" s="2660"/>
      <c r="J32" s="2660"/>
      <c r="K32" s="2660"/>
    </row>
    <row r="33" spans="1:13" ht="4.5" customHeight="1" x14ac:dyDescent="0.2">
      <c r="B33" s="865"/>
      <c r="C33" s="865"/>
    </row>
    <row r="34" spans="1:13" x14ac:dyDescent="0.2">
      <c r="A34" s="2041"/>
      <c r="B34" s="2041"/>
      <c r="C34" s="2041"/>
      <c r="D34" s="2041"/>
      <c r="E34" s="2041"/>
      <c r="F34" s="2041"/>
      <c r="G34" s="2042"/>
      <c r="H34" s="2041"/>
      <c r="I34" s="2042"/>
      <c r="J34" s="2041"/>
      <c r="K34" s="2041"/>
    </row>
    <row r="35" spans="1:13" ht="11.85" customHeight="1" x14ac:dyDescent="0.2">
      <c r="B35" s="2040" t="s">
        <v>1722</v>
      </c>
      <c r="C35" s="2040"/>
    </row>
    <row r="36" spans="1:13" ht="9.6" customHeight="1" x14ac:dyDescent="0.2">
      <c r="B36" s="998" t="s">
        <v>1813</v>
      </c>
      <c r="C36" s="998"/>
    </row>
    <row r="37" spans="1:13" ht="9.6" customHeight="1" x14ac:dyDescent="0.2">
      <c r="B37" s="998" t="s">
        <v>1814</v>
      </c>
      <c r="C37" s="998"/>
    </row>
    <row r="38" spans="1:13" ht="11.85" customHeight="1" x14ac:dyDescent="0.2">
      <c r="B38" s="2040" t="s">
        <v>1723</v>
      </c>
      <c r="C38" s="2040"/>
    </row>
    <row r="39" spans="1:13" ht="9.6" customHeight="1" x14ac:dyDescent="0.2">
      <c r="B39" s="998" t="s">
        <v>1275</v>
      </c>
      <c r="C39" s="998"/>
      <c r="M39" s="2039"/>
    </row>
    <row r="40" spans="1:13" ht="12.6" customHeight="1" x14ac:dyDescent="0.2">
      <c r="B40" s="2040" t="s">
        <v>1724</v>
      </c>
      <c r="C40" s="2040"/>
      <c r="M40" s="2039"/>
    </row>
    <row r="41" spans="1:13" ht="9.6" customHeight="1" x14ac:dyDescent="0.2">
      <c r="B41" s="998"/>
      <c r="C41" s="998"/>
      <c r="M41" s="2039"/>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40E0E-8BE2-4AE9-924E-7ECE612694EB}">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38" customWidth="1"/>
    <col min="8" max="8" width="10.5703125" style="294" customWidth="1"/>
    <col min="9" max="9" width="3.42578125" style="203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5" t="str">
        <f>COVER!A17</f>
        <v xml:space="preserve"> Delabar CTE System</v>
      </c>
      <c r="C1" s="2665"/>
      <c r="D1" s="2665"/>
      <c r="E1" s="2665"/>
      <c r="F1" s="2665"/>
      <c r="G1" s="2665"/>
      <c r="H1" s="2665"/>
      <c r="I1" s="2665"/>
      <c r="J1" s="2665"/>
      <c r="K1" s="2665"/>
      <c r="L1" s="2060"/>
      <c r="M1" s="2060"/>
    </row>
    <row r="2" spans="1:13" ht="12" customHeight="1" x14ac:dyDescent="0.2">
      <c r="B2" s="2666">
        <f>COVER!A13</f>
        <v>33094729045</v>
      </c>
      <c r="C2" s="2666"/>
      <c r="D2" s="2666"/>
      <c r="E2" s="2666"/>
      <c r="F2" s="2666"/>
      <c r="G2" s="2666"/>
      <c r="H2" s="2666"/>
      <c r="I2" s="2666"/>
      <c r="J2" s="2666"/>
      <c r="K2" s="2666"/>
      <c r="L2" s="2059"/>
      <c r="M2" s="2058"/>
    </row>
    <row r="3" spans="1:13" ht="10.35" customHeight="1" x14ac:dyDescent="0.2">
      <c r="B3" s="2667" t="s">
        <v>1274</v>
      </c>
      <c r="C3" s="2667"/>
      <c r="D3" s="2667"/>
      <c r="E3" s="2667"/>
      <c r="F3" s="2667"/>
      <c r="G3" s="2667"/>
      <c r="H3" s="2667"/>
      <c r="I3" s="2667"/>
      <c r="J3" s="2667"/>
      <c r="K3" s="2667"/>
      <c r="L3" s="2085"/>
      <c r="M3" s="2085"/>
    </row>
    <row r="4" spans="1:13" ht="14.25" customHeight="1" x14ac:dyDescent="0.2">
      <c r="B4" s="2667" t="s">
        <v>2085</v>
      </c>
      <c r="C4" s="2667"/>
      <c r="D4" s="2667"/>
      <c r="E4" s="2667"/>
      <c r="F4" s="2667"/>
      <c r="G4" s="2667"/>
      <c r="H4" s="2667"/>
      <c r="I4" s="2667"/>
      <c r="J4" s="2667"/>
      <c r="K4" s="2667"/>
      <c r="L4" s="2085"/>
      <c r="M4" s="2085"/>
    </row>
    <row r="5" spans="1:13" ht="7.5" customHeight="1" x14ac:dyDescent="0.2">
      <c r="B5" s="2052" t="s">
        <v>1159</v>
      </c>
      <c r="C5" s="2052"/>
    </row>
    <row r="6" spans="1:13" ht="7.5" customHeight="1" x14ac:dyDescent="0.2">
      <c r="B6" s="2045"/>
      <c r="C6" s="2045"/>
      <c r="D6" s="2043"/>
      <c r="E6" s="2043"/>
      <c r="F6" s="2043"/>
      <c r="G6" s="2044"/>
      <c r="H6" s="2043"/>
      <c r="I6" s="2044"/>
      <c r="J6" s="2043"/>
      <c r="K6" s="2043"/>
    </row>
    <row r="7" spans="1:13" ht="12.75" customHeight="1" x14ac:dyDescent="0.2">
      <c r="A7" s="991"/>
      <c r="B7" s="2667" t="s">
        <v>1285</v>
      </c>
      <c r="C7" s="2667"/>
      <c r="D7" s="2648"/>
      <c r="E7" s="2648"/>
      <c r="F7" s="2648"/>
      <c r="G7" s="2648"/>
      <c r="H7" s="2648"/>
      <c r="I7" s="2648"/>
      <c r="J7" s="2648"/>
      <c r="K7" s="2648"/>
      <c r="L7" s="2057"/>
    </row>
    <row r="8" spans="1:13" ht="7.5" customHeight="1" x14ac:dyDescent="0.2"/>
    <row r="9" spans="1:13" ht="9.6" customHeight="1" x14ac:dyDescent="0.2">
      <c r="B9" s="2043"/>
      <c r="C9" s="2043"/>
      <c r="D9" s="2043"/>
      <c r="E9" s="2043"/>
      <c r="F9" s="2043"/>
      <c r="G9" s="2044"/>
      <c r="H9" s="2043"/>
      <c r="I9" s="2044"/>
      <c r="J9" s="2043"/>
      <c r="K9" s="2043"/>
    </row>
    <row r="10" spans="1:13" ht="16.5" customHeight="1" x14ac:dyDescent="0.2">
      <c r="B10" s="995" t="s">
        <v>1719</v>
      </c>
      <c r="C10" s="2083" t="s">
        <v>2084</v>
      </c>
      <c r="D10" s="1155">
        <v>3</v>
      </c>
      <c r="F10" s="995" t="s">
        <v>1284</v>
      </c>
      <c r="G10" s="1157" t="s">
        <v>2051</v>
      </c>
      <c r="H10" s="2055" t="s">
        <v>1283</v>
      </c>
      <c r="I10" s="1157"/>
      <c r="J10" s="2054" t="s">
        <v>1282</v>
      </c>
    </row>
    <row r="11" spans="1:13" ht="13.5" customHeight="1" x14ac:dyDescent="0.2">
      <c r="I11" s="2053" t="s">
        <v>1281</v>
      </c>
      <c r="K11" s="1161"/>
    </row>
    <row r="12" spans="1:13" ht="13.5" customHeight="1" x14ac:dyDescent="0.2">
      <c r="B12" s="2052"/>
      <c r="C12" s="2052"/>
    </row>
    <row r="13" spans="1:13" s="991" customFormat="1" ht="13.5" customHeight="1" x14ac:dyDescent="0.2">
      <c r="B13" s="2048" t="s">
        <v>1280</v>
      </c>
      <c r="C13" s="2048"/>
      <c r="D13" s="2050"/>
      <c r="E13" s="2050"/>
      <c r="F13" s="2050"/>
      <c r="G13" s="2051"/>
      <c r="H13" s="2050"/>
      <c r="I13" s="2051"/>
      <c r="J13" s="2050"/>
      <c r="K13" s="2050"/>
    </row>
    <row r="14" spans="1:13" ht="33.75" customHeight="1" x14ac:dyDescent="0.2">
      <c r="B14" s="2660" t="s">
        <v>2122</v>
      </c>
      <c r="C14" s="2660"/>
      <c r="D14" s="2660"/>
      <c r="E14" s="2660"/>
      <c r="F14" s="2660"/>
      <c r="G14" s="2660"/>
      <c r="H14" s="2660"/>
      <c r="I14" s="2660"/>
      <c r="J14" s="2660"/>
      <c r="K14" s="2660"/>
    </row>
    <row r="15" spans="1:13" ht="4.5" customHeight="1" x14ac:dyDescent="0.2">
      <c r="B15" s="865"/>
      <c r="C15" s="865"/>
    </row>
    <row r="16" spans="1:13" s="991" customFormat="1" ht="13.5" customHeight="1" x14ac:dyDescent="0.2">
      <c r="B16" s="2048" t="s">
        <v>1279</v>
      </c>
      <c r="C16" s="2048"/>
      <c r="D16" s="2050"/>
      <c r="E16" s="2050"/>
      <c r="F16" s="2050"/>
      <c r="G16" s="2051"/>
      <c r="H16" s="2050"/>
      <c r="I16" s="2051"/>
      <c r="J16" s="2050"/>
      <c r="K16" s="2050"/>
    </row>
    <row r="17" spans="2:11" ht="45.75" customHeight="1" x14ac:dyDescent="0.2">
      <c r="B17" s="2660" t="s">
        <v>2119</v>
      </c>
      <c r="C17" s="2660"/>
      <c r="D17" s="2660"/>
      <c r="E17" s="2660"/>
      <c r="F17" s="2660"/>
      <c r="G17" s="2660"/>
      <c r="H17" s="2660"/>
      <c r="I17" s="2660"/>
      <c r="J17" s="2660"/>
      <c r="K17" s="2660"/>
    </row>
    <row r="18" spans="2:11" ht="4.5" customHeight="1" x14ac:dyDescent="0.2">
      <c r="B18" s="865"/>
      <c r="C18" s="865"/>
    </row>
    <row r="19" spans="2:11" s="991" customFormat="1" ht="13.5" customHeight="1" x14ac:dyDescent="0.2">
      <c r="B19" s="2048" t="s">
        <v>1720</v>
      </c>
      <c r="C19" s="2048"/>
      <c r="D19" s="2050"/>
      <c r="E19" s="2050"/>
      <c r="F19" s="2050"/>
      <c r="G19" s="2051"/>
      <c r="H19" s="2050"/>
      <c r="I19" s="2051"/>
      <c r="J19" s="2050"/>
      <c r="K19" s="2050"/>
    </row>
    <row r="20" spans="2:11" ht="45.75" customHeight="1" x14ac:dyDescent="0.2">
      <c r="B20" s="2664" t="s">
        <v>2123</v>
      </c>
      <c r="C20" s="2664"/>
      <c r="D20" s="2660"/>
      <c r="E20" s="2660"/>
      <c r="F20" s="2660"/>
      <c r="G20" s="2660"/>
      <c r="H20" s="2660"/>
      <c r="I20" s="2660"/>
      <c r="J20" s="2660"/>
      <c r="K20" s="2660"/>
    </row>
    <row r="21" spans="2:11" ht="4.5" customHeight="1" x14ac:dyDescent="0.2">
      <c r="B21" s="2049"/>
      <c r="C21" s="2049"/>
    </row>
    <row r="22" spans="2:11" ht="13.5" customHeight="1" x14ac:dyDescent="0.2">
      <c r="B22" s="2048" t="s">
        <v>1278</v>
      </c>
      <c r="C22" s="2048"/>
      <c r="D22" s="2043"/>
      <c r="E22" s="2043"/>
      <c r="F22" s="2043"/>
      <c r="G22" s="2044"/>
      <c r="H22" s="2043"/>
      <c r="I22" s="2044"/>
      <c r="J22" s="2043"/>
      <c r="K22" s="2043"/>
    </row>
    <row r="23" spans="2:11" ht="45" customHeight="1" x14ac:dyDescent="0.2">
      <c r="B23" s="2660" t="s">
        <v>2120</v>
      </c>
      <c r="C23" s="2660"/>
      <c r="D23" s="2660"/>
      <c r="E23" s="2660"/>
      <c r="F23" s="2660"/>
      <c r="G23" s="2660"/>
      <c r="H23" s="2660"/>
      <c r="I23" s="2660"/>
      <c r="J23" s="2660"/>
      <c r="K23" s="2660"/>
    </row>
    <row r="24" spans="2:11" ht="4.5" customHeight="1" x14ac:dyDescent="0.2">
      <c r="B24" s="865"/>
      <c r="C24" s="865"/>
    </row>
    <row r="25" spans="2:11" ht="13.5" customHeight="1" x14ac:dyDescent="0.2">
      <c r="B25" s="2048" t="s">
        <v>1277</v>
      </c>
      <c r="C25" s="2048"/>
      <c r="D25" s="2043"/>
      <c r="E25" s="2043"/>
      <c r="F25" s="2043"/>
      <c r="G25" s="2044"/>
      <c r="H25" s="2043"/>
      <c r="I25" s="2044"/>
      <c r="J25" s="2043"/>
      <c r="K25" s="2043"/>
    </row>
    <row r="26" spans="2:11" ht="45.75" customHeight="1" x14ac:dyDescent="0.2">
      <c r="B26" s="2660" t="s">
        <v>2125</v>
      </c>
      <c r="C26" s="2660"/>
      <c r="D26" s="2660"/>
      <c r="E26" s="2660"/>
      <c r="F26" s="2660"/>
      <c r="G26" s="2660"/>
      <c r="H26" s="2660"/>
      <c r="I26" s="2660"/>
      <c r="J26" s="2660"/>
      <c r="K26" s="2660"/>
    </row>
    <row r="27" spans="2:11" ht="4.5" customHeight="1" x14ac:dyDescent="0.2">
      <c r="B27" s="865"/>
      <c r="C27" s="865"/>
    </row>
    <row r="28" spans="2:11" ht="13.5" customHeight="1" x14ac:dyDescent="0.2">
      <c r="B28" s="2047" t="s">
        <v>1276</v>
      </c>
      <c r="C28" s="2047"/>
      <c r="D28" s="2043"/>
      <c r="E28" s="2043"/>
      <c r="F28" s="2043"/>
      <c r="G28" s="2044"/>
      <c r="H28" s="2043"/>
      <c r="I28" s="2044"/>
      <c r="J28" s="2043"/>
      <c r="K28" s="2043"/>
    </row>
    <row r="29" spans="2:11" ht="45.75" customHeight="1" x14ac:dyDescent="0.2">
      <c r="B29" s="2660" t="s">
        <v>2121</v>
      </c>
      <c r="C29" s="2660"/>
      <c r="D29" s="2660"/>
      <c r="E29" s="2660"/>
      <c r="F29" s="2660"/>
      <c r="G29" s="2660"/>
      <c r="H29" s="2660"/>
      <c r="I29" s="2660"/>
      <c r="J29" s="2660"/>
      <c r="K29" s="2660"/>
    </row>
    <row r="30" spans="2:11" ht="4.5" customHeight="1" x14ac:dyDescent="0.2">
      <c r="B30" s="865"/>
      <c r="C30" s="865"/>
    </row>
    <row r="31" spans="2:11" ht="13.5" customHeight="1" x14ac:dyDescent="0.2">
      <c r="B31" s="2046" t="s">
        <v>1721</v>
      </c>
      <c r="C31" s="2046"/>
      <c r="D31" s="2045"/>
      <c r="E31" s="2043"/>
      <c r="F31" s="2043"/>
      <c r="G31" s="2044"/>
      <c r="H31" s="2043"/>
      <c r="I31" s="2044"/>
      <c r="J31" s="2043"/>
      <c r="K31" s="2043"/>
    </row>
    <row r="32" spans="2:11" ht="44.25" customHeight="1" x14ac:dyDescent="0.2">
      <c r="B32" s="2660" t="s">
        <v>2124</v>
      </c>
      <c r="C32" s="2660"/>
      <c r="D32" s="2660"/>
      <c r="E32" s="2660"/>
      <c r="F32" s="2660"/>
      <c r="G32" s="2660"/>
      <c r="H32" s="2660"/>
      <c r="I32" s="2660"/>
      <c r="J32" s="2660"/>
      <c r="K32" s="2660"/>
    </row>
    <row r="33" spans="1:13" ht="4.5" customHeight="1" x14ac:dyDescent="0.2">
      <c r="B33" s="865"/>
      <c r="C33" s="865"/>
    </row>
    <row r="34" spans="1:13" x14ac:dyDescent="0.2">
      <c r="A34" s="2041"/>
      <c r="B34" s="2041"/>
      <c r="C34" s="2041"/>
      <c r="D34" s="2041"/>
      <c r="E34" s="2041"/>
      <c r="F34" s="2041"/>
      <c r="G34" s="2042"/>
      <c r="H34" s="2041"/>
      <c r="I34" s="2042"/>
      <c r="J34" s="2041"/>
      <c r="K34" s="2041"/>
    </row>
    <row r="35" spans="1:13" ht="11.85" customHeight="1" x14ac:dyDescent="0.2">
      <c r="B35" s="2040" t="s">
        <v>1722</v>
      </c>
      <c r="C35" s="2040"/>
    </row>
    <row r="36" spans="1:13" ht="9.6" customHeight="1" x14ac:dyDescent="0.2">
      <c r="B36" s="998" t="s">
        <v>1813</v>
      </c>
      <c r="C36" s="998"/>
    </row>
    <row r="37" spans="1:13" ht="9.6" customHeight="1" x14ac:dyDescent="0.2">
      <c r="B37" s="998" t="s">
        <v>1814</v>
      </c>
      <c r="C37" s="998"/>
    </row>
    <row r="38" spans="1:13" ht="11.85" customHeight="1" x14ac:dyDescent="0.2">
      <c r="B38" s="2040" t="s">
        <v>1723</v>
      </c>
      <c r="C38" s="2040"/>
    </row>
    <row r="39" spans="1:13" ht="9.6" customHeight="1" x14ac:dyDescent="0.2">
      <c r="B39" s="998" t="s">
        <v>1275</v>
      </c>
      <c r="C39" s="998"/>
      <c r="M39" s="2039"/>
    </row>
    <row r="40" spans="1:13" ht="12.6" customHeight="1" x14ac:dyDescent="0.2">
      <c r="B40" s="2040" t="s">
        <v>1724</v>
      </c>
      <c r="C40" s="2040"/>
      <c r="M40" s="2039"/>
    </row>
    <row r="41" spans="1:13" ht="9.6" customHeight="1" x14ac:dyDescent="0.2">
      <c r="B41" s="998"/>
      <c r="C41" s="998"/>
      <c r="M41" s="2039"/>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71" t="str">
        <f>'Single Audit Cover'!A7</f>
        <v xml:space="preserve"> Delabar CTE System</v>
      </c>
      <c r="C1" s="2671"/>
      <c r="D1" s="2671"/>
      <c r="E1" s="2671"/>
      <c r="F1" s="2671"/>
      <c r="G1" s="2671"/>
      <c r="H1" s="2671"/>
      <c r="I1" s="2671"/>
      <c r="J1" s="2671"/>
      <c r="K1" s="2671"/>
      <c r="L1" s="1221"/>
    </row>
    <row r="2" spans="1:12" ht="12.75" customHeight="1" x14ac:dyDescent="0.2">
      <c r="B2" s="2672">
        <f>'Single Audit Cover'!E7</f>
        <v>33094729045</v>
      </c>
      <c r="C2" s="2672"/>
      <c r="D2" s="2672"/>
      <c r="E2" s="2672"/>
      <c r="F2" s="2672"/>
      <c r="G2" s="2672"/>
      <c r="H2" s="2672"/>
      <c r="I2" s="2672"/>
      <c r="J2" s="2672"/>
      <c r="K2" s="2672"/>
      <c r="L2" s="1222"/>
    </row>
    <row r="3" spans="1:12" ht="12.75" customHeight="1" x14ac:dyDescent="0.2">
      <c r="B3" s="2661" t="s">
        <v>1274</v>
      </c>
      <c r="C3" s="2661"/>
      <c r="D3" s="2661"/>
      <c r="E3" s="2661"/>
      <c r="F3" s="2661"/>
      <c r="G3" s="2661"/>
      <c r="H3" s="2661"/>
      <c r="I3" s="2661"/>
      <c r="J3" s="2661"/>
      <c r="K3" s="2661"/>
      <c r="L3" s="1147"/>
    </row>
    <row r="4" spans="1:12" ht="12.75" customHeight="1" x14ac:dyDescent="0.2">
      <c r="B4" s="2661" t="str">
        <f>'Single Audit Cover'!A4</f>
        <v>Year Ending June 30, 2020</v>
      </c>
      <c r="C4" s="2661"/>
      <c r="D4" s="2661"/>
      <c r="E4" s="2661"/>
      <c r="F4" s="2661"/>
      <c r="G4" s="2661"/>
      <c r="H4" s="2661"/>
      <c r="I4" s="2661"/>
      <c r="J4" s="2661"/>
      <c r="K4" s="2661"/>
      <c r="L4" s="1147"/>
    </row>
    <row r="5" spans="1:12" ht="5.25" customHeight="1" x14ac:dyDescent="0.2">
      <c r="B5" s="1036" t="s">
        <v>1159</v>
      </c>
      <c r="C5" s="1036"/>
      <c r="L5" s="300"/>
    </row>
    <row r="6" spans="1:12" ht="30.75" customHeight="1" x14ac:dyDescent="0.2">
      <c r="A6" s="300"/>
      <c r="B6" s="2673" t="s">
        <v>1297</v>
      </c>
      <c r="C6" s="2673"/>
      <c r="D6" s="2673"/>
      <c r="E6" s="2673"/>
      <c r="F6" s="2673"/>
      <c r="G6" s="2673"/>
      <c r="H6" s="2673"/>
      <c r="I6" s="2673"/>
      <c r="J6" s="2673"/>
      <c r="K6" s="2673"/>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52"/>
      <c r="G12" s="2652"/>
      <c r="H12" s="2652"/>
      <c r="I12" s="2652"/>
      <c r="J12" s="2652"/>
      <c r="K12" s="265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68"/>
      <c r="E14" s="2668"/>
      <c r="F14" s="2668"/>
      <c r="H14" s="1230" t="s">
        <v>1292</v>
      </c>
      <c r="I14" s="2669"/>
      <c r="J14" s="2669"/>
      <c r="K14" s="266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9"/>
      <c r="E16" s="2669"/>
      <c r="F16" s="2669"/>
      <c r="G16" s="2669"/>
      <c r="H16" s="2669"/>
      <c r="I16" s="2669"/>
      <c r="J16" s="2669"/>
      <c r="K16" s="2669"/>
      <c r="L16" s="300"/>
    </row>
    <row r="17" spans="2:12" ht="13.5" customHeight="1" x14ac:dyDescent="0.2">
      <c r="B17" s="1156" t="s">
        <v>1290</v>
      </c>
      <c r="C17" s="1156"/>
      <c r="D17" s="2670"/>
      <c r="E17" s="2670"/>
      <c r="F17" s="2670"/>
      <c r="G17" s="2670"/>
      <c r="H17" s="2670"/>
      <c r="I17" s="2670"/>
      <c r="J17" s="2670"/>
      <c r="K17" s="267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60"/>
      <c r="C20" s="2660"/>
      <c r="D20" s="2660"/>
      <c r="E20" s="2660"/>
      <c r="F20" s="2660"/>
      <c r="G20" s="2660"/>
      <c r="H20" s="2660"/>
      <c r="I20" s="2660"/>
      <c r="J20" s="2660"/>
      <c r="K20" s="266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60"/>
      <c r="C23" s="2660"/>
      <c r="D23" s="2660"/>
      <c r="E23" s="2660"/>
      <c r="F23" s="2660"/>
      <c r="G23" s="2660"/>
      <c r="H23" s="2660"/>
      <c r="I23" s="2660"/>
      <c r="J23" s="2660"/>
      <c r="K23" s="266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60"/>
      <c r="C26" s="2660"/>
      <c r="D26" s="2660"/>
      <c r="E26" s="2660"/>
      <c r="F26" s="2660"/>
      <c r="G26" s="2660"/>
      <c r="H26" s="2660"/>
      <c r="I26" s="2660"/>
      <c r="J26" s="2660"/>
      <c r="K26" s="266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60"/>
      <c r="C29" s="2660"/>
      <c r="D29" s="2660"/>
      <c r="E29" s="2660"/>
      <c r="F29" s="2660"/>
      <c r="G29" s="2660"/>
      <c r="H29" s="2660"/>
      <c r="I29" s="2660"/>
      <c r="J29" s="2660"/>
      <c r="K29" s="266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60"/>
      <c r="C32" s="2660"/>
      <c r="D32" s="2660"/>
      <c r="E32" s="2660"/>
      <c r="F32" s="2660"/>
      <c r="G32" s="2660"/>
      <c r="H32" s="2660"/>
      <c r="I32" s="2660"/>
      <c r="J32" s="2660"/>
      <c r="K32" s="266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60"/>
      <c r="C35" s="2660"/>
      <c r="D35" s="2660"/>
      <c r="E35" s="2660"/>
      <c r="F35" s="2660"/>
      <c r="G35" s="2660"/>
      <c r="H35" s="2660"/>
      <c r="I35" s="2660"/>
      <c r="J35" s="2660"/>
      <c r="K35" s="266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60"/>
      <c r="C38" s="2660"/>
      <c r="D38" s="2660"/>
      <c r="E38" s="2660"/>
      <c r="F38" s="2660"/>
      <c r="G38" s="2660"/>
      <c r="H38" s="2660"/>
      <c r="I38" s="2660"/>
      <c r="J38" s="2660"/>
      <c r="K38" s="266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60"/>
      <c r="C41" s="2660"/>
      <c r="D41" s="2660"/>
      <c r="E41" s="2660"/>
      <c r="F41" s="2660"/>
      <c r="G41" s="2660"/>
      <c r="H41" s="2660"/>
      <c r="I41" s="2660"/>
      <c r="J41" s="2660"/>
      <c r="K41" s="266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45" t="str">
        <f>'Single Audit Cover'!A7</f>
        <v xml:space="preserve"> Delabar CTE System</v>
      </c>
      <c r="C1" s="2645"/>
      <c r="D1" s="2645"/>
      <c r="E1" s="1240"/>
    </row>
    <row r="2" spans="2:5" s="1058" customFormat="1" ht="12.75" customHeight="1" x14ac:dyDescent="0.2">
      <c r="B2" s="2647">
        <f>'Single Audit Cover'!E7</f>
        <v>33094729045</v>
      </c>
      <c r="C2" s="2647"/>
      <c r="D2" s="2647"/>
      <c r="E2" s="1241"/>
    </row>
    <row r="3" spans="2:5" ht="12.75" customHeight="1" x14ac:dyDescent="0.2">
      <c r="B3" s="2661" t="s">
        <v>1743</v>
      </c>
      <c r="C3" s="2661"/>
      <c r="D3" s="2661"/>
      <c r="E3" s="1050"/>
    </row>
    <row r="4" spans="2:5" s="1058" customFormat="1" ht="12.75" customHeight="1" x14ac:dyDescent="0.2">
      <c r="B4" s="2674" t="str">
        <f>'Single Audit Cover'!A4</f>
        <v>Year Ending June 30, 2020</v>
      </c>
      <c r="C4" s="2674"/>
      <c r="D4" s="2674"/>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2097</v>
      </c>
      <c r="C7" s="302" t="s">
        <v>2098</v>
      </c>
      <c r="D7" s="302" t="s">
        <v>2099</v>
      </c>
      <c r="E7" s="302"/>
    </row>
    <row r="8" spans="2:5" ht="13.5" customHeight="1" x14ac:dyDescent="0.2">
      <c r="B8" s="1245" t="s">
        <v>2100</v>
      </c>
      <c r="C8" s="302" t="s">
        <v>2101</v>
      </c>
      <c r="D8" s="302" t="s">
        <v>2099</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ADC92-4E41-4C46-BA78-4CA3971E9526}">
  <dimension ref="B1:L70"/>
  <sheetViews>
    <sheetView showGridLines="0" zoomScale="110" zoomScaleNormal="110" zoomScaleSheetLayoutView="100" workbookViewId="0"/>
  </sheetViews>
  <sheetFormatPr defaultColWidth="9.140625" defaultRowHeight="12.75" x14ac:dyDescent="0.2"/>
  <cols>
    <col min="1" max="1" width="1.5703125" style="2062" customWidth="1"/>
    <col min="2" max="2" width="11.28515625" style="2062" customWidth="1"/>
    <col min="3" max="3" width="6.42578125" style="2062" customWidth="1"/>
    <col min="4" max="4" width="5.42578125" style="2062" customWidth="1"/>
    <col min="5" max="5" width="74.7109375" style="2062" customWidth="1"/>
    <col min="6" max="6" width="1.5703125" style="2062" customWidth="1"/>
    <col min="7" max="8" width="2.42578125" style="2062" customWidth="1"/>
    <col min="9" max="9" width="9.28515625" style="2062" customWidth="1"/>
    <col min="10" max="10" width="14.42578125" style="2062" customWidth="1"/>
    <col min="11" max="11" width="7.28515625" style="2062" customWidth="1"/>
    <col min="12" max="12" width="3.140625" style="2062" customWidth="1"/>
    <col min="13" max="16384" width="9.140625" style="2062"/>
  </cols>
  <sheetData>
    <row r="1" spans="2:12" ht="13.5" customHeight="1" x14ac:dyDescent="0.2">
      <c r="B1" s="2676" t="str">
        <f>COVER!A17</f>
        <v xml:space="preserve"> Delabar CTE System</v>
      </c>
      <c r="C1" s="2676"/>
      <c r="D1" s="2676"/>
      <c r="E1" s="2676"/>
      <c r="F1" s="2061"/>
      <c r="G1" s="2061"/>
      <c r="H1" s="2061"/>
      <c r="I1" s="2061"/>
      <c r="J1" s="2061"/>
      <c r="K1" s="2061"/>
      <c r="L1" s="2061"/>
    </row>
    <row r="2" spans="2:12" ht="13.5" customHeight="1" x14ac:dyDescent="0.2">
      <c r="B2" s="2677">
        <f>COVER!A13</f>
        <v>33094729045</v>
      </c>
      <c r="C2" s="2677"/>
      <c r="D2" s="2677"/>
      <c r="E2" s="2677"/>
      <c r="F2" s="2063"/>
      <c r="G2" s="2063"/>
      <c r="H2" s="2063"/>
      <c r="I2" s="2063"/>
      <c r="J2" s="2063"/>
      <c r="K2" s="2063"/>
      <c r="L2" s="2063"/>
    </row>
    <row r="3" spans="2:12" ht="13.5" customHeight="1" x14ac:dyDescent="0.2">
      <c r="B3" s="2678" t="s">
        <v>2086</v>
      </c>
      <c r="C3" s="2678"/>
      <c r="D3" s="2678"/>
      <c r="E3" s="2678"/>
      <c r="F3" s="2064"/>
      <c r="G3" s="2064"/>
      <c r="H3" s="2064"/>
      <c r="I3" s="2064"/>
      <c r="J3" s="2064"/>
      <c r="K3" s="2064"/>
      <c r="L3" s="2064"/>
    </row>
    <row r="4" spans="2:12" ht="13.5" customHeight="1" x14ac:dyDescent="0.2">
      <c r="B4" s="2679" t="s">
        <v>2085</v>
      </c>
      <c r="C4" s="2679"/>
      <c r="D4" s="2679"/>
      <c r="E4" s="2679"/>
      <c r="F4" s="2065"/>
      <c r="G4" s="2065"/>
      <c r="H4" s="2065"/>
      <c r="I4" s="2065"/>
      <c r="J4" s="2065"/>
      <c r="K4" s="2065"/>
      <c r="L4" s="2065"/>
    </row>
    <row r="5" spans="2:12" ht="29.85" customHeight="1" x14ac:dyDescent="0.2"/>
    <row r="6" spans="2:12" ht="13.5" customHeight="1" x14ac:dyDescent="0.2">
      <c r="B6" s="2066" t="s">
        <v>2087</v>
      </c>
      <c r="C6" s="2066"/>
      <c r="D6" s="2067"/>
      <c r="E6" s="2068"/>
      <c r="F6" s="2068"/>
      <c r="G6" s="2069"/>
      <c r="H6" s="2069"/>
      <c r="I6" s="2069"/>
    </row>
    <row r="7" spans="2:12" ht="13.5" customHeight="1" x14ac:dyDescent="0.2">
      <c r="B7" s="2062" t="s">
        <v>1159</v>
      </c>
    </row>
    <row r="8" spans="2:12" ht="13.5" customHeight="1" x14ac:dyDescent="0.2">
      <c r="B8" s="2070" t="s">
        <v>2088</v>
      </c>
      <c r="C8" s="2071" t="s">
        <v>2084</v>
      </c>
      <c r="D8" s="2072">
        <v>1</v>
      </c>
    </row>
    <row r="9" spans="2:12" ht="13.5" customHeight="1" x14ac:dyDescent="0.2">
      <c r="B9" s="2073"/>
      <c r="C9" s="2073"/>
      <c r="D9" s="2073"/>
    </row>
    <row r="10" spans="2:12" ht="13.5" customHeight="1" x14ac:dyDescent="0.2">
      <c r="B10" s="2070" t="s">
        <v>2089</v>
      </c>
      <c r="C10" s="2070"/>
    </row>
    <row r="11" spans="2:12" ht="66.75" customHeight="1" x14ac:dyDescent="0.2">
      <c r="B11" s="2675" t="s">
        <v>2090</v>
      </c>
      <c r="C11" s="2675"/>
      <c r="D11" s="2675"/>
      <c r="E11" s="2675"/>
    </row>
    <row r="12" spans="2:12" ht="13.5" customHeight="1" x14ac:dyDescent="0.2"/>
    <row r="13" spans="2:12" ht="13.5" customHeight="1" x14ac:dyDescent="0.2">
      <c r="B13" s="2070" t="s">
        <v>2091</v>
      </c>
      <c r="C13" s="2070"/>
    </row>
    <row r="14" spans="2:12" ht="76.5" customHeight="1" x14ac:dyDescent="0.2">
      <c r="B14" s="2675" t="s">
        <v>2102</v>
      </c>
      <c r="C14" s="2675"/>
      <c r="D14" s="2675"/>
      <c r="E14" s="2675"/>
    </row>
    <row r="15" spans="2:12" ht="13.5" customHeight="1" x14ac:dyDescent="0.2"/>
    <row r="16" spans="2:12" ht="13.5" customHeight="1" x14ac:dyDescent="0.2">
      <c r="B16" s="2070" t="s">
        <v>2092</v>
      </c>
      <c r="C16" s="2070"/>
      <c r="E16" s="2074">
        <v>44377</v>
      </c>
    </row>
    <row r="17" spans="2:5" ht="13.5" customHeight="1" x14ac:dyDescent="0.2"/>
    <row r="18" spans="2:5" ht="13.5" customHeight="1" x14ac:dyDescent="0.2">
      <c r="B18" s="2070" t="s">
        <v>2093</v>
      </c>
      <c r="C18" s="2070"/>
      <c r="E18" s="2075" t="s">
        <v>2133</v>
      </c>
    </row>
    <row r="19" spans="2:5" ht="13.5" customHeight="1" x14ac:dyDescent="0.2"/>
    <row r="20" spans="2:5" ht="13.5" customHeight="1" x14ac:dyDescent="0.2">
      <c r="B20" s="2070" t="s">
        <v>2094</v>
      </c>
      <c r="C20" s="2070"/>
      <c r="E20" s="2075" t="s">
        <v>2116</v>
      </c>
    </row>
    <row r="21" spans="2:5" ht="13.5" customHeight="1" x14ac:dyDescent="0.2">
      <c r="E21" s="2075" t="s">
        <v>2095</v>
      </c>
    </row>
    <row r="22" spans="2:5" ht="13.5" customHeight="1" x14ac:dyDescent="0.2">
      <c r="E22" s="2075"/>
    </row>
    <row r="23" spans="2:5" ht="13.5" customHeight="1" x14ac:dyDescent="0.2"/>
    <row r="24" spans="2:5" ht="13.5" customHeight="1" x14ac:dyDescent="0.2"/>
    <row r="25" spans="2:5" ht="13.5" customHeight="1" x14ac:dyDescent="0.2">
      <c r="B25" s="2076"/>
      <c r="C25" s="2076"/>
      <c r="D25" s="2076"/>
    </row>
    <row r="26" spans="2:5" ht="13.5" customHeight="1" x14ac:dyDescent="0.2">
      <c r="B26" s="2076"/>
      <c r="C26" s="2076"/>
      <c r="D26" s="2076"/>
    </row>
    <row r="27" spans="2:5" ht="13.5" customHeight="1" x14ac:dyDescent="0.2">
      <c r="B27" s="2076"/>
      <c r="C27" s="2076"/>
      <c r="D27" s="207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7"/>
      <c r="C35" s="2077"/>
      <c r="D35" s="2077"/>
    </row>
    <row r="36" spans="2:5" ht="13.5" customHeight="1" x14ac:dyDescent="0.2"/>
    <row r="37" spans="2:5" ht="13.5" customHeight="1" x14ac:dyDescent="0.2">
      <c r="B37" s="2077"/>
      <c r="C37" s="2077"/>
      <c r="D37" s="2077"/>
    </row>
    <row r="38" spans="2:5" ht="13.5" customHeight="1" x14ac:dyDescent="0.2">
      <c r="B38" s="2077"/>
      <c r="C38" s="2077"/>
      <c r="D38" s="2077"/>
    </row>
    <row r="39" spans="2:5" ht="13.5" customHeight="1" x14ac:dyDescent="0.2">
      <c r="B39" s="2077"/>
      <c r="C39" s="2077"/>
      <c r="D39" s="2077"/>
    </row>
    <row r="40" spans="2:5" ht="13.5" customHeight="1" x14ac:dyDescent="0.2">
      <c r="B40" s="2077"/>
      <c r="C40" s="2077"/>
      <c r="D40" s="2077"/>
    </row>
    <row r="41" spans="2:5" ht="13.5" customHeight="1" x14ac:dyDescent="0.2">
      <c r="B41" s="2078"/>
      <c r="C41" s="2078"/>
      <c r="D41" s="2078"/>
      <c r="E41" s="2078"/>
    </row>
    <row r="42" spans="2:5" ht="12.2" customHeight="1" x14ac:dyDescent="0.2">
      <c r="B42" s="2079" t="s">
        <v>2096</v>
      </c>
      <c r="C42" s="2079"/>
      <c r="D42" s="2079"/>
    </row>
    <row r="43" spans="2:5" ht="12.2" customHeight="1" x14ac:dyDescent="0.2">
      <c r="B43" s="2080"/>
      <c r="C43" s="2080"/>
      <c r="D43" s="2080"/>
    </row>
    <row r="44" spans="2:5" ht="12.75" customHeight="1" x14ac:dyDescent="0.2">
      <c r="B44" s="2070"/>
      <c r="C44" s="2070"/>
      <c r="D44" s="2070"/>
    </row>
    <row r="45" spans="2:5" ht="12.75" customHeight="1" x14ac:dyDescent="0.2">
      <c r="B45" s="2070"/>
      <c r="C45" s="2070"/>
      <c r="D45" s="2070"/>
    </row>
    <row r="46" spans="2:5" x14ac:dyDescent="0.2">
      <c r="B46" s="2070"/>
      <c r="C46" s="2070"/>
      <c r="D46" s="2070"/>
    </row>
    <row r="47" spans="2:5" x14ac:dyDescent="0.2">
      <c r="B47" s="2070"/>
      <c r="C47" s="2070"/>
      <c r="D47" s="2070"/>
    </row>
    <row r="51" spans="2:4" x14ac:dyDescent="0.2">
      <c r="B51" s="2081"/>
      <c r="C51" s="2081"/>
      <c r="D51" s="208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2"/>
      <c r="C64" s="2082"/>
      <c r="D64" s="2082"/>
    </row>
    <row r="65" spans="2:4" x14ac:dyDescent="0.2">
      <c r="B65" s="2070"/>
      <c r="C65" s="2070"/>
      <c r="D65" s="2070"/>
    </row>
    <row r="66" spans="2:4" x14ac:dyDescent="0.2">
      <c r="B66" s="2070"/>
      <c r="C66" s="2070"/>
      <c r="D66" s="2070"/>
    </row>
    <row r="67" spans="2:4" x14ac:dyDescent="0.2">
      <c r="B67" s="2082"/>
      <c r="C67" s="2082"/>
      <c r="D67" s="2082"/>
    </row>
    <row r="68" spans="2:4" x14ac:dyDescent="0.2">
      <c r="B68" s="2082"/>
      <c r="C68" s="2082"/>
      <c r="D68" s="2082"/>
    </row>
    <row r="69" spans="2:4" x14ac:dyDescent="0.2">
      <c r="B69" s="2082"/>
      <c r="C69" s="2082"/>
      <c r="D69" s="2082"/>
    </row>
    <row r="70" spans="2:4" x14ac:dyDescent="0.2">
      <c r="B70" s="2070"/>
      <c r="C70" s="2070"/>
      <c r="D70" s="207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26032-5171-4E08-BE46-ACF1FF8047F7}">
  <dimension ref="B1:L70"/>
  <sheetViews>
    <sheetView showGridLines="0" zoomScale="110" zoomScaleNormal="110" zoomScaleSheetLayoutView="100" workbookViewId="0"/>
  </sheetViews>
  <sheetFormatPr defaultColWidth="9.140625" defaultRowHeight="12.75" x14ac:dyDescent="0.2"/>
  <cols>
    <col min="1" max="1" width="1.5703125" style="2062" customWidth="1"/>
    <col min="2" max="2" width="11.28515625" style="2062" customWidth="1"/>
    <col min="3" max="3" width="6.42578125" style="2062" customWidth="1"/>
    <col min="4" max="4" width="5.42578125" style="2062" customWidth="1"/>
    <col min="5" max="5" width="74.7109375" style="2062" customWidth="1"/>
    <col min="6" max="6" width="1.5703125" style="2062" customWidth="1"/>
    <col min="7" max="8" width="2.42578125" style="2062" customWidth="1"/>
    <col min="9" max="9" width="9.28515625" style="2062" customWidth="1"/>
    <col min="10" max="10" width="14.42578125" style="2062" customWidth="1"/>
    <col min="11" max="11" width="7.28515625" style="2062" customWidth="1"/>
    <col min="12" max="12" width="3.140625" style="2062" customWidth="1"/>
    <col min="13" max="16384" width="9.140625" style="2062"/>
  </cols>
  <sheetData>
    <row r="1" spans="2:12" ht="13.5" customHeight="1" x14ac:dyDescent="0.2">
      <c r="B1" s="2676" t="str">
        <f>COVER!A17</f>
        <v xml:space="preserve"> Delabar CTE System</v>
      </c>
      <c r="C1" s="2676"/>
      <c r="D1" s="2676"/>
      <c r="E1" s="2676"/>
      <c r="F1" s="2061"/>
      <c r="G1" s="2061"/>
      <c r="H1" s="2061"/>
      <c r="I1" s="2061"/>
      <c r="J1" s="2061"/>
      <c r="K1" s="2061"/>
      <c r="L1" s="2061"/>
    </row>
    <row r="2" spans="2:12" ht="13.5" customHeight="1" x14ac:dyDescent="0.2">
      <c r="B2" s="2677">
        <f>COVER!A13</f>
        <v>33094729045</v>
      </c>
      <c r="C2" s="2677"/>
      <c r="D2" s="2677"/>
      <c r="E2" s="2677"/>
      <c r="F2" s="2063"/>
      <c r="G2" s="2063"/>
      <c r="H2" s="2063"/>
      <c r="I2" s="2063"/>
      <c r="J2" s="2063"/>
      <c r="K2" s="2063"/>
      <c r="L2" s="2063"/>
    </row>
    <row r="3" spans="2:12" ht="13.5" customHeight="1" x14ac:dyDescent="0.2">
      <c r="B3" s="2678" t="s">
        <v>2107</v>
      </c>
      <c r="C3" s="2678"/>
      <c r="D3" s="2678"/>
      <c r="E3" s="2678"/>
      <c r="F3" s="2064"/>
      <c r="G3" s="2064"/>
      <c r="H3" s="2064"/>
      <c r="I3" s="2064"/>
      <c r="J3" s="2064"/>
      <c r="K3" s="2064"/>
      <c r="L3" s="2064"/>
    </row>
    <row r="4" spans="2:12" ht="13.5" customHeight="1" x14ac:dyDescent="0.2">
      <c r="B4" s="2679" t="s">
        <v>2085</v>
      </c>
      <c r="C4" s="2679"/>
      <c r="D4" s="2679"/>
      <c r="E4" s="2679"/>
      <c r="F4" s="2065"/>
      <c r="G4" s="2065"/>
      <c r="H4" s="2065"/>
      <c r="I4" s="2065"/>
      <c r="J4" s="2065"/>
      <c r="K4" s="2065"/>
      <c r="L4" s="2065"/>
    </row>
    <row r="5" spans="2:12" ht="29.85" customHeight="1" x14ac:dyDescent="0.2"/>
    <row r="6" spans="2:12" ht="13.5" customHeight="1" x14ac:dyDescent="0.2">
      <c r="B6" s="2066" t="s">
        <v>2087</v>
      </c>
      <c r="C6" s="2066"/>
      <c r="D6" s="2067"/>
      <c r="E6" s="2068"/>
      <c r="F6" s="2068"/>
      <c r="G6" s="2069"/>
      <c r="H6" s="2069"/>
      <c r="I6" s="2069"/>
    </row>
    <row r="7" spans="2:12" ht="13.5" customHeight="1" x14ac:dyDescent="0.2">
      <c r="B7" s="2062" t="s">
        <v>1159</v>
      </c>
    </row>
    <row r="8" spans="2:12" ht="13.5" customHeight="1" x14ac:dyDescent="0.2">
      <c r="B8" s="2070" t="s">
        <v>2088</v>
      </c>
      <c r="C8" s="2071" t="s">
        <v>2084</v>
      </c>
      <c r="D8" s="2072">
        <v>2</v>
      </c>
    </row>
    <row r="9" spans="2:12" ht="13.5" customHeight="1" x14ac:dyDescent="0.2">
      <c r="B9" s="2073"/>
      <c r="C9" s="2073"/>
      <c r="D9" s="2073"/>
    </row>
    <row r="10" spans="2:12" ht="13.5" customHeight="1" x14ac:dyDescent="0.2">
      <c r="B10" s="2070" t="s">
        <v>2089</v>
      </c>
      <c r="C10" s="2070"/>
    </row>
    <row r="11" spans="2:12" ht="66.75" customHeight="1" x14ac:dyDescent="0.2">
      <c r="B11" s="2675" t="s">
        <v>2109</v>
      </c>
      <c r="C11" s="2675"/>
      <c r="D11" s="2675"/>
      <c r="E11" s="2675"/>
    </row>
    <row r="12" spans="2:12" ht="13.5" customHeight="1" x14ac:dyDescent="0.2"/>
    <row r="13" spans="2:12" ht="13.5" customHeight="1" x14ac:dyDescent="0.2">
      <c r="B13" s="2070" t="s">
        <v>2091</v>
      </c>
      <c r="C13" s="2070"/>
    </row>
    <row r="14" spans="2:12" ht="76.5" customHeight="1" x14ac:dyDescent="0.2">
      <c r="B14" s="2675" t="s">
        <v>2117</v>
      </c>
      <c r="C14" s="2675"/>
      <c r="D14" s="2675"/>
      <c r="E14" s="2675"/>
    </row>
    <row r="15" spans="2:12" ht="13.5" customHeight="1" x14ac:dyDescent="0.2"/>
    <row r="16" spans="2:12" ht="13.5" customHeight="1" x14ac:dyDescent="0.2">
      <c r="B16" s="2070" t="s">
        <v>2092</v>
      </c>
      <c r="C16" s="2070"/>
      <c r="E16" s="2074">
        <v>44377</v>
      </c>
    </row>
    <row r="17" spans="2:5" ht="13.5" customHeight="1" x14ac:dyDescent="0.2">
      <c r="E17" s="2084"/>
    </row>
    <row r="18" spans="2:5" ht="13.5" customHeight="1" x14ac:dyDescent="0.2">
      <c r="B18" s="2070" t="s">
        <v>2093</v>
      </c>
      <c r="C18" s="2070"/>
      <c r="E18" s="2075" t="s">
        <v>2133</v>
      </c>
    </row>
    <row r="19" spans="2:5" ht="13.5" customHeight="1" x14ac:dyDescent="0.2"/>
    <row r="20" spans="2:5" ht="13.5" customHeight="1" x14ac:dyDescent="0.2">
      <c r="B20" s="2070" t="s">
        <v>2094</v>
      </c>
      <c r="C20" s="2070"/>
      <c r="E20" s="2075" t="s">
        <v>2110</v>
      </c>
    </row>
    <row r="21" spans="2:5" ht="13.5" customHeight="1" x14ac:dyDescent="0.2">
      <c r="E21" s="2075" t="s">
        <v>2111</v>
      </c>
    </row>
    <row r="22" spans="2:5" ht="13.5" customHeight="1" x14ac:dyDescent="0.2">
      <c r="E22" s="2075"/>
    </row>
    <row r="23" spans="2:5" ht="13.5" customHeight="1" x14ac:dyDescent="0.2"/>
    <row r="24" spans="2:5" ht="13.5" customHeight="1" x14ac:dyDescent="0.2"/>
    <row r="25" spans="2:5" ht="13.5" customHeight="1" x14ac:dyDescent="0.2">
      <c r="B25" s="2076"/>
      <c r="C25" s="2076"/>
      <c r="D25" s="2076"/>
    </row>
    <row r="26" spans="2:5" ht="13.5" customHeight="1" x14ac:dyDescent="0.2">
      <c r="B26" s="2076"/>
      <c r="C26" s="2076"/>
      <c r="D26" s="2076"/>
    </row>
    <row r="27" spans="2:5" ht="13.5" customHeight="1" x14ac:dyDescent="0.2">
      <c r="B27" s="2076"/>
      <c r="C27" s="2076"/>
      <c r="D27" s="207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7"/>
      <c r="C35" s="2077"/>
      <c r="D35" s="2077"/>
    </row>
    <row r="36" spans="2:5" ht="13.5" customHeight="1" x14ac:dyDescent="0.2"/>
    <row r="37" spans="2:5" ht="13.5" customHeight="1" x14ac:dyDescent="0.2">
      <c r="B37" s="2077"/>
      <c r="C37" s="2077"/>
      <c r="D37" s="2077"/>
    </row>
    <row r="38" spans="2:5" ht="13.5" customHeight="1" x14ac:dyDescent="0.2">
      <c r="B38" s="2077"/>
      <c r="C38" s="2077"/>
      <c r="D38" s="2077"/>
    </row>
    <row r="39" spans="2:5" ht="13.5" customHeight="1" x14ac:dyDescent="0.2">
      <c r="B39" s="2077"/>
      <c r="C39" s="2077"/>
      <c r="D39" s="2077"/>
    </row>
    <row r="40" spans="2:5" ht="13.5" customHeight="1" x14ac:dyDescent="0.2">
      <c r="B40" s="2077"/>
      <c r="C40" s="2077"/>
      <c r="D40" s="2077"/>
    </row>
    <row r="41" spans="2:5" ht="13.5" customHeight="1" x14ac:dyDescent="0.2">
      <c r="B41" s="2078"/>
      <c r="C41" s="2078"/>
      <c r="D41" s="2078"/>
      <c r="E41" s="2078"/>
    </row>
    <row r="42" spans="2:5" ht="12.2" customHeight="1" x14ac:dyDescent="0.2">
      <c r="B42" s="2079"/>
      <c r="C42" s="2079"/>
      <c r="D42" s="2079"/>
    </row>
    <row r="43" spans="2:5" ht="12.2" customHeight="1" x14ac:dyDescent="0.2">
      <c r="B43" s="2080"/>
      <c r="C43" s="2080"/>
      <c r="D43" s="2080"/>
    </row>
    <row r="44" spans="2:5" ht="12.75" customHeight="1" x14ac:dyDescent="0.2">
      <c r="B44" s="2070"/>
      <c r="C44" s="2070"/>
      <c r="D44" s="2070"/>
    </row>
    <row r="45" spans="2:5" ht="12.75" customHeight="1" x14ac:dyDescent="0.2">
      <c r="B45" s="2070"/>
      <c r="C45" s="2070"/>
      <c r="D45" s="2070"/>
    </row>
    <row r="46" spans="2:5" x14ac:dyDescent="0.2">
      <c r="B46" s="2070"/>
      <c r="C46" s="2070"/>
      <c r="D46" s="2070"/>
    </row>
    <row r="47" spans="2:5" x14ac:dyDescent="0.2">
      <c r="B47" s="2070"/>
      <c r="C47" s="2070"/>
      <c r="D47" s="2070"/>
    </row>
    <row r="51" spans="2:4" x14ac:dyDescent="0.2">
      <c r="B51" s="2081"/>
      <c r="C51" s="2081"/>
      <c r="D51" s="208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2"/>
      <c r="C64" s="2082"/>
      <c r="D64" s="2082"/>
    </row>
    <row r="65" spans="2:4" x14ac:dyDescent="0.2">
      <c r="B65" s="2070"/>
      <c r="C65" s="2070"/>
      <c r="D65" s="2070"/>
    </row>
    <row r="66" spans="2:4" x14ac:dyDescent="0.2">
      <c r="B66" s="2070"/>
      <c r="C66" s="2070"/>
      <c r="D66" s="2070"/>
    </row>
    <row r="67" spans="2:4" x14ac:dyDescent="0.2">
      <c r="B67" s="2082"/>
      <c r="C67" s="2082"/>
      <c r="D67" s="2082"/>
    </row>
    <row r="68" spans="2:4" x14ac:dyDescent="0.2">
      <c r="B68" s="2082"/>
      <c r="C68" s="2082"/>
      <c r="D68" s="2082"/>
    </row>
    <row r="69" spans="2:4" x14ac:dyDescent="0.2">
      <c r="B69" s="2082"/>
      <c r="C69" s="2082"/>
      <c r="D69" s="2082"/>
    </row>
    <row r="70" spans="2:4" x14ac:dyDescent="0.2">
      <c r="B70" s="2070"/>
      <c r="C70" s="2070"/>
      <c r="D70" s="207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4057-F945-4843-BF53-4CB884FCCF11}">
  <dimension ref="B1:L70"/>
  <sheetViews>
    <sheetView showGridLines="0" zoomScale="110" zoomScaleNormal="110" zoomScaleSheetLayoutView="100" workbookViewId="0"/>
  </sheetViews>
  <sheetFormatPr defaultColWidth="9.140625" defaultRowHeight="12.75" x14ac:dyDescent="0.2"/>
  <cols>
    <col min="1" max="1" width="1.5703125" style="2062" customWidth="1"/>
    <col min="2" max="2" width="11.28515625" style="2062" customWidth="1"/>
    <col min="3" max="3" width="6.42578125" style="2062" customWidth="1"/>
    <col min="4" max="4" width="5.42578125" style="2062" customWidth="1"/>
    <col min="5" max="5" width="74.7109375" style="2062" customWidth="1"/>
    <col min="6" max="6" width="1.5703125" style="2062" customWidth="1"/>
    <col min="7" max="8" width="2.42578125" style="2062" customWidth="1"/>
    <col min="9" max="9" width="9.28515625" style="2062" customWidth="1"/>
    <col min="10" max="10" width="14.42578125" style="2062" customWidth="1"/>
    <col min="11" max="11" width="7.28515625" style="2062" customWidth="1"/>
    <col min="12" max="12" width="3.140625" style="2062" customWidth="1"/>
    <col min="13" max="16384" width="9.140625" style="2062"/>
  </cols>
  <sheetData>
    <row r="1" spans="2:12" ht="13.5" customHeight="1" x14ac:dyDescent="0.2">
      <c r="B1" s="2676" t="str">
        <f>COVER!A17</f>
        <v xml:space="preserve"> Delabar CTE System</v>
      </c>
      <c r="C1" s="2676"/>
      <c r="D1" s="2676"/>
      <c r="E1" s="2676"/>
      <c r="F1" s="2061"/>
      <c r="G1" s="2061"/>
      <c r="H1" s="2061"/>
      <c r="I1" s="2061"/>
      <c r="J1" s="2061"/>
      <c r="K1" s="2061"/>
      <c r="L1" s="2061"/>
    </row>
    <row r="2" spans="2:12" ht="13.5" customHeight="1" x14ac:dyDescent="0.2">
      <c r="B2" s="2677">
        <f>COVER!A13</f>
        <v>33094729045</v>
      </c>
      <c r="C2" s="2677"/>
      <c r="D2" s="2677"/>
      <c r="E2" s="2677"/>
      <c r="F2" s="2063"/>
      <c r="G2" s="2063"/>
      <c r="H2" s="2063"/>
      <c r="I2" s="2063"/>
      <c r="J2" s="2063"/>
      <c r="K2" s="2063"/>
      <c r="L2" s="2063"/>
    </row>
    <row r="3" spans="2:12" ht="13.5" customHeight="1" x14ac:dyDescent="0.2">
      <c r="B3" s="2678" t="s">
        <v>2086</v>
      </c>
      <c r="C3" s="2678"/>
      <c r="D3" s="2678"/>
      <c r="E3" s="2678"/>
      <c r="F3" s="2064"/>
      <c r="G3" s="2064"/>
      <c r="H3" s="2064"/>
      <c r="I3" s="2064"/>
      <c r="J3" s="2064"/>
      <c r="K3" s="2064"/>
      <c r="L3" s="2064"/>
    </row>
    <row r="4" spans="2:12" ht="13.5" customHeight="1" x14ac:dyDescent="0.2">
      <c r="B4" s="2679" t="s">
        <v>2085</v>
      </c>
      <c r="C4" s="2679"/>
      <c r="D4" s="2679"/>
      <c r="E4" s="2679"/>
      <c r="F4" s="2065"/>
      <c r="G4" s="2065"/>
      <c r="H4" s="2065"/>
      <c r="I4" s="2065"/>
      <c r="J4" s="2065"/>
      <c r="K4" s="2065"/>
      <c r="L4" s="2065"/>
    </row>
    <row r="5" spans="2:12" ht="29.85" customHeight="1" x14ac:dyDescent="0.2"/>
    <row r="6" spans="2:12" ht="13.5" customHeight="1" x14ac:dyDescent="0.2">
      <c r="B6" s="2066" t="s">
        <v>2087</v>
      </c>
      <c r="C6" s="2066"/>
      <c r="D6" s="2067"/>
      <c r="E6" s="2068"/>
      <c r="F6" s="2068"/>
      <c r="G6" s="2069"/>
      <c r="H6" s="2069"/>
      <c r="I6" s="2069"/>
    </row>
    <row r="7" spans="2:12" ht="13.5" customHeight="1" x14ac:dyDescent="0.2">
      <c r="B7" s="2062" t="s">
        <v>1159</v>
      </c>
    </row>
    <row r="8" spans="2:12" ht="13.5" customHeight="1" x14ac:dyDescent="0.2">
      <c r="B8" s="2070" t="s">
        <v>2088</v>
      </c>
      <c r="C8" s="2071" t="s">
        <v>2084</v>
      </c>
      <c r="D8" s="2072">
        <v>3</v>
      </c>
    </row>
    <row r="9" spans="2:12" ht="13.5" customHeight="1" x14ac:dyDescent="0.2">
      <c r="B9" s="2073"/>
      <c r="C9" s="2073"/>
      <c r="D9" s="2073"/>
    </row>
    <row r="10" spans="2:12" ht="13.5" customHeight="1" x14ac:dyDescent="0.2">
      <c r="B10" s="2070" t="s">
        <v>2089</v>
      </c>
      <c r="C10" s="2070"/>
    </row>
    <row r="11" spans="2:12" ht="66.75" customHeight="1" x14ac:dyDescent="0.2">
      <c r="B11" s="2675" t="s">
        <v>2119</v>
      </c>
      <c r="C11" s="2675"/>
      <c r="D11" s="2675"/>
      <c r="E11" s="2675"/>
    </row>
    <row r="12" spans="2:12" ht="13.5" customHeight="1" x14ac:dyDescent="0.2"/>
    <row r="13" spans="2:12" ht="13.5" customHeight="1" x14ac:dyDescent="0.2">
      <c r="B13" s="2070" t="s">
        <v>2091</v>
      </c>
      <c r="C13" s="2070"/>
    </row>
    <row r="14" spans="2:12" ht="76.5" customHeight="1" x14ac:dyDescent="0.2">
      <c r="B14" s="2675" t="s">
        <v>2127</v>
      </c>
      <c r="C14" s="2675"/>
      <c r="D14" s="2675"/>
      <c r="E14" s="2675"/>
    </row>
    <row r="15" spans="2:12" ht="13.5" customHeight="1" x14ac:dyDescent="0.2"/>
    <row r="16" spans="2:12" ht="13.5" customHeight="1" x14ac:dyDescent="0.2">
      <c r="B16" s="2070" t="s">
        <v>2092</v>
      </c>
      <c r="C16" s="2070"/>
      <c r="E16" s="2086">
        <v>44440</v>
      </c>
    </row>
    <row r="17" spans="2:5" ht="13.5" customHeight="1" x14ac:dyDescent="0.2"/>
    <row r="18" spans="2:5" ht="13.5" customHeight="1" x14ac:dyDescent="0.2">
      <c r="B18" s="2070" t="s">
        <v>2093</v>
      </c>
      <c r="C18" s="2070"/>
      <c r="E18" s="2075" t="s">
        <v>2133</v>
      </c>
    </row>
    <row r="19" spans="2:5" ht="13.5" customHeight="1" x14ac:dyDescent="0.2"/>
    <row r="20" spans="2:5" ht="13.5" customHeight="1" x14ac:dyDescent="0.2">
      <c r="B20" s="2070" t="s">
        <v>2094</v>
      </c>
      <c r="C20" s="2070"/>
      <c r="E20" s="2087" t="s">
        <v>2128</v>
      </c>
    </row>
    <row r="21" spans="2:5" ht="13.5" customHeight="1" x14ac:dyDescent="0.2">
      <c r="E21" s="2087" t="s">
        <v>2126</v>
      </c>
    </row>
    <row r="22" spans="2:5" ht="13.5" customHeight="1" x14ac:dyDescent="0.2">
      <c r="E22" s="2075"/>
    </row>
    <row r="23" spans="2:5" ht="13.5" customHeight="1" x14ac:dyDescent="0.2"/>
    <row r="24" spans="2:5" ht="13.5" customHeight="1" x14ac:dyDescent="0.2"/>
    <row r="25" spans="2:5" ht="13.5" customHeight="1" x14ac:dyDescent="0.2">
      <c r="B25" s="2076"/>
      <c r="C25" s="2076"/>
      <c r="D25" s="2076"/>
    </row>
    <row r="26" spans="2:5" ht="13.5" customHeight="1" x14ac:dyDescent="0.2">
      <c r="B26" s="2076"/>
      <c r="C26" s="2076"/>
      <c r="D26" s="2076"/>
    </row>
    <row r="27" spans="2:5" ht="13.5" customHeight="1" x14ac:dyDescent="0.2">
      <c r="B27" s="2076"/>
      <c r="C27" s="2076"/>
      <c r="D27" s="207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7"/>
      <c r="C35" s="2077"/>
      <c r="D35" s="2077"/>
    </row>
    <row r="36" spans="2:5" ht="13.5" customHeight="1" x14ac:dyDescent="0.2"/>
    <row r="37" spans="2:5" ht="13.5" customHeight="1" x14ac:dyDescent="0.2">
      <c r="B37" s="2077"/>
      <c r="C37" s="2077"/>
      <c r="D37" s="2077"/>
    </row>
    <row r="38" spans="2:5" ht="13.5" customHeight="1" x14ac:dyDescent="0.2">
      <c r="B38" s="2077"/>
      <c r="C38" s="2077"/>
      <c r="D38" s="2077"/>
    </row>
    <row r="39" spans="2:5" ht="13.5" customHeight="1" x14ac:dyDescent="0.2">
      <c r="B39" s="2077"/>
      <c r="C39" s="2077"/>
      <c r="D39" s="2077"/>
    </row>
    <row r="40" spans="2:5" ht="13.5" customHeight="1" x14ac:dyDescent="0.2">
      <c r="B40" s="2077"/>
      <c r="C40" s="2077"/>
      <c r="D40" s="2077"/>
    </row>
    <row r="41" spans="2:5" ht="13.5" customHeight="1" x14ac:dyDescent="0.2">
      <c r="B41" s="2078"/>
      <c r="C41" s="2078"/>
      <c r="D41" s="2078"/>
      <c r="E41" s="2078"/>
    </row>
    <row r="42" spans="2:5" ht="12.2" customHeight="1" x14ac:dyDescent="0.2">
      <c r="B42" s="2079" t="s">
        <v>2096</v>
      </c>
      <c r="C42" s="2079"/>
      <c r="D42" s="2079"/>
    </row>
    <row r="43" spans="2:5" ht="12.2" customHeight="1" x14ac:dyDescent="0.2">
      <c r="B43" s="2080"/>
      <c r="C43" s="2080"/>
      <c r="D43" s="2080"/>
    </row>
    <row r="44" spans="2:5" ht="12.75" customHeight="1" x14ac:dyDescent="0.2">
      <c r="B44" s="2070"/>
      <c r="C44" s="2070"/>
      <c r="D44" s="2070"/>
    </row>
    <row r="45" spans="2:5" ht="12.75" customHeight="1" x14ac:dyDescent="0.2">
      <c r="B45" s="2070"/>
      <c r="C45" s="2070"/>
      <c r="D45" s="2070"/>
    </row>
    <row r="46" spans="2:5" x14ac:dyDescent="0.2">
      <c r="B46" s="2070"/>
      <c r="C46" s="2070"/>
      <c r="D46" s="2070"/>
    </row>
    <row r="47" spans="2:5" x14ac:dyDescent="0.2">
      <c r="B47" s="2070"/>
      <c r="C47" s="2070"/>
      <c r="D47" s="2070"/>
    </row>
    <row r="51" spans="2:4" x14ac:dyDescent="0.2">
      <c r="B51" s="2081"/>
      <c r="C51" s="2081"/>
      <c r="D51" s="208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2"/>
      <c r="C64" s="2082"/>
      <c r="D64" s="2082"/>
    </row>
    <row r="65" spans="2:4" x14ac:dyDescent="0.2">
      <c r="B65" s="2070"/>
      <c r="C65" s="2070"/>
      <c r="D65" s="2070"/>
    </row>
    <row r="66" spans="2:4" x14ac:dyDescent="0.2">
      <c r="B66" s="2070"/>
      <c r="C66" s="2070"/>
      <c r="D66" s="2070"/>
    </row>
    <row r="67" spans="2:4" x14ac:dyDescent="0.2">
      <c r="B67" s="2082"/>
      <c r="C67" s="2082"/>
      <c r="D67" s="2082"/>
    </row>
    <row r="68" spans="2:4" x14ac:dyDescent="0.2">
      <c r="B68" s="2082"/>
      <c r="C68" s="2082"/>
      <c r="D68" s="2082"/>
    </row>
    <row r="69" spans="2:4" x14ac:dyDescent="0.2">
      <c r="B69" s="2082"/>
      <c r="C69" s="2082"/>
      <c r="D69" s="2082"/>
    </row>
    <row r="70" spans="2:4" x14ac:dyDescent="0.2">
      <c r="B70" s="2070"/>
      <c r="C70" s="2070"/>
      <c r="D70" s="2070"/>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41" t="s">
        <v>383</v>
      </c>
      <c r="B1" s="2241"/>
      <c r="C1" s="2241"/>
      <c r="D1" s="2241"/>
      <c r="E1" s="2241"/>
      <c r="F1" s="2241"/>
      <c r="G1" s="2241"/>
      <c r="H1" s="2241"/>
      <c r="I1" s="2241"/>
      <c r="J1" s="2241"/>
      <c r="K1" s="2241"/>
      <c r="L1" s="2241"/>
      <c r="M1" s="224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0</v>
      </c>
      <c r="E10" s="333" t="s">
        <v>998</v>
      </c>
      <c r="F10" s="332">
        <v>0</v>
      </c>
      <c r="G10" s="333" t="s">
        <v>998</v>
      </c>
      <c r="H10" s="332">
        <v>0</v>
      </c>
      <c r="I10" s="333" t="s">
        <v>999</v>
      </c>
      <c r="J10" s="1424">
        <f>ROUND(D10+F10+H10,5)</f>
        <v>0</v>
      </c>
      <c r="K10" s="217"/>
      <c r="L10" s="332">
        <v>0</v>
      </c>
      <c r="M10" s="217"/>
    </row>
    <row r="11" spans="1:14" ht="7.5" customHeight="1" x14ac:dyDescent="0.2">
      <c r="B11" s="217"/>
      <c r="C11" s="217"/>
      <c r="D11" s="2251" t="str">
        <f>IF(SUM(J10)&lt;=0.0999999,"","Enter the Tax Rates by moving the decimal two places to the left.")</f>
        <v/>
      </c>
      <c r="E11" s="2252"/>
      <c r="F11" s="2252"/>
      <c r="G11" s="2252"/>
      <c r="H11" s="2252"/>
      <c r="I11" s="2252"/>
      <c r="J11" s="225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520099</v>
      </c>
      <c r="E16" s="1547"/>
      <c r="F16" s="1546">
        <f>SUM('Acct Summary 7-8'!C17,'Acct Summary 7-8'!D17,'Acct Summary 7-8'!F17)</f>
        <v>358947</v>
      </c>
      <c r="G16" s="1547"/>
      <c r="H16" s="1546">
        <f>SUM(D16-F16)</f>
        <v>161152</v>
      </c>
      <c r="I16" s="1548"/>
      <c r="J16" s="1546">
        <f>SUM('Acct Summary 7-8'!C81,'Acct Summary 7-8'!D81,'Acct Summary 7-8'!F81,'Acct Summary 7-8'!I81)</f>
        <v>171531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42"/>
      <c r="C54" s="2243"/>
      <c r="D54" s="2243"/>
      <c r="E54" s="2243"/>
      <c r="F54" s="2243"/>
      <c r="G54" s="2243"/>
      <c r="H54" s="2243"/>
      <c r="I54" s="2243"/>
      <c r="J54" s="2243"/>
      <c r="K54" s="2243"/>
      <c r="L54" s="2244"/>
      <c r="M54" s="357"/>
    </row>
    <row r="55" spans="1:13" ht="12.75" customHeight="1" x14ac:dyDescent="0.2">
      <c r="B55" s="2245"/>
      <c r="C55" s="2246"/>
      <c r="D55" s="2246"/>
      <c r="E55" s="2246"/>
      <c r="F55" s="2246"/>
      <c r="G55" s="2246"/>
      <c r="H55" s="2246"/>
      <c r="I55" s="2246"/>
      <c r="J55" s="2246"/>
      <c r="K55" s="2246"/>
      <c r="L55" s="2247"/>
      <c r="M55" s="357"/>
    </row>
    <row r="56" spans="1:13" ht="12.75" customHeight="1" x14ac:dyDescent="0.2">
      <c r="B56" s="2245"/>
      <c r="C56" s="2246"/>
      <c r="D56" s="2246"/>
      <c r="E56" s="2246"/>
      <c r="F56" s="2246"/>
      <c r="G56" s="2246"/>
      <c r="H56" s="2246"/>
      <c r="I56" s="2246"/>
      <c r="J56" s="2246"/>
      <c r="K56" s="2246"/>
      <c r="L56" s="2247"/>
      <c r="M56" s="217"/>
    </row>
    <row r="57" spans="1:13" ht="12.75" customHeight="1" x14ac:dyDescent="0.2">
      <c r="B57" s="2245"/>
      <c r="C57" s="2246"/>
      <c r="D57" s="2246"/>
      <c r="E57" s="2246"/>
      <c r="F57" s="2246"/>
      <c r="G57" s="2246"/>
      <c r="H57" s="2246"/>
      <c r="I57" s="2246"/>
      <c r="J57" s="2246"/>
      <c r="K57" s="2246"/>
      <c r="L57" s="2247"/>
      <c r="M57" s="217"/>
    </row>
    <row r="58" spans="1:13" x14ac:dyDescent="0.2">
      <c r="B58" s="2248"/>
      <c r="C58" s="2249"/>
      <c r="D58" s="2249"/>
      <c r="E58" s="2249"/>
      <c r="F58" s="2249"/>
      <c r="G58" s="2249"/>
      <c r="H58" s="2249"/>
      <c r="I58" s="2249"/>
      <c r="J58" s="2249"/>
      <c r="K58" s="2249"/>
      <c r="L58" s="225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53"/>
      <c r="D61" s="225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6"/>
      <c r="B1" s="2257"/>
      <c r="C1" s="2257"/>
      <c r="D1" s="361"/>
      <c r="E1" s="361"/>
      <c r="F1" s="361"/>
      <c r="G1" s="361"/>
      <c r="H1" s="361"/>
      <c r="I1" s="361"/>
      <c r="J1" s="361"/>
      <c r="K1" s="361"/>
      <c r="L1" s="361"/>
      <c r="M1" s="361"/>
      <c r="N1" s="361"/>
      <c r="O1" s="2256"/>
      <c r="P1" s="2257"/>
      <c r="Q1" s="2257"/>
    </row>
    <row r="2" spans="1:18" ht="15" x14ac:dyDescent="0.2">
      <c r="A2" s="2260" t="s">
        <v>552</v>
      </c>
      <c r="B2" s="2260"/>
      <c r="C2" s="2260"/>
      <c r="D2" s="2260"/>
      <c r="E2" s="2260"/>
      <c r="F2" s="2260"/>
      <c r="G2" s="2260"/>
      <c r="H2" s="2260"/>
      <c r="I2" s="2260"/>
      <c r="J2" s="2260"/>
      <c r="K2" s="2260"/>
      <c r="L2" s="2260"/>
      <c r="M2" s="2260"/>
      <c r="N2" s="2260"/>
      <c r="O2" s="2260"/>
      <c r="P2" s="2260"/>
      <c r="Q2" s="2260"/>
      <c r="R2" s="2260"/>
    </row>
    <row r="3" spans="1:18" ht="12.75" x14ac:dyDescent="0.2">
      <c r="A3" s="2261" t="s">
        <v>1396</v>
      </c>
      <c r="B3" s="2261"/>
      <c r="C3" s="2261"/>
      <c r="D3" s="2261"/>
      <c r="E3" s="2261"/>
      <c r="F3" s="2261"/>
      <c r="G3" s="2261"/>
      <c r="H3" s="2261"/>
      <c r="I3" s="2261"/>
      <c r="J3" s="2261"/>
      <c r="K3" s="2261"/>
      <c r="L3" s="2261"/>
      <c r="M3" s="2261"/>
      <c r="N3" s="2261"/>
      <c r="O3" s="2261"/>
      <c r="P3" s="2261"/>
      <c r="Q3" s="2261"/>
      <c r="R3" s="2261"/>
    </row>
    <row r="4" spans="1:18" x14ac:dyDescent="0.2">
      <c r="A4" s="2262" t="s">
        <v>1537</v>
      </c>
      <c r="B4" s="2262"/>
      <c r="C4" s="2262"/>
      <c r="D4" s="2262"/>
      <c r="E4" s="2262"/>
      <c r="F4" s="2262"/>
      <c r="G4" s="2262"/>
      <c r="H4" s="2262"/>
      <c r="I4" s="2262"/>
      <c r="J4" s="2262"/>
      <c r="K4" s="2262"/>
      <c r="L4" s="2262"/>
      <c r="M4" s="2262"/>
      <c r="N4" s="2262"/>
      <c r="O4" s="2262"/>
      <c r="P4" s="2262"/>
      <c r="Q4" s="2262"/>
      <c r="R4" s="226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Delabar CTE System</v>
      </c>
      <c r="E7" s="368"/>
      <c r="G7" s="247"/>
      <c r="H7" s="364"/>
      <c r="I7" s="364"/>
      <c r="J7" s="364"/>
      <c r="K7" s="364"/>
      <c r="L7" s="307"/>
      <c r="M7" s="307"/>
      <c r="N7" s="307"/>
      <c r="O7" s="307"/>
      <c r="P7" s="307"/>
    </row>
    <row r="8" spans="1:18" ht="12.75" x14ac:dyDescent="0.2">
      <c r="A8" s="307"/>
      <c r="B8" s="307"/>
      <c r="C8" s="366" t="s">
        <v>1115</v>
      </c>
      <c r="D8" s="369">
        <f>COVER!A13</f>
        <v>33094729045</v>
      </c>
      <c r="E8" s="370"/>
      <c r="G8" s="307"/>
      <c r="H8" s="307"/>
      <c r="I8" s="307"/>
      <c r="J8" s="307"/>
      <c r="K8" s="307"/>
      <c r="L8" s="307"/>
      <c r="M8" s="307"/>
      <c r="N8" s="307"/>
      <c r="O8" s="307"/>
      <c r="P8" s="307"/>
    </row>
    <row r="9" spans="1:18" ht="12.75" x14ac:dyDescent="0.2">
      <c r="A9" s="307"/>
      <c r="B9" s="307"/>
      <c r="C9" s="366" t="s">
        <v>708</v>
      </c>
      <c r="D9" s="371" t="str">
        <f>COVER!A15</f>
        <v>Knox</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171531</v>
      </c>
      <c r="I12" s="380"/>
      <c r="J12" s="380"/>
      <c r="K12" s="1559">
        <f>TRUNC((H12/H13*100000),5)/100000</f>
        <v>0.32980451789999998</v>
      </c>
      <c r="L12" s="381"/>
      <c r="M12" s="337" t="s">
        <v>1134</v>
      </c>
      <c r="N12" s="337"/>
      <c r="O12" s="1562">
        <v>0.35</v>
      </c>
      <c r="P12" s="213"/>
      <c r="Q12" s="213"/>
    </row>
    <row r="13" spans="1:18" s="382" customFormat="1" ht="12.75" x14ac:dyDescent="0.2">
      <c r="A13" s="213"/>
      <c r="B13" s="377"/>
      <c r="C13" s="2258" t="s">
        <v>1313</v>
      </c>
      <c r="D13" s="2259"/>
      <c r="E13" s="213"/>
      <c r="F13" s="383" t="s">
        <v>788</v>
      </c>
      <c r="G13" s="378"/>
      <c r="H13" s="1551">
        <f>SUM('Acct Summary 7-8'!C8+'Acct Summary 7-8'!D8+'Acct Summary 7-8'!F8+'Acct Summary 7-8'!I8)+H14</f>
        <v>520099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358947</v>
      </c>
      <c r="I17" s="380"/>
      <c r="J17" s="389"/>
      <c r="K17" s="1559">
        <f>TRUNC((H17/H18*100000),5)/100000</f>
        <v>0.69015129809999998</v>
      </c>
      <c r="L17" s="381"/>
      <c r="M17" s="390" t="s">
        <v>1161</v>
      </c>
      <c r="O17" s="1565" t="str">
        <f>IF(AND(O16="2", J20 &gt; 2),"1",IF(AND(O16 = "1", J20 &gt; 2),"2",IF(AND(O16="1", J20 &gt;1),"1","0")))</f>
        <v>0</v>
      </c>
      <c r="P17" s="213"/>
    </row>
    <row r="18" spans="1:18" s="382" customFormat="1" ht="11.25" x14ac:dyDescent="0.2">
      <c r="A18" s="213"/>
      <c r="B18" s="377"/>
      <c r="C18" s="2258" t="s">
        <v>1306</v>
      </c>
      <c r="D18" s="2259"/>
      <c r="E18" s="213"/>
      <c r="F18" s="391" t="s">
        <v>789</v>
      </c>
      <c r="G18" s="378"/>
      <c r="H18" s="1551">
        <f>SUM('Acct Summary 7-8'!C8+'Acct Summary 7-8'!D8+'Acct Summary 7-8'!F8+'Acct Summary 7-8'!I8)+H19</f>
        <v>520099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55" t="s">
        <v>1395</v>
      </c>
      <c r="D24" s="2255"/>
      <c r="E24" s="213"/>
      <c r="F24" s="213" t="s">
        <v>442</v>
      </c>
      <c r="G24" s="378"/>
      <c r="H24" s="1551">
        <f>SUM('Assets-Liab 5-6'!C4+'Assets-Liab 5-6'!D4+'Assets-Liab 5-6'!F4+'Assets-Liab 5-6'!I4+'Assets-Liab 5-6'!C5+'Assets-Liab 5-6'!D5+'Assets-Liab 5-6'!F5+'Assets-Liab 5-6'!I5)</f>
        <v>171531</v>
      </c>
      <c r="I24" s="394"/>
      <c r="J24" s="394"/>
      <c r="K24" s="1555">
        <f>TRUNC(((H24/H25*100000)/100000),2)</f>
        <v>172.03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997.07500000000005</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33" sqref="J3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6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6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65" t="s">
        <v>967</v>
      </c>
      <c r="B3" s="2266"/>
      <c r="C3" s="1306"/>
      <c r="D3" s="1307"/>
      <c r="E3" s="1307"/>
      <c r="F3" s="1307"/>
      <c r="G3" s="1307"/>
      <c r="H3" s="1307"/>
      <c r="I3" s="1307"/>
      <c r="J3" s="1307"/>
      <c r="K3" s="1307"/>
      <c r="L3" s="1307"/>
      <c r="M3" s="1308"/>
      <c r="N3" s="1309"/>
    </row>
    <row r="4" spans="1:14" ht="13.5" customHeight="1" x14ac:dyDescent="0.2">
      <c r="A4" s="427" t="s">
        <v>1632</v>
      </c>
      <c r="B4" s="428"/>
      <c r="C4" s="1572">
        <v>171531</v>
      </c>
      <c r="D4" s="1573">
        <v>0</v>
      </c>
      <c r="E4" s="1573">
        <v>0</v>
      </c>
      <c r="F4" s="1573">
        <v>0</v>
      </c>
      <c r="G4" s="1573">
        <v>0</v>
      </c>
      <c r="H4" s="1573">
        <v>0</v>
      </c>
      <c r="I4" s="1573">
        <v>0</v>
      </c>
      <c r="J4" s="1574">
        <v>0</v>
      </c>
      <c r="K4" s="1573">
        <v>0</v>
      </c>
      <c r="L4" s="1573">
        <v>0</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171531</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67" t="s">
        <v>146</v>
      </c>
      <c r="B14" s="226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18220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876987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895207</v>
      </c>
      <c r="N23" s="1594">
        <f>SUM(N21:N22)</f>
        <v>0</v>
      </c>
    </row>
    <row r="24" spans="1:14" ht="18" customHeight="1" thickTop="1" x14ac:dyDescent="0.2">
      <c r="A24" s="2269" t="s">
        <v>594</v>
      </c>
      <c r="B24" s="2270"/>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71" t="s">
        <v>526</v>
      </c>
      <c r="B35" s="227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157181</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14350</v>
      </c>
      <c r="D39" s="1573">
        <v>0</v>
      </c>
      <c r="E39" s="1573">
        <v>0</v>
      </c>
      <c r="F39" s="1573">
        <v>0</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895207</v>
      </c>
      <c r="N40" s="1604"/>
    </row>
    <row r="41" spans="1:14" ht="13.5" customHeight="1" thickBot="1" x14ac:dyDescent="0.25">
      <c r="A41" s="1426" t="s">
        <v>650</v>
      </c>
      <c r="B41" s="1405"/>
      <c r="C41" s="1594">
        <f>(SUM(C34,C37,C38,C39))</f>
        <v>171531</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895207</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3" activePane="bottomLeft" state="frozen"/>
      <selection activeCell="J33" sqref="J3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8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8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93" t="s">
        <v>1165</v>
      </c>
      <c r="B3" s="2294"/>
      <c r="C3" s="1311"/>
      <c r="D3" s="1312"/>
      <c r="E3" s="1312"/>
      <c r="F3" s="1312"/>
      <c r="G3" s="1312"/>
      <c r="H3" s="1312"/>
      <c r="I3" s="1312"/>
      <c r="J3" s="1312"/>
      <c r="K3" s="1313"/>
      <c r="L3" s="446"/>
    </row>
    <row r="4" spans="1:13" ht="15.75" customHeight="1" x14ac:dyDescent="0.2">
      <c r="A4" s="1537" t="s">
        <v>1482</v>
      </c>
      <c r="B4" s="1538">
        <v>1000</v>
      </c>
      <c r="C4" s="1606">
        <f>'Revenues 9-14'!C109</f>
        <v>89000</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125166</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191381</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114552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520099</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520099</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67" t="s">
        <v>1166</v>
      </c>
      <c r="B11" s="2268"/>
      <c r="C11" s="1602"/>
      <c r="D11" s="1603"/>
      <c r="E11" s="1603"/>
      <c r="F11" s="1603"/>
      <c r="G11" s="1603"/>
      <c r="H11" s="1603"/>
      <c r="I11" s="1603"/>
      <c r="J11" s="1603"/>
      <c r="K11" s="1615"/>
      <c r="L11" s="451"/>
    </row>
    <row r="12" spans="1:13" ht="15.75" customHeight="1" x14ac:dyDescent="0.2">
      <c r="A12" s="1314" t="s">
        <v>453</v>
      </c>
      <c r="B12" s="1316">
        <v>1000</v>
      </c>
      <c r="C12" s="1606">
        <f>'Expenditures 15-22'!K33</f>
        <v>94202</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82431</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182314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358947</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358947</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83" t="s">
        <v>1636</v>
      </c>
      <c r="B20" s="2284"/>
      <c r="C20" s="1622">
        <f>C8-C17</f>
        <v>161152</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95" t="s">
        <v>591</v>
      </c>
      <c r="B21" s="2296"/>
      <c r="C21" s="1602"/>
      <c r="D21" s="1603"/>
      <c r="E21" s="1603"/>
      <c r="F21" s="1603"/>
      <c r="G21" s="1603"/>
      <c r="H21" s="1603"/>
      <c r="I21" s="1603"/>
      <c r="J21" s="1603"/>
      <c r="K21" s="1615"/>
      <c r="L21" s="453"/>
    </row>
    <row r="22" spans="1:12" ht="15.75" customHeight="1" collapsed="1" x14ac:dyDescent="0.2">
      <c r="A22" s="2291" t="s">
        <v>592</v>
      </c>
      <c r="B22" s="2292"/>
      <c r="C22" s="1582"/>
      <c r="D22" s="1582"/>
      <c r="E22" s="1582"/>
      <c r="F22" s="1582"/>
      <c r="G22" s="1582"/>
      <c r="H22" s="1582"/>
      <c r="I22" s="1582"/>
      <c r="J22" s="1582"/>
      <c r="K22" s="1582"/>
      <c r="L22" s="325"/>
    </row>
    <row r="23" spans="1:12" s="433" customFormat="1" ht="15.75" customHeight="1" x14ac:dyDescent="0.2">
      <c r="A23" s="2287" t="s">
        <v>290</v>
      </c>
      <c r="B23" s="228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9" t="s">
        <v>974</v>
      </c>
      <c r="B32" s="2290"/>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97" t="s">
        <v>371</v>
      </c>
      <c r="B44" s="229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91" t="s">
        <v>108</v>
      </c>
      <c r="B45" s="2292"/>
      <c r="C45" s="1625"/>
      <c r="D45" s="1625"/>
      <c r="E45" s="1625"/>
      <c r="F45" s="1625"/>
      <c r="G45" s="1625"/>
      <c r="H45" s="1625"/>
      <c r="I45" s="1625"/>
      <c r="J45" s="1625"/>
      <c r="K45" s="1625"/>
      <c r="L45" s="325"/>
    </row>
    <row r="46" spans="1:12" s="433" customFormat="1" ht="15.75" customHeight="1" x14ac:dyDescent="0.2">
      <c r="A46" s="2299" t="s">
        <v>109</v>
      </c>
      <c r="B46" s="230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73" t="s">
        <v>437</v>
      </c>
      <c r="B76" s="227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75" t="s">
        <v>1167</v>
      </c>
      <c r="B77" s="227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79" t="s">
        <v>593</v>
      </c>
      <c r="B78" s="2280"/>
      <c r="C78" s="1629">
        <f t="shared" ref="C78:K78" si="9">C20+C77</f>
        <v>161152</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10379</v>
      </c>
      <c r="D79" s="1583">
        <v>0</v>
      </c>
      <c r="E79" s="1630">
        <v>0</v>
      </c>
      <c r="F79" s="1630">
        <v>0</v>
      </c>
      <c r="G79" s="1630">
        <v>0</v>
      </c>
      <c r="H79" s="1630">
        <v>0</v>
      </c>
      <c r="I79" s="1630">
        <v>0</v>
      </c>
      <c r="J79" s="1630">
        <v>0</v>
      </c>
      <c r="K79" s="1630">
        <v>0</v>
      </c>
      <c r="L79" s="325"/>
    </row>
    <row r="80" spans="1:12" x14ac:dyDescent="0.2">
      <c r="A80" s="2285" t="s">
        <v>1772</v>
      </c>
      <c r="B80" s="2286"/>
      <c r="C80" s="1574">
        <v>0</v>
      </c>
      <c r="D80" s="1574">
        <v>0</v>
      </c>
      <c r="E80" s="1574">
        <v>0</v>
      </c>
      <c r="F80" s="1574">
        <v>0</v>
      </c>
      <c r="G80" s="1574">
        <v>0</v>
      </c>
      <c r="H80" s="1574">
        <v>0</v>
      </c>
      <c r="I80" s="1574">
        <v>0</v>
      </c>
      <c r="J80" s="1574">
        <v>0</v>
      </c>
      <c r="K80" s="1574">
        <v>0</v>
      </c>
      <c r="L80" s="325"/>
    </row>
    <row r="81" spans="1:12" ht="13.5" thickBot="1" x14ac:dyDescent="0.25">
      <c r="A81" s="2277" t="str">
        <f>"Fund Balances - June 30, "&amp;'AFR20'!E2</f>
        <v>Fund Balances - June 30, 2020</v>
      </c>
      <c r="B81" s="2278"/>
      <c r="C81" s="1594">
        <f>(SUM(C78:C80))</f>
        <v>171531</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161152</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0.93949198687117785</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33" sqref="J3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81" t="s">
        <v>1779</v>
      </c>
      <c r="B1" s="416"/>
      <c r="C1" s="417" t="s">
        <v>422</v>
      </c>
      <c r="D1" s="417" t="s">
        <v>423</v>
      </c>
      <c r="E1" s="417" t="s">
        <v>424</v>
      </c>
      <c r="F1" s="417" t="s">
        <v>425</v>
      </c>
      <c r="G1" s="417" t="s">
        <v>426</v>
      </c>
      <c r="H1" s="417" t="s">
        <v>427</v>
      </c>
      <c r="I1" s="417" t="s">
        <v>428</v>
      </c>
      <c r="J1" s="417" t="s">
        <v>429</v>
      </c>
      <c r="K1" s="417" t="s">
        <v>751</v>
      </c>
    </row>
    <row r="2" spans="1:12" ht="36" x14ac:dyDescent="0.2">
      <c r="A2" s="228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0</v>
      </c>
      <c r="D65" s="1573">
        <v>0</v>
      </c>
      <c r="E65" s="1573">
        <v>0</v>
      </c>
      <c r="F65" s="1574">
        <v>0</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10000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79000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89000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89000</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107248</v>
      </c>
      <c r="D111" s="1586">
        <v>0</v>
      </c>
      <c r="E111" s="1640"/>
      <c r="F111" s="1586">
        <v>0</v>
      </c>
      <c r="G111" s="1586">
        <v>0</v>
      </c>
      <c r="H111" s="1640"/>
      <c r="I111" s="1575"/>
      <c r="J111" s="1575"/>
      <c r="K111" s="1575"/>
    </row>
    <row r="112" spans="1:12" ht="12.75" customHeight="1" x14ac:dyDescent="0.2">
      <c r="A112" s="427" t="s">
        <v>819</v>
      </c>
      <c r="B112" s="429">
        <v>2200</v>
      </c>
      <c r="C112" s="1632">
        <v>17918</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125166</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191381</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191381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301" t="s">
        <v>395</v>
      </c>
      <c r="B169" s="2302"/>
      <c r="C169" s="1658">
        <f t="shared" ref="C169:K169" si="6">SUM(C132,C141,C145,C146:C150,C155,C156:C167,C168)</f>
        <v>191381</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191381</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03" t="s">
        <v>1475</v>
      </c>
      <c r="B172" s="2304"/>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7" t="s">
        <v>1646</v>
      </c>
      <c r="B175" s="230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11" t="s">
        <v>1645</v>
      </c>
      <c r="B176" s="2312"/>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09" t="s">
        <v>780</v>
      </c>
      <c r="B181" s="231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05" t="s">
        <v>1780</v>
      </c>
      <c r="B182" s="230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114552</v>
      </c>
      <c r="D220" s="1573">
        <v>0</v>
      </c>
      <c r="E220" s="1575"/>
      <c r="F220" s="1575"/>
      <c r="G220" s="1573">
        <v>0</v>
      </c>
      <c r="H220" s="1575"/>
      <c r="I220" s="1575"/>
      <c r="J220" s="1575"/>
      <c r="K220" s="1575"/>
    </row>
    <row r="221" spans="1:11" ht="12.75" customHeight="1" thickBot="1" x14ac:dyDescent="0.25">
      <c r="A221" s="1415" t="s">
        <v>1076</v>
      </c>
      <c r="B221" s="1416"/>
      <c r="C221" s="1633">
        <f>SUM(C219:C220)</f>
        <v>114552</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114552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114552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520099</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33" sqref="J33"/>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8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1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9" t="s">
        <v>294</v>
      </c>
      <c r="B3" s="232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0</v>
      </c>
      <c r="F5" s="1573">
        <v>0</v>
      </c>
      <c r="G5" s="1573">
        <v>0</v>
      </c>
      <c r="H5" s="1573">
        <v>0</v>
      </c>
      <c r="I5" s="1574">
        <v>0</v>
      </c>
      <c r="J5" s="1574">
        <v>0</v>
      </c>
      <c r="K5" s="1672">
        <f>SUM(C5:J5)</f>
        <v>0</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0</v>
      </c>
      <c r="D8" s="1573">
        <v>0</v>
      </c>
      <c r="E8" s="1573">
        <v>0</v>
      </c>
      <c r="F8" s="1573">
        <v>0</v>
      </c>
      <c r="G8" s="1573">
        <v>0</v>
      </c>
      <c r="H8" s="1573">
        <v>0</v>
      </c>
      <c r="I8" s="1574">
        <v>0</v>
      </c>
      <c r="J8" s="1574">
        <v>0</v>
      </c>
      <c r="K8" s="1672">
        <f t="shared" si="0"/>
        <v>0</v>
      </c>
      <c r="L8" s="1573">
        <v>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70783</v>
      </c>
      <c r="G13" s="1573">
        <v>23419</v>
      </c>
      <c r="H13" s="1573">
        <v>0</v>
      </c>
      <c r="I13" s="1574">
        <v>0</v>
      </c>
      <c r="J13" s="1574">
        <v>0</v>
      </c>
      <c r="K13" s="1672">
        <f t="shared" si="0"/>
        <v>94202</v>
      </c>
      <c r="L13" s="1573">
        <v>90216</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0</v>
      </c>
      <c r="D33" s="1674">
        <f t="shared" ref="D33:L33" si="1">SUM(D5:D32)</f>
        <v>0</v>
      </c>
      <c r="E33" s="1674">
        <f t="shared" si="1"/>
        <v>0</v>
      </c>
      <c r="F33" s="1674">
        <f t="shared" si="1"/>
        <v>70783</v>
      </c>
      <c r="G33" s="1674">
        <f t="shared" si="1"/>
        <v>23419</v>
      </c>
      <c r="H33" s="1674">
        <f t="shared" si="1"/>
        <v>0</v>
      </c>
      <c r="I33" s="1674">
        <f t="shared" si="1"/>
        <v>0</v>
      </c>
      <c r="J33" s="1674">
        <f t="shared" si="1"/>
        <v>0</v>
      </c>
      <c r="K33" s="1674">
        <f t="shared" si="1"/>
        <v>94202</v>
      </c>
      <c r="L33" s="1674">
        <f t="shared" si="1"/>
        <v>90216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16203</v>
      </c>
      <c r="F37" s="1573">
        <v>0</v>
      </c>
      <c r="G37" s="1573">
        <v>0</v>
      </c>
      <c r="H37" s="1573">
        <v>0</v>
      </c>
      <c r="I37" s="1574">
        <v>0</v>
      </c>
      <c r="J37" s="1574">
        <v>0</v>
      </c>
      <c r="K37" s="1672">
        <f t="shared" si="2"/>
        <v>16203</v>
      </c>
      <c r="L37" s="1573">
        <v>16204</v>
      </c>
    </row>
    <row r="38" spans="1:14" x14ac:dyDescent="0.2">
      <c r="A38" s="1274" t="s">
        <v>196</v>
      </c>
      <c r="B38" s="503">
        <v>2130</v>
      </c>
      <c r="C38" s="1573">
        <v>0</v>
      </c>
      <c r="D38" s="1573">
        <v>0</v>
      </c>
      <c r="E38" s="1573">
        <v>0</v>
      </c>
      <c r="F38" s="1573">
        <v>0</v>
      </c>
      <c r="G38" s="1573">
        <v>0</v>
      </c>
      <c r="H38" s="1573">
        <v>0</v>
      </c>
      <c r="I38" s="1573">
        <v>0</v>
      </c>
      <c r="J38" s="1573">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16203</v>
      </c>
      <c r="F42" s="1674">
        <f t="shared" si="3"/>
        <v>0</v>
      </c>
      <c r="G42" s="1674">
        <f t="shared" si="3"/>
        <v>0</v>
      </c>
      <c r="H42" s="1674">
        <f t="shared" si="3"/>
        <v>0</v>
      </c>
      <c r="I42" s="1674">
        <f t="shared" si="3"/>
        <v>0</v>
      </c>
      <c r="J42" s="1674">
        <f t="shared" si="3"/>
        <v>0</v>
      </c>
      <c r="K42" s="1674">
        <f t="shared" si="3"/>
        <v>16203</v>
      </c>
      <c r="L42" s="1674">
        <f t="shared" si="3"/>
        <v>16204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12573</v>
      </c>
      <c r="F44" s="1586">
        <v>0</v>
      </c>
      <c r="G44" s="1586">
        <v>0</v>
      </c>
      <c r="H44" s="1586">
        <v>0</v>
      </c>
      <c r="I44" s="1574">
        <v>0</v>
      </c>
      <c r="J44" s="1574">
        <v>0</v>
      </c>
      <c r="K44" s="1678">
        <f>SUM(C44:J44)</f>
        <v>12573</v>
      </c>
      <c r="L44" s="1586">
        <v>10637</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0</v>
      </c>
      <c r="F46" s="1573">
        <v>721</v>
      </c>
      <c r="G46" s="1573">
        <v>0</v>
      </c>
      <c r="H46" s="1573">
        <v>0</v>
      </c>
      <c r="I46" s="1574">
        <v>0</v>
      </c>
      <c r="J46" s="1574">
        <v>0</v>
      </c>
      <c r="K46" s="1678">
        <f>SUM(C46:J46)</f>
        <v>721</v>
      </c>
      <c r="L46" s="1573">
        <v>0</v>
      </c>
    </row>
    <row r="47" spans="1:14" ht="12.75" customHeight="1" thickBot="1" x14ac:dyDescent="0.25">
      <c r="A47" s="1380" t="s">
        <v>557</v>
      </c>
      <c r="B47" s="1381" t="s">
        <v>32</v>
      </c>
      <c r="C47" s="1674">
        <f>SUM(C44:C46)</f>
        <v>0</v>
      </c>
      <c r="D47" s="1674">
        <f t="shared" ref="D47:K47" si="4">SUM(D44:D46)</f>
        <v>0</v>
      </c>
      <c r="E47" s="1674">
        <f t="shared" si="4"/>
        <v>12573</v>
      </c>
      <c r="F47" s="1674">
        <f t="shared" si="4"/>
        <v>721</v>
      </c>
      <c r="G47" s="1674">
        <f t="shared" si="4"/>
        <v>0</v>
      </c>
      <c r="H47" s="1674">
        <f t="shared" si="4"/>
        <v>0</v>
      </c>
      <c r="I47" s="1674">
        <f t="shared" si="4"/>
        <v>0</v>
      </c>
      <c r="J47" s="1674">
        <f t="shared" si="4"/>
        <v>0</v>
      </c>
      <c r="K47" s="1674">
        <f t="shared" si="4"/>
        <v>13294</v>
      </c>
      <c r="L47" s="1674">
        <f>SUM(L44:L46)</f>
        <v>10637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0</v>
      </c>
      <c r="F49" s="1586">
        <v>0</v>
      </c>
      <c r="G49" s="1586">
        <v>0</v>
      </c>
      <c r="H49" s="1586">
        <v>0</v>
      </c>
      <c r="I49" s="1574">
        <v>0</v>
      </c>
      <c r="J49" s="1574">
        <v>0</v>
      </c>
      <c r="K49" s="1678">
        <f>SUM(C49:J49)</f>
        <v>0</v>
      </c>
      <c r="L49" s="1586">
        <v>0</v>
      </c>
    </row>
    <row r="50" spans="1:14" x14ac:dyDescent="0.2">
      <c r="A50" s="1274" t="s">
        <v>813</v>
      </c>
      <c r="B50" s="503">
        <v>2320</v>
      </c>
      <c r="C50" s="1574">
        <v>0</v>
      </c>
      <c r="D50" s="1573">
        <v>0</v>
      </c>
      <c r="E50" s="1573">
        <v>0</v>
      </c>
      <c r="F50" s="1573">
        <v>0</v>
      </c>
      <c r="G50" s="1573">
        <v>0</v>
      </c>
      <c r="H50" s="1573">
        <v>0</v>
      </c>
      <c r="I50" s="1574">
        <v>0</v>
      </c>
      <c r="J50" s="1574">
        <v>0</v>
      </c>
      <c r="K50" s="1678">
        <f>SUM(C50:J50)</f>
        <v>0</v>
      </c>
      <c r="L50" s="1573">
        <v>0</v>
      </c>
    </row>
    <row r="51" spans="1:14" x14ac:dyDescent="0.2">
      <c r="A51" s="1274" t="s">
        <v>42</v>
      </c>
      <c r="B51" s="503">
        <v>2330</v>
      </c>
      <c r="C51" s="1573">
        <v>0</v>
      </c>
      <c r="D51" s="1573">
        <v>0</v>
      </c>
      <c r="E51" s="1573">
        <v>32948</v>
      </c>
      <c r="F51" s="1573">
        <v>1451</v>
      </c>
      <c r="G51" s="1573">
        <v>0</v>
      </c>
      <c r="H51" s="1573">
        <v>0</v>
      </c>
      <c r="I51" s="1574">
        <v>0</v>
      </c>
      <c r="J51" s="1574">
        <v>0</v>
      </c>
      <c r="K51" s="1678">
        <f>SUM(C51:J51)</f>
        <v>34399</v>
      </c>
      <c r="L51" s="1573">
        <v>34855</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0</v>
      </c>
      <c r="D53" s="1674">
        <f t="shared" ref="D53:L53" si="5">SUM(D49:D52)</f>
        <v>0</v>
      </c>
      <c r="E53" s="1674">
        <f t="shared" si="5"/>
        <v>32948</v>
      </c>
      <c r="F53" s="1674">
        <f t="shared" si="5"/>
        <v>1451</v>
      </c>
      <c r="G53" s="1674">
        <f t="shared" si="5"/>
        <v>0</v>
      </c>
      <c r="H53" s="1674">
        <f t="shared" si="5"/>
        <v>0</v>
      </c>
      <c r="I53" s="1674">
        <f t="shared" si="5"/>
        <v>0</v>
      </c>
      <c r="J53" s="1674">
        <f t="shared" si="5"/>
        <v>0</v>
      </c>
      <c r="K53" s="1674">
        <f t="shared" si="5"/>
        <v>34399</v>
      </c>
      <c r="L53" s="1674">
        <f t="shared" si="5"/>
        <v>34855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0</v>
      </c>
      <c r="D60" s="1573">
        <v>0</v>
      </c>
      <c r="E60" s="1573">
        <v>0</v>
      </c>
      <c r="F60" s="1573">
        <v>0</v>
      </c>
      <c r="G60" s="1573">
        <v>0</v>
      </c>
      <c r="H60" s="1573">
        <v>0</v>
      </c>
      <c r="I60" s="1574">
        <v>0</v>
      </c>
      <c r="J60" s="1574">
        <v>0</v>
      </c>
      <c r="K60" s="1678">
        <f t="shared" si="7"/>
        <v>0</v>
      </c>
      <c r="L60" s="1573">
        <v>0</v>
      </c>
      <c r="M60" s="501"/>
      <c r="N60" s="501"/>
    </row>
    <row r="61" spans="1:14" s="321" customFormat="1" x14ac:dyDescent="0.2">
      <c r="A61" s="1274" t="s">
        <v>195</v>
      </c>
      <c r="B61" s="503">
        <v>2540</v>
      </c>
      <c r="C61" s="1573">
        <v>0</v>
      </c>
      <c r="D61" s="1573">
        <v>0</v>
      </c>
      <c r="E61" s="1573">
        <v>315</v>
      </c>
      <c r="F61" s="1573">
        <v>0</v>
      </c>
      <c r="G61" s="1573">
        <v>18220</v>
      </c>
      <c r="H61" s="1573">
        <v>0</v>
      </c>
      <c r="I61" s="1574">
        <v>0</v>
      </c>
      <c r="J61" s="1574">
        <v>0</v>
      </c>
      <c r="K61" s="1678">
        <f t="shared" si="7"/>
        <v>18535</v>
      </c>
      <c r="L61" s="1573">
        <v>18535</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4">
        <v>0</v>
      </c>
      <c r="J63" s="1574">
        <v>0</v>
      </c>
      <c r="K63" s="1678">
        <f t="shared" si="7"/>
        <v>0</v>
      </c>
      <c r="L63" s="1573">
        <v>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0</v>
      </c>
      <c r="D65" s="1674">
        <f t="shared" ref="D65:L65" si="8">SUM(D59:D64)</f>
        <v>0</v>
      </c>
      <c r="E65" s="1674">
        <f t="shared" si="8"/>
        <v>315</v>
      </c>
      <c r="F65" s="1674">
        <f t="shared" si="8"/>
        <v>0</v>
      </c>
      <c r="G65" s="1674">
        <f t="shared" si="8"/>
        <v>18220</v>
      </c>
      <c r="H65" s="1674">
        <f t="shared" si="8"/>
        <v>0</v>
      </c>
      <c r="I65" s="1674">
        <f t="shared" si="8"/>
        <v>0</v>
      </c>
      <c r="J65" s="1674">
        <f t="shared" si="8"/>
        <v>0</v>
      </c>
      <c r="K65" s="1674">
        <f t="shared" si="8"/>
        <v>18535</v>
      </c>
      <c r="L65" s="1674">
        <f t="shared" si="8"/>
        <v>18535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0</v>
      </c>
      <c r="D74" s="1681">
        <f t="shared" ref="D74:K74" si="10">SUM(D42,D47,D53,D57,D65,D72,D73)</f>
        <v>0</v>
      </c>
      <c r="E74" s="1681">
        <f t="shared" si="10"/>
        <v>62039</v>
      </c>
      <c r="F74" s="1681">
        <f t="shared" si="10"/>
        <v>2172</v>
      </c>
      <c r="G74" s="1681">
        <f t="shared" si="10"/>
        <v>18220</v>
      </c>
      <c r="H74" s="1681">
        <f t="shared" si="10"/>
        <v>0</v>
      </c>
      <c r="I74" s="1681">
        <f t="shared" si="10"/>
        <v>0</v>
      </c>
      <c r="J74" s="1681">
        <f t="shared" si="10"/>
        <v>0</v>
      </c>
      <c r="K74" s="1681">
        <f t="shared" si="10"/>
        <v>82431</v>
      </c>
      <c r="L74" s="1681">
        <f>SUM(L42,L47,L53,L57,L65,L72,L73)</f>
        <v>80231</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125366</v>
      </c>
      <c r="I81" s="1582"/>
      <c r="J81" s="1582"/>
      <c r="K81" s="1672">
        <f t="shared" si="11"/>
        <v>125366</v>
      </c>
      <c r="L81" s="1573">
        <v>125366</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56948</v>
      </c>
      <c r="I83" s="1582"/>
      <c r="J83" s="1582"/>
      <c r="K83" s="1672">
        <f t="shared" si="11"/>
        <v>56948</v>
      </c>
      <c r="L83" s="1573">
        <v>0</v>
      </c>
    </row>
    <row r="84" spans="1:12" ht="13.5" thickBot="1" x14ac:dyDescent="0.25">
      <c r="A84" s="1380" t="s">
        <v>1468</v>
      </c>
      <c r="B84" s="1385">
        <v>4100</v>
      </c>
      <c r="C84" s="1673"/>
      <c r="D84" s="1673"/>
      <c r="E84" s="1674">
        <f>SUM(E78:E83)</f>
        <v>0</v>
      </c>
      <c r="F84" s="1673"/>
      <c r="G84" s="1673"/>
      <c r="H84" s="1674">
        <f>SUM(H78:H83)</f>
        <v>182314</v>
      </c>
      <c r="I84" s="1582"/>
      <c r="J84" s="1582"/>
      <c r="K84" s="1674">
        <f>SUM(K78:K83)</f>
        <v>182314</v>
      </c>
      <c r="L84" s="1674">
        <f>SUM(L78:L83)</f>
        <v>125366</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182314</v>
      </c>
      <c r="I102" s="1582"/>
      <c r="J102" s="1582"/>
      <c r="K102" s="1681">
        <f>SUM(K84,K92,K100,K101)</f>
        <v>182314</v>
      </c>
      <c r="L102" s="1681">
        <f>SUM(L84,L92,L100,L101)</f>
        <v>125366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0</v>
      </c>
      <c r="D114" s="1674">
        <f t="shared" ref="D114:K114" si="13">SUM(D33,D74,D75,D102,D112,D113)</f>
        <v>0</v>
      </c>
      <c r="E114" s="1674">
        <f t="shared" si="13"/>
        <v>62039</v>
      </c>
      <c r="F114" s="1674">
        <f t="shared" si="13"/>
        <v>72955</v>
      </c>
      <c r="G114" s="1674">
        <f t="shared" si="13"/>
        <v>41639</v>
      </c>
      <c r="H114" s="1674">
        <f>SUM(H33,H74,H75,H102,H112,H113)</f>
        <v>182314</v>
      </c>
      <c r="I114" s="1674">
        <f t="shared" si="13"/>
        <v>0</v>
      </c>
      <c r="J114" s="1674">
        <f t="shared" si="13"/>
        <v>0</v>
      </c>
      <c r="K114" s="1674">
        <f t="shared" si="13"/>
        <v>358947</v>
      </c>
      <c r="L114" s="1674">
        <f>SUM(L33,L74,L75,L102,L112,L113)</f>
        <v>295813</v>
      </c>
    </row>
    <row r="115" spans="1:14" ht="13.5" thickTop="1" x14ac:dyDescent="0.2">
      <c r="A115" s="2338" t="s">
        <v>989</v>
      </c>
      <c r="B115" s="2339"/>
      <c r="C115" s="1675"/>
      <c r="D115" s="1675"/>
      <c r="E115" s="1675"/>
      <c r="F115" s="1675"/>
      <c r="G115" s="1675"/>
      <c r="H115" s="1675"/>
      <c r="I115" s="1675"/>
      <c r="J115" s="1675"/>
      <c r="K115" s="1689">
        <f>'Revenues 9-14'!C268-'Expenditures 15-22'!K114</f>
        <v>161152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6" t="s">
        <v>293</v>
      </c>
      <c r="B117" s="231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4">
        <v>0</v>
      </c>
      <c r="J124" s="1574">
        <v>0</v>
      </c>
      <c r="K124" s="1674">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28" t="s">
        <v>616</v>
      </c>
      <c r="B151" s="2310"/>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331" t="s">
        <v>1168</v>
      </c>
      <c r="B152" s="233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6" t="s">
        <v>617</v>
      </c>
      <c r="B154" s="231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338" t="s">
        <v>989</v>
      </c>
      <c r="B175" s="2339"/>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0</v>
      </c>
      <c r="F182" s="1573">
        <v>0</v>
      </c>
      <c r="G182" s="1573">
        <v>0</v>
      </c>
      <c r="H182" s="1573">
        <v>0</v>
      </c>
      <c r="I182" s="1574">
        <v>0</v>
      </c>
      <c r="J182" s="1574">
        <v>0</v>
      </c>
      <c r="K182" s="1672">
        <f>SUM(C182:J182)</f>
        <v>0</v>
      </c>
      <c r="L182" s="1573">
        <v>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338" t="s">
        <v>989</v>
      </c>
      <c r="B211" s="2339"/>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33" t="s">
        <v>959</v>
      </c>
      <c r="B213" s="233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9" t="s">
        <v>502</v>
      </c>
      <c r="B295" s="233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338" t="s">
        <v>989</v>
      </c>
      <c r="B296" s="2339"/>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21" t="s">
        <v>142</v>
      </c>
      <c r="B298" s="231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6" t="s">
        <v>275</v>
      </c>
      <c r="B312" s="232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322" t="s">
        <v>989</v>
      </c>
      <c r="B313" s="232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35" t="s">
        <v>148</v>
      </c>
      <c r="B315" s="233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7" t="s">
        <v>892</v>
      </c>
      <c r="B317" s="233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324" t="s">
        <v>989</v>
      </c>
      <c r="B343" s="232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14" t="s">
        <v>960</v>
      </c>
      <c r="B345" s="231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38" t="s">
        <v>989</v>
      </c>
      <c r="B368" s="2339"/>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Finding 2020-001</vt:lpstr>
      <vt:lpstr>Finding 2020-002</vt:lpstr>
      <vt:lpstr>Finding 2020-003</vt:lpstr>
      <vt:lpstr>SF&amp;QC Sec-3</vt:lpstr>
      <vt:lpstr>SSPAF</vt:lpstr>
      <vt:lpstr>CAP 2020-001</vt:lpstr>
      <vt:lpstr>CAP 2020-002</vt:lpstr>
      <vt:lpstr>CAP 2020-003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2021-01-07T17:04:13Z</cp:lastPrinted>
  <dcterms:created xsi:type="dcterms:W3CDTF">2003-10-29T19:06:34Z</dcterms:created>
  <dcterms:modified xsi:type="dcterms:W3CDTF">2021-01-20T02:07:13Z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