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F9D78142-8775-4956-AB1E-1F92DBB696CE}" xr6:coauthVersionLast="36" xr6:coauthVersionMax="36" xr10:uidLastSave="{00000000-0000-0000-0000-000000000000}"/>
  <bookViews>
    <workbookView xWindow="0" yWindow="0" windowWidth="23040" windowHeight="9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H12" i="184"/>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19" i="184" l="1"/>
  <c r="E367" i="29"/>
  <c r="B3635" i="106"/>
  <c r="B7220" i="106"/>
  <c r="D7220" i="106" s="1"/>
  <c r="F75" i="34"/>
  <c r="B7886" i="106" s="1"/>
  <c r="D7886" i="106" s="1"/>
  <c r="B7222" i="106"/>
  <c r="D7222" i="106" s="1"/>
  <c r="F76" i="34"/>
  <c r="B7887" i="106" s="1"/>
  <c r="D7887" i="106" s="1"/>
  <c r="N57" i="184"/>
  <c r="N68" i="184" s="1"/>
  <c r="E68" i="184"/>
  <c r="H19" i="184"/>
  <c r="L20" i="184" s="1"/>
  <c r="L16" i="11"/>
  <c r="B2061" i="106" s="1"/>
  <c r="D2061" i="106" s="1"/>
  <c r="F41" i="108"/>
  <c r="G43" i="108"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<sst xmlns="http://schemas.openxmlformats.org/spreadsheetml/2006/main" count="5127" uniqueCount="2069">
  <si>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</si>
  <si>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</si>
  <si>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</si>
  <si>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</si>
  <si>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</si>
  <si>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</si>
  <si>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</si>
  <si>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</si>
  <si>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</si>
  <si>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</si>
  <si>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</si>
  <si>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</si>
  <si>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</si>
  <si>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</si>
  <si>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</si>
  <si>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</si>
  <si>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</si>
  <si>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</si>
  <si>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</si>
  <si>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</si>
  <si>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</si>
  <si>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</si>
  <si>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</si>
  <si>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</si>
  <si>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</si>
  <si>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</si>
  <si>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</si>
  <si>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</si>
  <si>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</si>
  <si>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</si>
  <si>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</si>
  <si>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</si>
  <si>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</si>
  <si>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</si>
  <si>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</si>
  <si>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</si>
  <si>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</si>
  <si>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</si>
  <si>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</si>
  <si>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</si>
  <si>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</si>
  <si>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</si>
  <si>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</si>
  <si>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</si>
  <si>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</si>
  <si>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</si>
  <si>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</si>
  <si>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</si>
  <si>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</si>
  <si>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</si>
  <si>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</si>
  <si>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</si>
  <si>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</si>
  <si>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</si>
  <si>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</si>
  <si>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</si>
  <si>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</si>
  <si>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</si>
  <si>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</si>
  <si>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</si>
  <si>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</si>
  <si>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</si>
  <si>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</si>
  <si>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</si>
  <si>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</si>
  <si>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</si>
  <si>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</si>
  <si>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</si>
  <si>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</si>
  <si>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</si>
  <si>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</si>
  <si>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</si>
  <si>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</si>
  <si>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</si>
  <si>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</si>
  <si>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</si>
  <si>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</si>
  <si>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</si>
  <si>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</si>
  <si>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</si>
  <si>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</si>
  <si>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</si>
  <si>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</si>
  <si>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</si>
  <si>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</si>
  <si>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</si>
  <si>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</si>
  <si>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</si>
  <si>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</si>
  <si>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</si>
  <si>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</si>
  <si>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</si>
  <si>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</si>
  <si>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</si>
  <si>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</si>
  <si>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</si>
  <si>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</si>
  <si>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</si>
  <si>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</si>
  <si>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</si>
  <si>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</si>
  <si>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</si>
  <si>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</si>
  <si>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</si>
  <si>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</si>
  <si>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</si>
  <si>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</si>
  <si>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</si>
  <si>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</si>
  <si>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</si>
  <si>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</si>
  <si>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</si>
  <si>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</si>
  <si>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</si>
  <si>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</si>
  <si>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</si>
  <si>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</si>
  <si>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</si>
  <si>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</si>
  <si>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</si>
  <si>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</si>
  <si>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</si>
  <si>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</si>
  <si>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</si>
  <si>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</si>
  <si>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</si>
  <si>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</si>
  <si>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</si>
  <si>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</si>
  <si>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</si>
  <si>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</si>
  <si>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</si>
  <si>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</si>
  <si>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</si>
  <si>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</si>
  <si>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</si>
  <si>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</si>
  <si>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</si>
  <si>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</si>
  <si>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</si>
  <si>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</si>
  <si>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</si>
  <si>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</si>
  <si>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</si>
  <si>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</si>
  <si>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</si>
  <si>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</si>
  <si>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</si>
  <si>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</si>
  <si>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</si>
  <si>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</si>
  <si>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</si>
  <si>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</si>
  <si>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</si>
  <si>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</si>
  <si>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</si>
  <si>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</si>
  <si>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</si>
  <si>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</si>
  <si>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</si>
  <si>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</si>
  <si>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</si>
  <si>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</si>
  <si>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</si>
  <si>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</si>
  <si>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</si>
  <si>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</si>
  <si>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</si>
  <si>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</si>
  <si>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</si>
  <si>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</si>
  <si>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</si>
  <si>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</si>
  <si>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</si>
  <si>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</si>
  <si>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</si>
  <si>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</si>
  <si>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</si>
  <si>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</si>
  <si>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</si>
  <si>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</si>
  <si>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</si>
  <si>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</si>
  <si>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</si>
  <si>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</si>
  <si>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</si>
  <si>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</si>
  <si>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</si>
  <si>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</si>
  <si>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</si>
  <si>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</si>
  <si>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</si>
  <si>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</si>
  <si>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</si>
  <si>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</si>
  <si>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</si>
  <si>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</si>
  <si>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</si>
  <si>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</si>
  <si>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</si>
  <si>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</si>
  <si>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</si>
  <si>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</si>
  <si>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</si>
  <si>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</si>
  <si>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</si>
  <si>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</si>
  <si>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</si>
  <si>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</si>
  <si>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</si>
  <si>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</si>
  <si>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</si>
  <si>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</si>
  <si>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</si>
  <si>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</si>
  <si>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</si>
  <si>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</si>
  <si>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</si>
  <si>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</si>
  <si>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</si>
  <si>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</si>
  <si>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</si>
  <si>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</si>
  <si>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</si>
  <si>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</si>
  <si>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</si>
  <si>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</si>
  <si>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</si>
  <si>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</si>
  <si>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</si>
  <si>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</si>
  <si>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</si>
  <si>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</si>
  <si>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</si>
  <si>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</si>
  <si>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</si>
  <si>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</si>
  <si>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</si>
  <si>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</si>
  <si>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</si>
  <si>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</si>
  <si>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</si>
  <si>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</si>
  <si>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</si>
  <si>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</si>
  <si>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</si>
  <si>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</si>
  <si>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</si>
  <si>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</si>
  <si>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</si>
  <si>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</si>
  <si>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</si>
  <si>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</si>
  <si>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</si>
  <si>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</si>
  <si>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</si>
  <si>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</si>
  <si>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</si>
  <si>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</si>
  <si>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</si>
  <si>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</si>
  <si>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</si>
  <si>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</si>
  <si>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</si>
  <si>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</si>
  <si>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</si>
  <si>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</si>
  <si>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</si>
  <si>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</si>
  <si>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</si>
  <si>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</si>
  <si>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</si>
  <si>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</si>
  <si>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</si>
  <si>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</si>
  <si>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</si>
  <si>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</si>
  <si>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</si>
  <si>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</si>
  <si>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</si>
  <si>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</si>
  <si>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</si>
  <si>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</si>
  <si>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</si>
  <si>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</si>
  <si>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</si>
  <si>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</si>
  <si>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</si>
  <si>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</si>
  <si>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</si>
  <si>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</si>
  <si>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</si>
  <si>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</si>
  <si>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</si>
  <si>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</si>
  <si>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</si>
  <si>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</si>
  <si>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</si>
  <si>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</si>
  <si>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</si>
  <si>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</si>
  <si>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</si>
  <si>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</si>
  <si>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</si>
  <si>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</si>
  <si>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</si>
  <si>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</si>
  <si>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</si>
  <si>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</si>
  <si>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</si>
  <si>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</si>
  <si>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</si>
  <si>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</si>
  <si>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</si>
  <si>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</si>
  <si>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</si>
  <si>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</si>
  <si>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</si>
  <si>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</si>
  <si>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</si>
  <si>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</si>
  <si>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</si>
  <si>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</si>
  <si>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</si>
  <si>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</si>
  <si>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</si>
  <si>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</si>
  <si>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</si>
  <si>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</si>
  <si>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</si>
  <si>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</si>
  <si>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</si>
  <si>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</si>
  <si>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</si>
  <si>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</si>
  <si>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</si>
  <si>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</si>
  <si>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</si>
  <si>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</si>
  <si>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</si>
  <si>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</si>
  <si>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</si>
  <si>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</si>
  <si>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</si>
  <si>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</si>
  <si>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</si>
  <si>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</si>
  <si>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</si>
  <si>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</si>
  <si>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</si>
  <si>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</si>
  <si>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</si>
  <si>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</si>
  <si>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</si>
  <si>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</si>
  <si>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</si>
  <si>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</si>
  <si>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</si>
  <si>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</si>
  <si>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</si>
  <si>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</si>
  <si>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</si>
  <si>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</si>
  <si>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</si>
  <si>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</si>
  <si>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</si>
  <si>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</si>
  <si>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</si>
  <si>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</si>
  <si>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</si>
  <si>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</si>
  <si>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</si>
  <si>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</si>
  <si>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</si>
  <si>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</si>
  <si>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</si>
  <si>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</si>
  <si>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</si>
  <si>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</si>
  <si>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</si>
  <si>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</si>
  <si>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</si>
  <si>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</si>
  <si>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</si>
  <si>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</si>
  <si>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</si>
  <si>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</si>
  <si>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</si>
  <si>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</si>
  <si>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</si>
  <si>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</si>
  <si>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</si>
  <si>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</si>
  <si>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</si>
  <si>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</si>
  <si>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</si>
  <si>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</si>
  <si>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</si>
  <si>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</si>
  <si>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</si>
  <si>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</si>
  <si>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</si>
  <si>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</si>
  <si>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</si>
  <si>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</si>
  <si>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</si>
  <si>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</si>
  <si>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</si>
  <si>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</si>
  <si>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</si>
  <si>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</si>
  <si>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</si>
  <si>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</si>
  <si>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</si>
  <si>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</si>
  <si>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</si>
  <si>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</si>
  <si>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</si>
  <si>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</si>
  <si>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</si>
  <si>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</si>
  <si>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</si>
  <si>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</si>
  <si>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</si>
  <si>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</si>
  <si>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</si>
  <si>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</si>
  <si>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</si>
  <si>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</si>
  <si>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</si>
  <si>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</si>
  <si>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</si>
  <si>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</si>
  <si>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</si>
  <si>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</si>
  <si>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</si>
  <si>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</si>
  <si>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</si>
  <si>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</si>
  <si>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</si>
  <si>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</si>
  <si>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</si>
  <si>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</si>
  <si>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</si>
  <si>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</si>
  <si>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</si>
  <si>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</si>
  <si>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</si>
  <si>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</si>
  <si>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</si>
  <si>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</si>
  <si>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</si>
  <si>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</si>
  <si>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</si>
  <si>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</si>
  <si>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</si>
  <si>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</si>
  <si>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</si>
  <si>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</si>
  <si>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</si>
  <si>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</si>
  <si>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</si>
  <si>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</si>
  <si>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</si>
  <si>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</si>
  <si>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</si>
  <si>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</si>
  <si>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</si>
  <si>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</si>
  <si>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</si>
  <si>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</si>
  <si>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</si>
  <si>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</si>
  <si>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</si>
  <si>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</si>
  <si>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</si>
  <si>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</si>
  <si>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</si>
  <si>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</si>
  <si>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</si>
  <si>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</si>
  <si>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</si>
  <si>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</si>
  <si>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</si>
  <si>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</si>
  <si>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</si>
  <si>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</si>
  <si>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</si>
  <si>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</si>
  <si>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</si>
  <si>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</si>
  <si>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</si>
  <si>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</si>
  <si>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</si>
  <si>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</si>
  <si>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</si>
  <si>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</si>
  <si>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</si>
  <si>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</si>
  <si>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</si>
  <si>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</si>
  <si>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</si>
  <si>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</si>
  <si>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</si>
  <si>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</si>
  <si>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</si>
  <si>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</si>
  <si>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</si>
  <si>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</si>
  <si>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</si>
  <si>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</si>
  <si>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</si>
  <si>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</si>
  <si>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</si>
  <si>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</si>
  <si>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</si>
  <si>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</si>
  <si>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</si>
  <si>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</si>
  <si>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</si>
  <si>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</si>
  <si>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</si>
  <si>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</si>
  <si>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</si>
  <si>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</si>
  <si>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</si>
  <si>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</si>
  <si>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</si>
  <si>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</si>
  <si>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</si>
  <si>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</si>
  <si>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</si>
  <si>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</si>
  <si>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</si>
  <si>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</si>
  <si>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</si>
  <si>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</si>
  <si>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</si>
  <si>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</si>
  <si>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</si>
  <si>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</si>
  <si>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</si>
  <si>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</si>
  <si>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</si>
  <si>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</si>
  <si>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</si>
  <si>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</si>
  <si>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</si>
  <si>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</si>
  <si>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</si>
  <si>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</si>
  <si>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</si>
  <si>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</si>
  <si>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</si>
  <si>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</si>
  <si>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</si>
  <si>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</si>
  <si>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</si>
  <si>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</si>
  <si>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</si>
  <si>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</si>
  <si>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</si>
  <si>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</si>
  <si>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</si>
  <si>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</si>
  <si>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</si>
  <si>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</si>
  <si>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</si>
  <si>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</si>
  <si>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</si>
  <si>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</si>
  <si>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</si>
  <si>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</si>
  <si>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</si>
  <si>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</si>
  <si>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</si>
  <si>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</si>
  <si>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</si>
  <si>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</si>
  <si>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</si>
  <si>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</si>
  <si>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</si>
  <si>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</si>
  <si>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</si>
  <si>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</si>
  <si>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</si>
  <si>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</si>
  <si>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</si>
  <si>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</si>
  <si>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</si>
  <si>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</si>
  <si>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</si>
  <si>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</si>
  <si>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</si>
  <si>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</si>
  <si>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</si>
  <si>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</si>
  <si>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</si>
  <si>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</si>
  <si>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</si>
  <si>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</si>
  <si>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</si>
  <si>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</si>
  <si>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</si>
  <si>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</si>
  <si>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</si>
  <si>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</si>
  <si>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</si>
  <si>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</si>
  <si>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</si>
  <si>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</si>
  <si>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</si>
  <si>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</si>
  <si>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</si>
  <si>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</si>
  <si>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</si>
  <si>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</si>
  <si>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</si>
  <si>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</si>
  <si>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</si>
  <si>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</si>
  <si>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</si>
  <si>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</si>
  <si>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</si>
  <si>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</si>
  <si>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</si>
  <si>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</si>
  <si>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</si>
  <si>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</si>
  <si>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</si>
  <si>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</si>
  <si>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</si>
  <si>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</si>
  <si>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</si>
  <si>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</si>
  <si>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</si>
  <si>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</si>
  <si>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</si>
  <si>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</si>
  <si>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</si>
  <si>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</si>
  <si>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</si>
  <si>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</si>
  <si>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</si>
  <si>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</si>
  <si>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</si>
  <si>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</si>
  <si>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</si>
  <si>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</si>
  <si>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</si>
  <si>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</si>
  <si>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</si>
  <si>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</si>
  <si>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</si>
  <si>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</si>
  <si>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</si>
  <si>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</si>
  <si>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</si>
  <si>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</si>
  <si>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</si>
  <si>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</si>
  <si>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</si>
  <si>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</si>
  <si>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</si>
  <si>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</si>
  <si>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</si>
  <si>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</si>
  <si>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</si>
  <si>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</si>
  <si>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</si>
  <si>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</si>
  <si>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</si>
  <si>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</si>
  <si>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</si>
  <si>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</si>
  <si>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</si>
  <si>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</si>
  <si>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</si>
  <si>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</si>
  <si>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</si>
  <si>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</si>
  <si>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</si>
  <si>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</si>
  <si>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</si>
  <si>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</si>
  <si>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</si>
  <si>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</si>
  <si>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</si>
  <si>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</si>
  <si>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</si>
  <si>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</si>
  <si>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</si>
  <si>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</si>
  <si>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</si>
  <si>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</si>
  <si>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</si>
  <si>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</si>
  <si>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</si>
  <si>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</si>
  <si>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</si>
  <si>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</si>
  <si>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</si>
  <si>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</si>
  <si>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</si>
  <si>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</si>
  <si>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</si>
  <si>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</si>
  <si>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</si>
  <si>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</si>
  <si>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</si>
  <si>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</si>
  <si>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</si>
  <si>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</si>
  <si>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</si>
  <si>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</si>
  <si>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</si>
  <si>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</si>
  <si>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</si>
  <si>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</si>
  <si>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</si>
  <si>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</si>
  <si>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</si>
  <si>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</si>
  <si>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</si>
  <si>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</si>
  <si>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</si>
  <si>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</si>
  <si>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</si>
  <si>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</si>
  <si>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</si>
  <si>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</si>
  <si>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</si>
  <si>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</si>
  <si>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</si>
  <si>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</si>
  <si>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</si>
  <si>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</si>
  <si>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</si>
  <si>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</si>
  <si>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</si>
  <si>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</si>
  <si>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</si>
  <si>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</si>
  <si>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</si>
  <si>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</si>
  <si>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</si>
  <si>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</si>
  <si>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</si>
  <si>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</si>
  <si>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</si>
  <si>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</si>
  <si>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</si>
  <si>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</si>
  <si>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</si>
  <si>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</si>
  <si>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</si>
  <si>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</si>
  <si>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</si>
  <si>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</si>
  <si>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</si>
  <si>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</si>
  <si>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</si>
  <si>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</si>
  <si>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</si>
  <si>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</si>
  <si>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</si>
  <si>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</si>
  <si>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</si>
  <si>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</si>
  <si>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</si>
  <si>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</si>
  <si>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</si>
  <si>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</si>
  <si>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</si>
  <si>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</si>
  <si>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</si>
  <si>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</si>
  <si>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</si>
  <si>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</si>
  <si>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</si>
  <si>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</si>
  <si>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</si>
  <si>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</si>
  <si>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</si>
  <si>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</si>
  <si>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</si>
  <si>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</si>
  <si>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</si>
  <si>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</si>
  <si>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</si>
  <si>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</si>
  <si>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</si>
  <si>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</si>
  <si>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</si>
  <si>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</si>
  <si>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</si>
  <si>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</si>
  <si>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</si>
  <si>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</si>
  <si>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</si>
  <si>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</si>
  <si>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</si>
  <si>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</si>
  <si>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</si>
  <si>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</si>
  <si>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</si>
  <si>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</si>
  <si>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</si>
  <si>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</si>
  <si>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</si>
  <si>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</si>
  <si>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</si>
  <si>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</si>
  <si>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</si>
  <si>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</si>
  <si>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</si>
  <si>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</si>
  <si>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</si>
  <si>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</si>
  <si>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</si>
  <si>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</si>
  <si>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</si>
  <si>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</si>
  <si>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</si>
  <si>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</si>
  <si>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</si>
  <si>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</si>
  <si>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</si>
  <si>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</si>
  <si>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</si>
  <si>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</si>
  <si>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</si>
  <si>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</si>
  <si>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</si>
  <si>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</si>
  <si>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</si>
  <si>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</si>
  <si>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</si>
  <si>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</si>
  <si>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</si>
  <si>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</si>
  <si>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</si>
  <si>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</si>
  <si>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</si>
  <si>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</si>
  <si>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</si>
  <si>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</si>
  <si>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</si>
  <si>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</si>
  <si>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</si>
  <si>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</si>
  <si>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</si>
  <si>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</si>
  <si>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</si>
  <si>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</si>
  <si>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</si>
  <si>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</si>
  <si>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</si>
  <si>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</si>
  <si>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</si>
  <si>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</si>
  <si>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</si>
  <si>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</si>
  <si>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</si>
  <si>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</si>
  <si>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</si>
  <si>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</si>
  <si>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</si>
  <si>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</si>
  <si>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</si>
  <si>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</si>
  <si>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</si>
  <si>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</si>
  <si>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</si>
  <si>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</si>
  <si>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</si>
  <si>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</si>
  <si>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</si>
  <si>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</si>
  <si>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</si>
  <si>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</si>
  <si>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</si>
  <si>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</si>
  <si>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</si>
  <si>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</si>
  <si>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</si>
  <si>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</si>
  <si>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</si>
  <si>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</si>
  <si>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</si>
  <si>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</si>
  <si>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</si>
  <si>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</si>
  <si>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</si>
  <si>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</si>
  <si>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</si>
  <si>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</si>
  <si>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</si>
  <si>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</si>
  <si>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</si>
  <si>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</si>
  <si>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</si>
  <si>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</si>
  <si>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</si>
  <si>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</si>
  <si>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</si>
  <si>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</si>
  <si>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</si>
  <si>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</si>
  <si>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</si>
  <si>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</si>
  <si>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</si>
  <si>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</si>
  <si>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</si>
  <si>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</si>
  <si>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</si>
  <si>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</si>
  <si>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</si>
  <si>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</si>
  <si>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</si>
  <si>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</si>
  <si>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</si>
  <si>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</si>
  <si>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</si>
  <si>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</si>
  <si>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</si>
  <si>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</si>
  <si>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</si>
  <si>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</si>
  <si>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</si>
  <si>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</si>
  <si>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</si>
  <si>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</si>
  <si>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</si>
  <si>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</si>
  <si>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</si>
  <si>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</si>
  <si>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</si>
  <si>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</si>
  <si>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</si>
  <si>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</si>
  <si>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</si>
  <si>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</si>
  <si>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</si>
  <si>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</si>
  <si>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</si>
  <si>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</si>
  <si>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</si>
  <si>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</si>
  <si>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</si>
  <si>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</si>
  <si>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</si>
  <si>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</si>
  <si>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</si>
  <si>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</si>
  <si>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</si>
  <si>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</si>
  <si>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</si>
  <si>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</si>
  <si>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</si>
  <si>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</si>
  <si>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</si>
  <si>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</si>
  <si>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</si>
  <si>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</si>
  <si>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</si>
  <si>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</si>
  <si>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</si>
  <si>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</si>
  <si>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</si>
  <si>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</si>
  <si>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</si>
  <si>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</si>
  <si>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</si>
  <si>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</si>
  <si>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</si>
  <si>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</si>
  <si>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</si>
  <si>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</si>
  <si>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</si>
  <si>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</si>
  <si>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</si>
  <si>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</si>
  <si>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</si>
  <si>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</si>
  <si>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</si>
  <si>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</si>
  <si>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</si>
  <si>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</si>
  <si>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</si>
  <si>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</si>
  <si>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</si>
  <si>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</si>
  <si>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</si>
  <si>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</si>
  <si>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</si>
  <si>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</si>
  <si>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</si>
  <si>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</si>
  <si>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</si>
  <si>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</si>
  <si>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</si>
  <si>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</si>
  <si>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</si>
  <si>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</si>
  <si>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</si>
  <si>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</si>
  <si>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</si>
  <si>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</si>
  <si>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</si>
  <si>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</si>
  <si>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</si>
  <si>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</si>
  <si>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</si>
  <si>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</si>
  <si>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</si>
  <si>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</si>
  <si>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</si>
  <si>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</si>
  <si>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</si>
  <si>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</si>
  <si>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</si>
  <si>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</si>
  <si>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</si>
  <si>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</si>
  <si>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</si>
  <si>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</si>
  <si>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</si>
  <si>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</si>
  <si>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</si>
  <si>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</si>
  <si>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</si>
  <si>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</si>
  <si>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</si>
  <si>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</si>
  <si>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</si>
  <si>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</si>
  <si>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</si>
  <si>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</si>
  <si>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</si>
  <si>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</si>
  <si>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</si>
  <si>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</si>
  <si>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</si>
  <si>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</si>
  <si>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</si>
  <si>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</si>
  <si>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</si>
  <si>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</si>
  <si>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</si>
  <si>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</si>
  <si>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</si>
  <si>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</si>
  <si>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</si>
  <si>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</si>
  <si>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</si>
  <si>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</si>
  <si>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</si>
  <si>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</si>
  <si>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</si>
  <si>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</si>
  <si>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</si>
  <si>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</si>
  <si>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</si>
  <si>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</si>
  <si>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</si>
  <si>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</si>
  <si>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</si>
  <si>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</si>
  <si>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</si>
  <si>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</si>
  <si>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</si>
  <si>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</si>
  <si>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</si>
  <si>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</si>
  <si>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</si>
  <si>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</si>
  <si>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</si>
  <si>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</si>
  <si>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</si>
  <si>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</si>
  <si>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</si>
  <si>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</si>
  <si>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</si>
  <si>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</si>
  <si>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</si>
  <si>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</si>
  <si>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</si>
  <si>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</si>
  <si>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</si>
  <si>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</si>
  <si>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</si>
  <si>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</si>
  <si>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</si>
  <si>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</si>
  <si>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</si>
  <si>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</si>
  <si>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</si>
  <si>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</si>
  <si>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</si>
  <si>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</si>
  <si>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</si>
  <si>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</si>
  <si>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</si>
  <si>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</si>
  <si>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</si>
  <si>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</si>
  <si>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</si>
  <si>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</si>
  <si>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</si>
  <si>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</si>
  <si>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</si>
  <si>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</si>
  <si>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</si>
  <si>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</si>
  <si>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</si>
  <si>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</si>
  <si>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</si>
  <si>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</si>
  <si>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</si>
  <si>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</si>
  <si>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</si>
  <si>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</si>
  <si>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</si>
  <si>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</si>
  <si>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</si>
  <si>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</si>
  <si>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</si>
  <si>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</si>
  <si>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</si>
  <si>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</si>
  <si>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</si>
  <si>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</si>
  <si>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</si>
  <si>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</si>
  <si>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</si>
  <si>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</si>
  <si>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</si>
  <si>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</si>
  <si>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</si>
  <si>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</si>
  <si>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</si>
  <si>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</si>
  <si>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</si>
  <si>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</si>
  <si>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</si>
  <si>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</si>
  <si>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</si>
  <si>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</si>
  <si>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</si>
  <si>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</si>
  <si>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</si>
  <si>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</si>
  <si>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</si>
  <si>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</si>
  <si>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</si>
  <si>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</si>
  <si>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</si>
  <si>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</si>
  <si>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</si>
  <si>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</si>
  <si>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</si>
  <si>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</si>
  <si>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</si>
  <si>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</si>
  <si>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</si>
  <si>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</si>
  <si>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</si>
  <si>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</si>
  <si>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</si>
  <si>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</si>
  <si>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</si>
  <si>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</si>
  <si>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</si>
  <si>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</si>
  <si>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</si>
  <si>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</si>
  <si>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</si>
  <si>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</si>
  <si>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</si>
  <si>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</si>
  <si>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</si>
  <si>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</si>
  <si>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</si>
  <si>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</si>
  <si>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</si>
  <si>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</si>
  <si>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</si>
  <si>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</si>
  <si>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</si>
  <si>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</si>
  <si>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</si>
  <si>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</si>
  <si>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</si>
  <si>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</si>
  <si>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</si>
  <si>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</si>
  <si>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</si>
  <si>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</si>
  <si>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</si>
  <si>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</si>
  <si>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</si>
  <si>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</si>
  <si>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</si>
  <si>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</si>
  <si>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</si>
  <si>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</si>
  <si>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</si>
  <si>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</si>
  <si>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</si>
  <si>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</si>
  <si>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</si>
  <si>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</si>
  <si>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</si>
  <si>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</si>
  <si>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</si>
  <si>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</si>
  <si>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</si>
  <si>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</si>
  <si>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</si>
  <si>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</si>
  <si>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</si>
  <si>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</si>
  <si>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</si>
  <si>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</si>
  <si>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</si>
  <si>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</si>
  <si>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</si>
  <si>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</si>
  <si>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</si>
  <si>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</si>
  <si>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</si>
  <si>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</si>
  <si>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</si>
  <si>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</si>
  <si>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</si>
  <si>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</si>
  <si>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</si>
  <si>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</si>
  <si>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</si>
  <si>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</si>
  <si>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</si>
  <si>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</si>
  <si>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</si>
  <si>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</si>
  <si>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</si>
  <si>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</si>
  <si>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</si>
  <si>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</si>
  <si>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</si>
  <si>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</si>
  <si>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</si>
  <si>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</si>
  <si>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</si>
  <si>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</si>
  <si>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</si>
  <si>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</si>
  <si>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</si>
  <si>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</si>
  <si>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</si>
  <si>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</si>
  <si>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</si>
  <si>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</si>
  <si>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</si>
  <si>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</si>
  <si>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</si>
  <si>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</si>
  <si>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</si>
  <si>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</si>
  <si>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</si>
  <si>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</si>
  <si>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</si>
  <si>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</si>
  <si>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</si>
  <si>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</si>
  <si>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</si>
  <si>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</si>
  <si>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</si>
  <si>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</si>
  <si>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</si>
  <si>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</si>
  <si>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</si>
  <si>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</si>
  <si>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</si>
  <si>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</si>
  <si>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</si>
  <si>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</si>
  <si>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</si>
  <si>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</si>
  <si>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</si>
  <si>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</si>
  <si>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</si>
  <si>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</si>
  <si>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</si>
  <si>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</si>
  <si>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</si>
  <si>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</si>
  <si>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</si>
  <si>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</si>
  <si>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</si>
  <si>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</si>
  <si>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</si>
  <si>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</si>
  <si>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</si>
  <si>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</si>
  <si>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</si>
  <si>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</si>
  <si>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</si>
  <si>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</si>
  <si>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</si>
  <si>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</si>
  <si>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</si>
  <si>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</si>
  <si>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</si>
  <si>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</si>
  <si>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</si>
  <si>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</si>
  <si>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</si>
  <si>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</si>
  <si>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</si>
  <si>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</si>
  <si>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</si>
  <si>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</si>
  <si>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</si>
  <si>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</si>
  <si>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</si>
  <si>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</si>
  <si>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</si>
  <si>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</si>
  <si>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</si>
  <si>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</si>
  <si>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</si>
  <si>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</si>
  <si>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</si>
  <si>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</si>
  <si>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</si>
  <si>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</si>
  <si>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</si>
  <si>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</si>
  <si>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</si>
  <si>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</si>
  <si>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</si>
  <si>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</si>
  <si>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</si>
  <si>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</si>
  <si>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</si>
  <si>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</si>
  <si>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</si>
  <si>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</si>
  <si>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</si>
  <si>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</si>
  <si>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</si>
  <si>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</si>
  <si>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</si>
  <si>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</si>
  <si>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</si>
  <si>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</si>
  <si>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</si>
  <si>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</si>
  <si>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</si>
  <si>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</si>
  <si>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</si>
  <si>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</si>
  <si>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</si>
  <si>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</si>
  <si>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</si>
  <si>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</si>
  <si>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</si>
  <si>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</si>
  <si>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</si>
  <si>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</si>
  <si>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</si>
  <si>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</si>
  <si>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</si>
  <si>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</si>
  <si>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</si>
  <si>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</si>
  <si>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</si>
  <si>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</si>
  <si>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</si>
  <si>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</si>
  <si>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</si>
  <si>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</si>
  <si>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</si>
  <si>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</si>
  <si>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</si>
  <si>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</si>
  <si>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</si>
  <si>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</si>
  <si>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</si>
  <si>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</si>
  <si>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</si>
  <si>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</si>
  <si>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</si>
  <si>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</si>
  <si>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</si>
  <si>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</si>
  <si>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</si>
  <si>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</si>
  <si>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</si>
  <si>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</si>
  <si>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</si>
  <si>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</si>
  <si>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</si>
  <si>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</si>
  <si>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</si>
  <si>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</si>
  <si>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</si>
  <si>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</si>
  <si>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</si>
  <si>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</si>
  <si>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</si>
  <si>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</si>
  <si>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</si>
  <si>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</si>
  <si>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</si>
  <si>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</si>
  <si>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</si>
  <si>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</si>
  <si>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</si>
  <si>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</si>
  <si>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</si>
  <si>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</si>
  <si>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</si>
  <si>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</si>
  <si>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</si>
  <si>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</si>
  <si>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</si>
  <si>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</si>
  <si>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</si>
  <si>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</si>
  <si>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</si>
  <si>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</si>
  <si>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</si>
  <si>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</si>
  <si>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</si>
  <si>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</si>
  <si>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</si>
  <si>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</si>
  <si>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</si>
  <si>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</si>
  <si>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</si>
  <si>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</si>
  <si>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</si>
  <si>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</si>
  <si>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</si>
  <si>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</si>
  <si>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</si>
  <si>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</si>
  <si>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</si>
  <si>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</si>
  <si>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</si>
  <si>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</si>
  <si>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</si>
  <si>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</si>
  <si>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</si>
  <si>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</si>
  <si>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</si>
  <si>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</si>
  <si>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</si>
  <si>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</si>
  <si>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</si>
  <si>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</si>
  <si>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</si>
  <si>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</si>
  <si>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</si>
  <si>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</si>
  <si>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</si>
  <si>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</si>
  <si>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</si>
  <si>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</si>
  <si>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</si>
  <si>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</si>
  <si>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</si>
  <si>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</si>
  <si>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</si>
  <si>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</si>
  <si>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</si>
  <si>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</si>
  <si>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</si>
  <si>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</si>
  <si>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</si>
  <si>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</si>
  <si>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</si>
  <si>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</si>
  <si>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</si>
  <si>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</si>
  <si>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</si>
  <si>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</si>
  <si>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</si>
  <si>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</si>
  <si>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</si>
  <si>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</si>
  <si>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</si>
  <si>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</si>
  <si>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</si>
  <si>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</si>
  <si>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</si>
  <si>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</si>
  <si>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</si>
  <si>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</si>
  <si>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</si>
  <si>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</si>
  <si>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</si>
  <si>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</si>
  <si>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</si>
  <si>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</si>
  <si>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</si>
  <si>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</si>
  <si>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</si>
  <si>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</si>
  <si>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</si>
  <si>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</si>
  <si>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</si>
  <si>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</si>
  <si>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</si>
  <si>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</si>
  <si>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</si>
  <si>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</si>
  <si>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</si>
  <si>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</si>
  <si>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</si>
  <si>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</si>
  <si>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</si>
  <si>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</si>
  <si>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</si>
  <si>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</si>
  <si>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</si>
  <si>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</si>
  <si>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</si>
  <si>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</si>
  <si>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</si>
  <si>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</si>
  <si>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</si>
  <si>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</si>
  <si>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</si>
  <si>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</si>
  <si>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</si>
  <si>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</si>
  <si>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</si>
  <si>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</si>
  <si>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</si>
  <si>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</si>
  <si>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</si>
  <si>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</si>
  <si>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</si>
  <si>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</si>
  <si>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</si>
  <si>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</si>
  <si>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</si>
  <si>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</si>
  <si>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</si>
  <si>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</si>
  <si>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</si>
  <si>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</si>
  <si>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</si>
  <si>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</si>
  <si>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</si>
  <si>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</si>
  <si>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</si>
  <si>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</si>
  <si>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</si>
  <si>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</si>
  <si>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</si>
  <si>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</si>
  <si>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</si>
  <si>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</si>
  <si>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</si>
  <si>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</si>
  <si>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</si>
  <si>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</si>
  <si>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</si>
  <si>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</si>
  <si>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</si>
  <si>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</si>
  <si>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</si>
  <si>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</si>
  <si>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</si>
  <si>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</si>
  <si>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</si>
  <si>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</si>
  <si>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</si>
  <si>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</si>
  <si>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</si>
  <si>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</si>
  <si>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</si>
  <si>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</si>
  <si>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</si>
  <si>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</si>
  <si>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</si>
  <si>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</si>
  <si>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</si>
  <si>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</si>
  <si>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</si>
  <si>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</si>
  <si>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</si>
  <si>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</si>
  <si>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</si>
  <si>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</si>
  <si>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</si>
  <si>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</si>
  <si>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</si>
  <si>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</si>
  <si>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</si>
  <si>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</si>
  <si>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</si>
  <si>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</si>
  <si>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</si>
  <si>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</si>
  <si>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</si>
  <si>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</si>
  <si>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</si>
  <si>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</si>
  <si>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</si>
  <si>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</si>
  <si>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</si>
  <si>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</si>
  <si>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</si>
  <si>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</si>
  <si>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</si>
  <si>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</si>
  <si>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</si>
  <si>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</si>
  <si>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</si>
  <si>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</si>
  <si>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</si>
  <si>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</si>
  <si>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</si>
  <si>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</si>
  <si>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</si>
  <si>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</si>
  <si>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</si>
  <si>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</si>
  <si>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</si>
  <si>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</si>
  <si>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</si>
  <si>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</si>
  <si>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</si>
  <si>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</si>
  <si>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</si>
  <si>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</si>
  <si>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</si>
  <si>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</si>
  <si>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</si>
  <si>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</si>
  <si>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</si>
  <si>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</si>
  <si>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</si>
  <si>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</si>
  <si>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</si>
  <si>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</si>
  <si>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</si>
  <si>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</si>
  <si>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</si>
  <si>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</si>
  <si>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</si>
  <si>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</si>
  <si>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</si>
  <si>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</si>
  <si>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</si>
  <si>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</si>
  <si>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</si>
  <si>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</si>
  <si>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</si>
  <si>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</si>
  <si>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</si>
  <si>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</si>
  <si>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</si>
  <si>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</si>
  <si>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</si>
  <si>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</si>
  <si>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</si>
  <si>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</si>
  <si>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</si>
  <si>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</si>
  <si>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</si>
  <si>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</si>
  <si>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</si>
  <si>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</si>
  <si>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</si>
  <si>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</si>
  <si>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</si>
  <si>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</si>
  <si>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</si>
  <si>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</si>
  <si>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</si>
  <si>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</si>
  <si>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</si>
  <si>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</si>
  <si>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</si>
  <si>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</si>
  <si>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</si>
  <si>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</si>
  <si>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</si>
  <si>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</si>
  <si>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</si>
  <si>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</si>
  <si>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</si>
  <si>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</si>
  <si>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</si>
  <si>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</si>
  <si>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</si>
  <si>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</si>
  <si>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</si>
  <si>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</si>
  <si>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</si>
  <si>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</si>
  <si>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</si>
  <si>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</si>
  <si>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</si>
  <si>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</si>
  <si>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</si>
  <si>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</si>
  <si>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</si>
  <si>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</si>
  <si>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</si>
  <si>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</si>
  <si>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</si>
  <si>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</si>
  <si>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</si>
  <si>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</si>
  <si>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</si>
  <si>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</si>
  <si>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</si>
  <si>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</si>
  <si>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</si>
  <si>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</si>
  <si>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</si>
  <si>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</si>
  <si>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</si>
  <si>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</si>
  <si>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</si>
  <si>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</si>
  <si>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</si>
  <si>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</si>
  <si>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</si>
  <si>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</si>
  <si>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</si>
  <si>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</si>
  <si>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</si>
  <si>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</si>
  <si>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</si>
  <si>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</si>
  <si>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</si>
  <si>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</si>
  <si>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</si>
  <si>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</si>
  <si>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</si>
  <si>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</si>
  <si>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</si>
  <si>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</si>
  <si>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</si>
  <si>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</si>
  <si>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</si>
  <si>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</si>
  <si>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</si>
  <si>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</si>
  <si>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</si>
  <si>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</si>
  <si>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</si>
  <si>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</si>
  <si>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</si>
  <si>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</si>
  <si>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</si>
  <si>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</si>
  <si>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</si>
  <si>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</si>
  <si>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</si>
  <si>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</si>
  <si>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</si>
  <si>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</si>
  <si>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</si>
  <si>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</si>
  <si>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</si>
  <si>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</si>
  <si>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</si>
  <si>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</si>
  <si>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</si>
  <si>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</si>
  <si>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</si>
  <si>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</si>
  <si>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</si>
  <si>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</si>
  <si>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</si>
  <si>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</si>
  <si>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</si>
  <si>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</si>
  <si>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</si>
  <si>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</si>
  <si>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</si>
  <si>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</si>
  <si>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</si>
  <si>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</si>
  <si>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</si>
  <si>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</si>
  <si>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</si>
  <si>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</si>
  <si>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</si>
  <si>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</si>
  <si>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</si>
  <si>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</si>
  <si>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</si>
  <si>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</si>
  <si>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</si>
  <si>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</si>
  <si>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</si>
  <si>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</si>
  <si>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</si>
  <si>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</si>
  <si>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</si>
  <si>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</si>
  <si>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</si>
  <si>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</si>
  <si>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</si>
  <si>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</si>
  <si>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</si>
  <si>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</si>
  <si>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</si>
  <si>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</si>
  <si>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</si>
  <si>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</si>
  <si>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</si>
  <si>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</si>
  <si>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</si>
  <si>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</si>
  <si>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</si>
  <si>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</si>
  <si>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</si>
  <si>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</si>
  <si>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</si>
  <si>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</si>
  <si>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</si>
  <si>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</si>
  <si>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</si>
  <si>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</si>
  <si>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</si>
  <si>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</si>
  <si>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</si>
  <si>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</si>
  <si>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</si>
  <si>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</si>
  <si>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</si>
  <si>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</si>
  <si>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</si>
  <si>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</si>
  <si>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</si>
  <si>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</si>
  <si>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</si>
  <si>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</si>
  <si>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</si>
  <si>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</si>
  <si>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</si>
  <si>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</si>
  <si>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</si>
  <si>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</si>
  <si>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</si>
  <si>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</si>
  <si>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</si>
  <si>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</si>
  <si>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</si>
  <si>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</si>
  <si>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</si>
  <si>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</si>
  <si>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</si>
  <si>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</si>
  <si>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</si>
  <si>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</si>
  <si>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</si>
  <si>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</si>
  <si>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</si>
  <si>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</si>
  <si>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</si>
  <si>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</si>
  <si>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</si>
  <si>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</si>
  <si>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</si>
  <si>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</si>
  <si>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</si>
  <si>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</si>
  <si>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</si>
  <si>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</si>
  <si>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</si>
  <si>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</si>
  <si>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</si>
  <si>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</si>
  <si>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</si>
  <si>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</si>
  <si>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</si>
  <si>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</si>
  <si>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</si>
  <si>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</si>
  <si>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</si>
  <si>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</si>
  <si>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</si>
  <si>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</si>
  <si>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</si>
  <si>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</si>
  <si>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</si>
  <si>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</si>
  <si>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</si>
  <si>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</si>
  <si>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</si>
  <si>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</si>
  <si>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</si>
  <si>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</si>
  <si>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</si>
  <si>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</si>
  <si>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</si>
  <si>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</si>
  <si>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</si>
  <si>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</si>
  <si>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</si>
  <si>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</si>
  <si>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</si>
  <si>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</si>
  <si>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</si>
  <si>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</si>
  <si>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</si>
  <si>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</si>
  <si>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</si>
  <si>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</si>
  <si>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</si>
  <si>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</si>
  <si>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</si>
  <si>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</si>
  <si>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</si>
  <si>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</si>
  <si>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</si>
  <si>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</si>
  <si>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</si>
  <si>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</si>
  <si>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</si>
  <si>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</si>
  <si>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</si>
  <si>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</si>
  <si>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</si>
  <si>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</si>
  <si>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</si>
  <si>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</si>
  <si>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</si>
  <si>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</si>
  <si>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</si>
  <si>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</si>
  <si>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</si>
  <si>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</si>
  <si>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</si>
  <si>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</si>
  <si>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</si>
  <si>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</si>
  <si>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</si>
  <si>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</si>
  <si>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</si>
  <si>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</si>
  <si>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</si>
  <si>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</si>
  <si>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</si>
  <si>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</si>
  <si>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</si>
  <si>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</si>
  <si>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</si>
  <si>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</si>
  <si>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</si>
  <si>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</si>
  <si>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</si>
  <si>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</si>
  <si>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</si>
  <si>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</si>
  <si>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</si>
  <si>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</si>
  <si>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</si>
  <si>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</si>
  <si>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</si>
  <si>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</si>
  <si>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</si>
  <si>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</si>
  <si>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</si>
  <si>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</si>
  <si>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</si>
  <si>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</si>
  <si>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</si>
  <si>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</si>
  <si>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</si>
  <si>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</si>
  <si>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</si>
  <si>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</si>
  <si>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</si>
  <si>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</si>
  <si>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</si>
  <si>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</si>
  <si>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</si>
  <si>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</si>
  <si>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</si>
  <si>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</si>
  <si>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</si>
  <si>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</si>
  <si>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</si>
  <si>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</si>
  <si>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</si>
  <si>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</si>
  <si>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</si>
  <si>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</si>
  <si>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</si>
  <si>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</si>
  <si>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</si>
  <si>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</si>
  <si>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</si>
  <si>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</si>
  <si>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</si>
  <si>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</si>
  <si>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</si>
  <si>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</si>
  <si>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</si>
  <si>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</si>
  <si>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</si>
  <si>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</si>
  <si>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</si>
  <si>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</si>
  <si>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</si>
  <si>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</si>
  <si>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</si>
  <si>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</si>
  <si>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</si>
  <si>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</si>
  <si>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</si>
  <si>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</si>
  <si>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</si>
  <si>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</si>
  <si>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</si>
  <si>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</si>
  <si>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</si>
  <si>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</si>
  <si>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</si>
  <si>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</si>
  <si>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</si>
  <si>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</si>
  <si>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</si>
  <si>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</si>
  <si>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</si>
  <si>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</si>
  <si>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</si>
  <si>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</si>
  <si>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</si>
  <si>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</si>
  <si>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</si>
  <si>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</si>
  <si>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</si>
  <si>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</si>
  <si>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</si>
  <si>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</si>
  <si>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</si>
  <si>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</si>
  <si>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</si>
  <si>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t>
  </si>
  <si>
    <t xml:space="preserve">Russ Leigh </t>
  </si>
  <si>
    <t>Kankakee</t>
  </si>
  <si>
    <t>228 East Main</t>
  </si>
  <si>
    <t>Hoopeston</t>
  </si>
  <si>
    <t>IL</t>
  </si>
  <si>
    <t>217-283-9336</t>
  </si>
  <si>
    <t>217-283-9736</t>
  </si>
  <si>
    <t>065-018319</t>
  </si>
  <si>
    <t>Russell Leigh &amp; Associates LLC</t>
  </si>
  <si>
    <t>4083 N 1000W Rd</t>
  </si>
  <si>
    <t>Bourbonnais</t>
  </si>
  <si>
    <t>Matthew Kelly</t>
  </si>
  <si>
    <t>815-939-4971</t>
  </si>
  <si>
    <t>815-939-7598</t>
  </si>
  <si>
    <t>admin@russliegh.com</t>
  </si>
  <si>
    <t xml:space="preserve">  Kankakee Area Reg Voc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</si>
</sst>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2</xdr:col>
          <xdr:colOff>571500</xdr:colOff>
          <xdr:row>38</xdr:row>
          <xdr:rowOff>171450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129886</xdr:colOff>
          <xdr:row>2</xdr:row>
          <xdr:rowOff>8659</xdr:rowOff>
        </xdr:from>
        <xdr:to>
          <xdr:col>1</xdr:col>
          <xdr:colOff>1044286</xdr:colOff>
          <xdr:row>6</xdr:row>
          <xdr:rowOff>132484</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5F197EB-0633-4337-8B00-0E7E86D879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2051</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32000000046</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2054</v>
      </c>
      <c r="B15" s="2104"/>
      <c r="C15" s="2104"/>
      <c r="D15" s="2104"/>
      <c r="E15" s="2104"/>
      <c r="F15" s="2104"/>
      <c r="G15" s="2104"/>
      <c r="H15" s="2105"/>
      <c r="T15" s="2110" t="s">
        <v>2053</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2068</v>
      </c>
      <c r="B17" s="2074"/>
      <c r="C17" s="2074"/>
      <c r="D17" s="2074"/>
      <c r="E17" s="2074"/>
      <c r="F17" s="2074"/>
      <c r="G17" s="2074"/>
      <c r="H17" s="2099"/>
      <c r="T17" s="2117" t="s">
        <v>2055</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2062</v>
      </c>
      <c r="B19" s="2059"/>
      <c r="C19" s="2059"/>
      <c r="D19" s="2059"/>
      <c r="E19" s="2059"/>
      <c r="F19" s="2059"/>
      <c r="G19" s="2059"/>
      <c r="H19" s="2039"/>
      <c r="I19" s="30"/>
      <c r="J19" s="96"/>
      <c r="K19" s="40"/>
      <c r="L19" s="38"/>
      <c r="M19" s="109" t="s">
        <v>312</v>
      </c>
      <c r="P19" s="27"/>
      <c r="Q19" s="27"/>
      <c r="R19" s="27"/>
      <c r="S19" s="31"/>
      <c r="T19" s="2103" t="s">
        <v>2056</v>
      </c>
      <c r="U19" s="2038"/>
      <c r="V19" s="2038"/>
      <c r="W19" s="2039"/>
      <c r="X19" s="2115" t="s">
        <v>2057</v>
      </c>
      <c r="Y19" s="2116"/>
      <c r="Z19" s="2113">
        <v>60942</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2063</v>
      </c>
      <c r="B21" s="2038"/>
      <c r="C21" s="2038"/>
      <c r="D21" s="2038"/>
      <c r="E21" s="2038"/>
      <c r="F21" s="2038"/>
      <c r="G21" s="2038"/>
      <c r="H21" s="2039"/>
      <c r="I21" s="2093" t="s">
        <v>673</v>
      </c>
      <c r="J21" s="2088"/>
      <c r="K21" s="2088"/>
      <c r="L21" s="2088"/>
      <c r="M21" s="2088"/>
      <c r="N21" s="2088"/>
      <c r="O21" s="2088"/>
      <c r="P21" s="2088"/>
      <c r="Q21" s="2088"/>
      <c r="R21" s="2088"/>
      <c r="S21" s="2094"/>
      <c r="T21" s="2128" t="s">
        <v>2058</v>
      </c>
      <c r="U21" s="2129"/>
      <c r="V21" s="2129"/>
      <c r="W21" s="2129"/>
      <c r="X21" s="2134" t="s">
        <v>2059</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c r="B23" s="2091"/>
      <c r="C23" s="2091"/>
      <c r="D23" s="2091"/>
      <c r="E23" s="2091"/>
      <c r="F23" s="2091"/>
      <c r="G23" s="2091"/>
      <c r="H23" s="2092"/>
      <c r="T23" s="2073" t="s">
        <v>2060</v>
      </c>
      <c r="U23" s="2127"/>
      <c r="V23" s="2127"/>
      <c r="W23" s="2127"/>
      <c r="X23" s="2131">
        <v>44469</v>
      </c>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60914</v>
      </c>
      <c r="B25" s="2038"/>
      <c r="C25" s="2038"/>
      <c r="D25" s="2038"/>
      <c r="E25" s="2038"/>
      <c r="F25" s="2038"/>
      <c r="G25" s="2038"/>
      <c r="H25" s="2039"/>
      <c r="I25" s="110"/>
      <c r="J25" s="2062"/>
      <c r="K25" s="2062"/>
      <c r="L25" s="2062"/>
      <c r="M25" s="2062"/>
      <c r="N25" s="2062"/>
      <c r="O25" s="2062"/>
      <c r="P25" s="2062"/>
      <c r="Q25" s="2062"/>
      <c r="R25" s="2062"/>
      <c r="S25" s="2063"/>
      <c r="T25" s="2124" t="s">
        <v>2067</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2064</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2065</v>
      </c>
      <c r="B42" s="2057"/>
      <c r="C42" s="2058"/>
      <c r="D42" s="2056" t="s">
        <v>2066</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6" sqref="H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1586619</v>
      </c>
      <c r="D12" s="1771">
        <v>72537</v>
      </c>
      <c r="E12" s="1771"/>
      <c r="F12" s="1765">
        <f>(C12+D12)-E12</f>
        <v>1659156</v>
      </c>
      <c r="G12" s="681">
        <v>10</v>
      </c>
      <c r="H12" s="619">
        <v>1239020</v>
      </c>
      <c r="I12" s="619">
        <v>56730</v>
      </c>
      <c r="J12" s="619"/>
      <c r="K12" s="1442">
        <f>(H12+I12)-J12</f>
        <v>1295750</v>
      </c>
      <c r="L12" s="1442">
        <f>F12-K12</f>
        <v>363406</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1586619</v>
      </c>
      <c r="D16" s="1765">
        <f>SUM(D3,D5:D6,D8:D10,D12:D15)</f>
        <v>72537</v>
      </c>
      <c r="E16" s="1765">
        <f>SUM(E3,E5:E6,E8:E10,E12:E15)</f>
        <v>0</v>
      </c>
      <c r="F16" s="1765">
        <f>SUM(F3,F5:F6,F8:F10,F12:F15)</f>
        <v>1659156</v>
      </c>
      <c r="G16" s="681"/>
      <c r="H16" s="1435">
        <f>SUM(H3,H6,H8:H10,H12:H14,)</f>
        <v>1239020</v>
      </c>
      <c r="I16" s="1435">
        <f>SUM(I3,I6,I8:I10,I12:I14,)</f>
        <v>56730</v>
      </c>
      <c r="J16" s="1435">
        <f>SUM(J3,J6,J8:J10,J12:J14,)</f>
        <v>0</v>
      </c>
      <c r="K16" s="1435">
        <f>(H16+I16)-J16</f>
        <v>1295750</v>
      </c>
      <c r="L16" s="1435">
        <f>F16-K16</f>
        <v>363406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56730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40"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1088225</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1088225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710103</v>
      </c>
      <c r="G53" s="701"/>
    </row>
    <row r="54" spans="1:7" x14ac:dyDescent="0.2">
      <c r="A54" s="705" t="s">
        <v>456</v>
      </c>
      <c r="B54" s="705" t="s">
        <v>1459</v>
      </c>
      <c r="C54" s="724" t="s">
        <v>975</v>
      </c>
      <c r="D54" s="720" t="s">
        <v>1086</v>
      </c>
      <c r="E54" s="704"/>
      <c r="F54" s="1782">
        <f>'Expenditures 15-22'!G114</f>
        <v>72537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782640</v>
      </c>
      <c r="G77" s="701"/>
    </row>
    <row r="78" spans="1:9" s="728" customFormat="1" ht="12" customHeight="1" thickTop="1" thickBot="1" x14ac:dyDescent="0.25">
      <c r="A78" s="1450"/>
      <c r="B78" s="1448"/>
      <c r="C78" s="1445"/>
      <c r="D78" s="1449" t="s">
        <v>2012</v>
      </c>
      <c r="E78" s="1447"/>
      <c r="F78" s="1788">
        <f>(F14-F77)</f>
        <v>305585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861126</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227100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1088226</v>
      </c>
    </row>
    <row r="176" spans="1:7" ht="12" customHeight="1" x14ac:dyDescent="0.2">
      <c r="A176" s="1443"/>
      <c r="B176" s="1453"/>
      <c r="C176" s="1454"/>
      <c r="D176" s="1455" t="s">
        <v>2014</v>
      </c>
      <c r="E176" s="1456"/>
      <c r="F176" s="1793">
        <f>'PCTC-OEPP 27-28'!F78-F175</f>
        <v>-782641</v>
      </c>
    </row>
    <row r="177" spans="1:9" ht="12" customHeight="1" x14ac:dyDescent="0.2">
      <c r="A177" s="1443"/>
      <c r="B177" s="1453"/>
      <c r="C177" s="1454"/>
      <c r="D177" s="1455" t="s">
        <v>1794</v>
      </c>
      <c r="E177" s="1456"/>
      <c r="F177" s="1793">
        <f>'Cap Outlay Deprec 26'!I18</f>
        <v>56730</v>
      </c>
    </row>
    <row r="178" spans="1:9" ht="12" customHeight="1" x14ac:dyDescent="0.2">
      <c r="A178" s="1443"/>
      <c r="B178" s="1453"/>
      <c r="C178" s="1454"/>
      <c r="D178" s="1455" t="s">
        <v>2015</v>
      </c>
      <c r="E178" s="1456"/>
      <c r="F178" s="1793">
        <f>F176+F177</f>
        <v>-725911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38" sqref="A38:H3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1914"/>
      <c r="B18" s="1908"/>
      <c r="C18" s="1915"/>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4" right="0.2" top="0.75" bottom="0.52" header="0.19" footer="0.17"/>
  <pageSetup scale="62" firstPageNumber="30" fitToHeight="0" orientation="portrait" r:id="rId1"/>
  <headerFooter alignWithMargins="0">
    <oddFooter>&amp;L&amp;8Printed: &amp;D
&amp;F</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G6" sqref="G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140708</v>
      </c>
      <c r="F19" s="1802"/>
      <c r="G19" s="1804">
        <f>'Expenditures 15-22'!K33-SUM('Expenditures 15-22'!G33,'Expenditures 15-22'!I33)+'Expenditures 15-22'!D229</f>
        <v>140708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18003</v>
      </c>
      <c r="F21" s="1805"/>
      <c r="G21" s="1808">
        <f>'Expenditures 15-22'!K42-SUM('Expenditures 15-22'!G42,'Expenditures 15-22'!I42)+'Expenditures 15-22'!K120-SUM('Expenditures 15-22'!G120,'Expenditures 15-22'!I120)+'Expenditures 15-22'!K180-SUM('Expenditures 15-22'!G180,'Expenditures 15-22'!I180)+'Expenditures 15-22'!D238</f>
        <v>18003</v>
      </c>
      <c r="H21" s="817"/>
      <c r="I21" s="157"/>
    </row>
    <row r="22" spans="1:9" s="542" customFormat="1" ht="12" customHeight="1" x14ac:dyDescent="0.2">
      <c r="A22" s="824" t="s">
        <v>560</v>
      </c>
      <c r="B22" s="825"/>
      <c r="C22" s="823">
        <v>2200</v>
      </c>
      <c r="D22" s="1805"/>
      <c r="E22" s="1807">
        <f>'Expenditures 15-22'!K47-SUM('Expenditures 15-22'!G47,'Expenditures 15-22'!I47)+'Expenditures 15-22'!D243</f>
        <v>62969</v>
      </c>
      <c r="F22" s="1805"/>
      <c r="G22" s="1808">
        <f>'Expenditures 15-22'!K47-SUM('Expenditures 15-22'!G47,'Expenditures 15-22'!I47)+'Expenditures 15-22'!D243</f>
        <v>62969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61447</v>
      </c>
      <c r="F23" s="1805"/>
      <c r="G23" s="1807">
        <f>'Expenditures 15-22'!K53-SUM('Expenditures 15-22'!G53,'Expenditures 15-22'!I53)+'Expenditures 15-22'!D257+'Expenditures 15-22'!K330-SUM('Expenditures 15-22'!G330,'Expenditures 15-22'!I330)</f>
        <v>61447</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22458</v>
      </c>
      <c r="E27" s="1807">
        <f>E8</f>
        <v>0</v>
      </c>
      <c r="F27" s="1807">
        <f>'Expenditures 15-22'!K60-SUM('Expenditures 15-22'!G60,'Expenditures 15-22'!I60)+'Expenditures 15-22'!D264-E8</f>
        <v>22458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22458</v>
      </c>
      <c r="E41" s="1809">
        <f>SUM(E19:E40)</f>
        <v>283127</v>
      </c>
      <c r="F41" s="1809">
        <f>SUM(F19:F39)</f>
        <v>22458</v>
      </c>
      <c r="G41" s="1809">
        <f>SUM(G19:G40)</f>
        <v>283127</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22458</v>
      </c>
      <c r="F43" s="1458" t="s">
        <v>470</v>
      </c>
      <c r="G43" s="1810">
        <f>F41</f>
        <v>22458</v>
      </c>
    </row>
    <row r="44" spans="1:7" ht="12" customHeight="1" x14ac:dyDescent="0.2">
      <c r="A44" s="817"/>
      <c r="B44" s="157"/>
      <c r="C44" s="831"/>
      <c r="D44" s="1458" t="s">
        <v>471</v>
      </c>
      <c r="E44" s="1810">
        <f>E41</f>
        <v>283127</v>
      </c>
      <c r="F44" s="1458" t="s">
        <v>471</v>
      </c>
      <c r="G44" s="1810">
        <f>G41</f>
        <v>283127</v>
      </c>
    </row>
    <row r="45" spans="1:7" ht="12" customHeight="1" x14ac:dyDescent="0.2">
      <c r="A45" s="817"/>
      <c r="B45" s="157"/>
      <c r="C45" s="157"/>
      <c r="D45" s="1459" t="s">
        <v>999</v>
      </c>
      <c r="E45" s="1811">
        <f>(E43/E44)</f>
        <v>7.9321293977614282E-2</v>
      </c>
      <c r="F45" s="1459" t="s">
        <v>999</v>
      </c>
      <c r="G45" s="1811">
        <f>(G43/G44)</f>
        <v>7.9321293977614282E-2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Kankakee Area Reg Voc System</v>
      </c>
      <c r="D6" s="2415"/>
      <c r="E6" s="2415"/>
      <c r="F6" s="1482"/>
      <c r="G6" s="1507"/>
      <c r="L6" s="1507"/>
      <c r="M6" s="1855"/>
      <c r="N6" s="1855"/>
      <c r="O6" s="1855"/>
    </row>
    <row r="7" spans="1:15" ht="11.25" customHeight="1" thickBot="1" x14ac:dyDescent="0.3">
      <c r="A7" s="1480"/>
      <c r="B7" s="1481"/>
      <c r="C7" s="2416">
        <f>COVER!A13</f>
        <v>32000000046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3" customWidth="1"/>
    <col min="2" max="2" width="3" style="1923" customWidth="1"/>
    <col min="3" max="3" width="48.5703125" style="1923" customWidth="1"/>
    <col min="4" max="4" width="7.42578125" style="1923" customWidth="1"/>
    <col min="5" max="5" width="11.28515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7109375" style="1923" customWidth="1"/>
    <col min="15" max="16384" width="9.140625" style="1923"/>
  </cols>
  <sheetData>
    <row r="1" spans="1:14" x14ac:dyDescent="0.2">
      <c r="A1" s="1981"/>
      <c r="B1" s="1982"/>
      <c r="C1" s="1982"/>
      <c r="D1" s="1982"/>
      <c r="E1" s="1982"/>
      <c r="F1" s="1982"/>
      <c r="G1" s="1997" t="s">
        <v>402</v>
      </c>
      <c r="H1" s="1998"/>
      <c r="I1" s="1982"/>
      <c r="J1" s="1982"/>
      <c r="K1" s="1982"/>
      <c r="L1" s="1982"/>
      <c r="M1" s="1982"/>
      <c r="N1" s="1983"/>
    </row>
    <row r="2" spans="1:14" x14ac:dyDescent="0.2">
      <c r="A2" s="1999"/>
      <c r="B2" s="838"/>
      <c r="C2" s="838"/>
      <c r="D2" s="838"/>
      <c r="E2" s="838"/>
      <c r="F2" s="838"/>
      <c r="G2" s="1925" t="s">
        <v>2002</v>
      </c>
      <c r="H2" s="1922"/>
      <c r="I2" s="838"/>
      <c r="J2" s="838"/>
      <c r="K2" s="838"/>
      <c r="L2" s="838"/>
      <c r="M2" s="838"/>
      <c r="N2" s="2000"/>
    </row>
    <row r="3" spans="1:14" x14ac:dyDescent="0.2">
      <c r="A3" s="1999"/>
      <c r="B3" s="838"/>
      <c r="C3" s="838"/>
      <c r="D3" s="838"/>
      <c r="E3" s="838"/>
      <c r="F3" s="838"/>
      <c r="G3" s="1925" t="s">
        <v>403</v>
      </c>
      <c r="H3" s="838"/>
      <c r="I3" s="838"/>
      <c r="J3" s="838"/>
      <c r="K3" s="838"/>
      <c r="L3" s="838"/>
      <c r="M3" s="838"/>
      <c r="N3" s="2000"/>
    </row>
    <row r="4" spans="1:14" x14ac:dyDescent="0.2">
      <c r="A4" s="1999"/>
      <c r="B4" s="838"/>
      <c r="C4" s="838"/>
      <c r="D4" s="838"/>
      <c r="E4" s="838"/>
      <c r="F4" s="838"/>
      <c r="G4" s="1925" t="s">
        <v>863</v>
      </c>
      <c r="H4" s="838"/>
      <c r="I4" s="838"/>
      <c r="J4" s="838"/>
      <c r="K4" s="838"/>
      <c r="L4" s="838"/>
      <c r="M4" s="838"/>
      <c r="N4" s="2000"/>
    </row>
    <row r="5" spans="1:14" x14ac:dyDescent="0.2">
      <c r="A5" s="1999"/>
      <c r="B5" s="838"/>
      <c r="C5" s="838"/>
      <c r="D5" s="838"/>
      <c r="E5" s="838"/>
      <c r="F5" s="1925"/>
      <c r="G5" s="1925"/>
      <c r="H5" s="838"/>
      <c r="I5" s="838"/>
      <c r="J5" s="838"/>
      <c r="K5" s="838"/>
      <c r="L5" s="838"/>
      <c r="M5" s="838"/>
      <c r="N5" s="2000"/>
    </row>
    <row r="6" spans="1:14" x14ac:dyDescent="0.2">
      <c r="A6" s="2001" t="s">
        <v>667</v>
      </c>
      <c r="B6" s="1377"/>
      <c r="C6" s="1377"/>
      <c r="D6" s="1377"/>
      <c r="E6" s="1378"/>
      <c r="F6" s="1924"/>
      <c r="G6" s="1925"/>
      <c r="H6" s="838"/>
      <c r="I6" s="1926" t="s">
        <v>1021</v>
      </c>
      <c r="J6" s="2437" t="str">
        <f>COVER!A17</f>
        <v xml:space="preserve">  Kankakee Area Reg Voc System</v>
      </c>
      <c r="K6" s="2437"/>
      <c r="L6" s="2451"/>
      <c r="M6" s="838"/>
      <c r="N6" s="2000"/>
    </row>
    <row r="7" spans="1:14" x14ac:dyDescent="0.2">
      <c r="A7" s="2452" t="s">
        <v>864</v>
      </c>
      <c r="B7" s="2453"/>
      <c r="C7" s="2453"/>
      <c r="D7" s="2453"/>
      <c r="E7" s="2454"/>
      <c r="F7" s="839"/>
      <c r="G7" s="838"/>
      <c r="H7" s="838"/>
      <c r="I7" s="1926" t="s">
        <v>369</v>
      </c>
      <c r="J7" s="2439">
        <f>COVER!A13</f>
        <v>32000000046</v>
      </c>
      <c r="K7" s="2439"/>
      <c r="L7" s="2439"/>
      <c r="M7" s="838"/>
      <c r="N7" s="2000"/>
    </row>
    <row r="8" spans="1:14" x14ac:dyDescent="0.2">
      <c r="A8" s="2002"/>
      <c r="B8" s="1927"/>
      <c r="C8" s="1927"/>
      <c r="D8" s="1927"/>
      <c r="E8" s="1928"/>
      <c r="F8" s="1929"/>
      <c r="G8" s="1912"/>
      <c r="H8" s="1912"/>
      <c r="I8" s="1912"/>
      <c r="J8" s="1912"/>
      <c r="K8" s="1912"/>
      <c r="L8" s="1912"/>
      <c r="M8" s="838"/>
      <c r="N8" s="2000"/>
    </row>
    <row r="9" spans="1:14" x14ac:dyDescent="0.2">
      <c r="A9" s="2003"/>
      <c r="B9" s="840"/>
      <c r="C9" s="840"/>
      <c r="D9" s="841"/>
      <c r="E9" s="1930" t="s">
        <v>2018</v>
      </c>
      <c r="F9" s="1857"/>
      <c r="G9" s="1857"/>
      <c r="H9" s="1857"/>
      <c r="I9" s="1931" t="s">
        <v>2019</v>
      </c>
      <c r="J9" s="1857"/>
      <c r="K9" s="1857"/>
      <c r="L9" s="1858"/>
      <c r="M9" s="838"/>
      <c r="N9" s="2000"/>
    </row>
    <row r="10" spans="1:14" x14ac:dyDescent="0.2">
      <c r="A10" s="2004"/>
      <c r="B10" s="1932"/>
      <c r="C10" s="1933"/>
      <c r="D10" s="1934"/>
      <c r="E10" s="1935" t="s">
        <v>422</v>
      </c>
      <c r="F10" s="1936" t="s">
        <v>423</v>
      </c>
      <c r="G10" s="1937" t="s">
        <v>429</v>
      </c>
      <c r="H10" s="1938"/>
      <c r="I10" s="1936" t="s">
        <v>422</v>
      </c>
      <c r="J10" s="1936" t="s">
        <v>423</v>
      </c>
      <c r="K10" s="1937" t="s">
        <v>429</v>
      </c>
      <c r="L10" s="1936"/>
      <c r="M10" s="838"/>
      <c r="N10" s="2000"/>
    </row>
    <row r="11" spans="1:14" ht="51" x14ac:dyDescent="0.2">
      <c r="A11" s="2455" t="s">
        <v>478</v>
      </c>
      <c r="B11" s="2456"/>
      <c r="C11" s="2457"/>
      <c r="D11" s="1939" t="s">
        <v>866</v>
      </c>
      <c r="E11" s="1939" t="s">
        <v>64</v>
      </c>
      <c r="F11" s="1939" t="s">
        <v>6</v>
      </c>
      <c r="G11" s="1940" t="s">
        <v>2020</v>
      </c>
      <c r="H11" s="1941" t="s">
        <v>155</v>
      </c>
      <c r="I11" s="1939" t="s">
        <v>64</v>
      </c>
      <c r="J11" s="1939" t="s">
        <v>6</v>
      </c>
      <c r="K11" s="1940" t="s">
        <v>2001</v>
      </c>
      <c r="L11" s="1941" t="s">
        <v>155</v>
      </c>
      <c r="M11" s="838"/>
      <c r="N11" s="2000"/>
    </row>
    <row r="12" spans="1:14" x14ac:dyDescent="0.2">
      <c r="A12" s="2005">
        <v>1</v>
      </c>
      <c r="B12" s="1942" t="s">
        <v>813</v>
      </c>
      <c r="C12" s="842"/>
      <c r="D12" s="1943">
        <v>2320</v>
      </c>
      <c r="E12" s="1946">
        <f>'Expenditures 15-22'!K50</f>
        <v>0</v>
      </c>
      <c r="F12" s="1944"/>
      <c r="G12" s="1970">
        <f>G68</f>
        <v>0</v>
      </c>
      <c r="H12" s="1946">
        <f t="shared" ref="H12:H18" si="0">SUM(E12:G12)</f>
        <v>0</v>
      </c>
      <c r="I12" s="1945"/>
      <c r="J12" s="1944"/>
      <c r="K12" s="1945"/>
      <c r="L12" s="1946">
        <f t="shared" ref="L12:L18" si="1">SUM(I12:K12)</f>
        <v>0</v>
      </c>
      <c r="M12" s="838"/>
      <c r="N12" s="2000"/>
    </row>
    <row r="13" spans="1:14" x14ac:dyDescent="0.2">
      <c r="A13" s="2005">
        <v>2</v>
      </c>
      <c r="B13" s="1942" t="s">
        <v>42</v>
      </c>
      <c r="C13" s="842"/>
      <c r="D13" s="1943">
        <v>2330</v>
      </c>
      <c r="E13" s="1946">
        <f>'Expenditures 15-22'!K51</f>
        <v>0</v>
      </c>
      <c r="F13" s="1944"/>
      <c r="G13" s="1970">
        <f>H68</f>
        <v>0</v>
      </c>
      <c r="H13" s="1946">
        <f t="shared" si="0"/>
        <v>0</v>
      </c>
      <c r="I13" s="1945"/>
      <c r="J13" s="1944"/>
      <c r="K13" s="1945"/>
      <c r="L13" s="1946">
        <f t="shared" si="1"/>
        <v>0</v>
      </c>
      <c r="M13" s="838"/>
      <c r="N13" s="2000"/>
    </row>
    <row r="14" spans="1:14" x14ac:dyDescent="0.2">
      <c r="A14" s="2005">
        <v>3</v>
      </c>
      <c r="B14" s="1942" t="s">
        <v>43</v>
      </c>
      <c r="C14" s="842"/>
      <c r="D14" s="1947">
        <v>2490</v>
      </c>
      <c r="E14" s="1946">
        <f>'Expenditures 15-22'!K56</f>
        <v>0</v>
      </c>
      <c r="F14" s="1944"/>
      <c r="G14" s="1970">
        <f>I68</f>
        <v>0</v>
      </c>
      <c r="H14" s="1946">
        <f t="shared" si="0"/>
        <v>0</v>
      </c>
      <c r="I14" s="1945"/>
      <c r="J14" s="1944"/>
      <c r="K14" s="1945"/>
      <c r="L14" s="1946">
        <f t="shared" si="1"/>
        <v>0</v>
      </c>
      <c r="M14" s="838"/>
      <c r="N14" s="2000"/>
    </row>
    <row r="15" spans="1:14" x14ac:dyDescent="0.2">
      <c r="A15" s="2005">
        <v>4</v>
      </c>
      <c r="B15" s="1942" t="s">
        <v>1059</v>
      </c>
      <c r="C15" s="842"/>
      <c r="D15" s="1943">
        <v>2510</v>
      </c>
      <c r="E15" s="1946">
        <f>'Expenditures 15-22'!K59</f>
        <v>0</v>
      </c>
      <c r="F15" s="1946">
        <f>'Expenditures 15-22'!K122</f>
        <v>0</v>
      </c>
      <c r="G15" s="1970">
        <f>J68</f>
        <v>0</v>
      </c>
      <c r="H15" s="1946">
        <f t="shared" si="0"/>
        <v>0</v>
      </c>
      <c r="I15" s="1945"/>
      <c r="J15" s="1945"/>
      <c r="K15" s="1945"/>
      <c r="L15" s="1946">
        <f t="shared" si="1"/>
        <v>0</v>
      </c>
      <c r="M15" s="838"/>
      <c r="N15" s="2000"/>
    </row>
    <row r="16" spans="1:14" x14ac:dyDescent="0.2">
      <c r="A16" s="2005">
        <v>5</v>
      </c>
      <c r="B16" s="1942" t="s">
        <v>101</v>
      </c>
      <c r="C16" s="842"/>
      <c r="D16" s="1943">
        <v>2570</v>
      </c>
      <c r="E16" s="1946">
        <f>'Expenditures 15-22'!K64</f>
        <v>0</v>
      </c>
      <c r="F16" s="1944"/>
      <c r="G16" s="1970">
        <f>K68</f>
        <v>0</v>
      </c>
      <c r="H16" s="1946">
        <f t="shared" si="0"/>
        <v>0</v>
      </c>
      <c r="I16" s="1945"/>
      <c r="J16" s="1944"/>
      <c r="K16" s="1945"/>
      <c r="L16" s="1946">
        <f t="shared" si="1"/>
        <v>0</v>
      </c>
      <c r="M16" s="838"/>
      <c r="N16" s="2000"/>
    </row>
    <row r="17" spans="1:14" x14ac:dyDescent="0.2">
      <c r="A17" s="2005">
        <v>6</v>
      </c>
      <c r="B17" s="1942" t="s">
        <v>1051</v>
      </c>
      <c r="C17" s="842"/>
      <c r="D17" s="1943">
        <v>2610</v>
      </c>
      <c r="E17" s="1946">
        <f>'Expenditures 15-22'!K67</f>
        <v>0</v>
      </c>
      <c r="F17" s="1944"/>
      <c r="G17" s="1970">
        <f>L68</f>
        <v>0</v>
      </c>
      <c r="H17" s="1946">
        <f t="shared" si="0"/>
        <v>0</v>
      </c>
      <c r="I17" s="1945"/>
      <c r="J17" s="1944"/>
      <c r="K17" s="1945"/>
      <c r="L17" s="1946">
        <f t="shared" si="1"/>
        <v>0</v>
      </c>
      <c r="M17" s="838"/>
      <c r="N17" s="2000"/>
    </row>
    <row r="18" spans="1:14" ht="26.25" customHeight="1" x14ac:dyDescent="0.2">
      <c r="A18" s="2006">
        <v>7</v>
      </c>
      <c r="B18" s="2458" t="s">
        <v>7</v>
      </c>
      <c r="C18" s="2459"/>
      <c r="D18" s="2460"/>
      <c r="E18" s="1948"/>
      <c r="F18" s="1948"/>
      <c r="G18" s="1945"/>
      <c r="H18" s="1949">
        <f t="shared" si="0"/>
        <v>0</v>
      </c>
      <c r="I18" s="1945"/>
      <c r="J18" s="1945"/>
      <c r="K18" s="1945"/>
      <c r="L18" s="1946">
        <f t="shared" si="1"/>
        <v>0</v>
      </c>
      <c r="M18" s="838"/>
      <c r="N18" s="2000"/>
    </row>
    <row r="19" spans="1:14" ht="13.5" thickBot="1" x14ac:dyDescent="0.25">
      <c r="A19" s="2005">
        <v>8</v>
      </c>
      <c r="B19" s="1950" t="s">
        <v>1151</v>
      </c>
      <c r="C19" s="838"/>
      <c r="D19" s="1951"/>
      <c r="E19" s="1952">
        <f t="shared" ref="E19:L19" si="2">SUM(E12:E17)-E18</f>
        <v>0</v>
      </c>
      <c r="F19" s="1952">
        <f t="shared" si="2"/>
        <v>0</v>
      </c>
      <c r="G19" s="1952">
        <f t="shared" ref="G19" si="3">SUM(G12:G17)-G18</f>
        <v>0</v>
      </c>
      <c r="H19" s="1952">
        <f t="shared" si="2"/>
        <v>0</v>
      </c>
      <c r="I19" s="1952">
        <f t="shared" si="2"/>
        <v>0</v>
      </c>
      <c r="J19" s="1952">
        <f t="shared" si="2"/>
        <v>0</v>
      </c>
      <c r="K19" s="1952">
        <f t="shared" si="2"/>
        <v>0</v>
      </c>
      <c r="L19" s="1952">
        <f t="shared" si="2"/>
        <v>0</v>
      </c>
      <c r="M19" s="838"/>
      <c r="N19" s="2000"/>
    </row>
    <row r="20" spans="1:14" ht="13.5" thickTop="1" x14ac:dyDescent="0.2">
      <c r="A20" s="2005">
        <v>9</v>
      </c>
      <c r="B20" s="2461" t="s">
        <v>2021</v>
      </c>
      <c r="C20" s="2461"/>
      <c r="D20" s="2462"/>
      <c r="E20" s="1953"/>
      <c r="F20" s="1953"/>
      <c r="G20" s="1953"/>
      <c r="H20" s="1953"/>
      <c r="I20" s="1953"/>
      <c r="J20" s="1953"/>
      <c r="K20" s="1953"/>
      <c r="L20" s="1954" t="str">
        <f>IF(AND(H19&gt;0,L19&gt;0),(((L19-H19)/H19)),"Enter Budget Data")</f>
        <v>Enter Budget Data</v>
      </c>
      <c r="M20" s="838"/>
      <c r="N20" s="2000"/>
    </row>
    <row r="21" spans="1:14" x14ac:dyDescent="0.2">
      <c r="A21" s="2007" t="s">
        <v>194</v>
      </c>
      <c r="B21" s="2008" t="s">
        <v>2046</v>
      </c>
      <c r="C21" s="838"/>
      <c r="D21" s="1955"/>
      <c r="E21" s="1956"/>
      <c r="F21" s="1957"/>
      <c r="G21" s="1957"/>
      <c r="H21" s="1957"/>
      <c r="I21" s="1957"/>
      <c r="J21" s="1957"/>
      <c r="K21" s="1957"/>
      <c r="L21" s="1958"/>
      <c r="M21" s="838"/>
      <c r="N21" s="2000"/>
    </row>
    <row r="22" spans="1:14" x14ac:dyDescent="0.2">
      <c r="A22" s="1999"/>
      <c r="B22" s="2009"/>
      <c r="C22" s="838"/>
      <c r="D22" s="838"/>
      <c r="E22" s="838"/>
      <c r="F22" s="838"/>
      <c r="G22" s="838"/>
      <c r="H22" s="838"/>
      <c r="I22" s="838"/>
      <c r="J22" s="838"/>
      <c r="K22" s="838"/>
      <c r="L22" s="838"/>
      <c r="M22" s="838"/>
      <c r="N22" s="2000"/>
    </row>
    <row r="23" spans="1:14" x14ac:dyDescent="0.2">
      <c r="A23" s="2010" t="s">
        <v>132</v>
      </c>
      <c r="B23" s="2009"/>
      <c r="C23" s="838"/>
      <c r="D23" s="838"/>
      <c r="E23" s="838"/>
      <c r="F23" s="838"/>
      <c r="G23" s="838"/>
      <c r="H23" s="838"/>
      <c r="I23" s="838"/>
      <c r="J23" s="838"/>
      <c r="K23" s="838"/>
      <c r="L23" s="838"/>
      <c r="M23" s="838"/>
      <c r="N23" s="2000"/>
    </row>
    <row r="24" spans="1:14" x14ac:dyDescent="0.2">
      <c r="A24" s="2011" t="s">
        <v>2022</v>
      </c>
      <c r="B24" s="2012"/>
      <c r="C24" s="2013"/>
      <c r="D24" s="2013"/>
      <c r="E24" s="2013"/>
      <c r="F24" s="2013"/>
      <c r="G24" s="2013"/>
      <c r="H24" s="2013"/>
      <c r="I24" s="2013"/>
      <c r="J24" s="2013"/>
      <c r="K24" s="2013"/>
      <c r="L24" s="838"/>
      <c r="M24" s="838"/>
      <c r="N24" s="2000"/>
    </row>
    <row r="25" spans="1:14" x14ac:dyDescent="0.2">
      <c r="A25" s="2011" t="s">
        <v>2023</v>
      </c>
      <c r="B25" s="2012"/>
      <c r="C25" s="2013"/>
      <c r="D25" s="2013"/>
      <c r="E25" s="2013"/>
      <c r="F25" s="2013"/>
      <c r="G25" s="2013"/>
      <c r="H25" s="2013"/>
      <c r="I25" s="2013"/>
      <c r="J25" s="2013"/>
      <c r="K25" s="2013"/>
      <c r="L25" s="838"/>
      <c r="M25" s="838"/>
      <c r="N25" s="2000"/>
    </row>
    <row r="26" spans="1:14" x14ac:dyDescent="0.2">
      <c r="A26" s="2014"/>
      <c r="B26" s="2009"/>
      <c r="C26" s="838"/>
      <c r="D26" s="838"/>
      <c r="E26" s="838"/>
      <c r="F26" s="838"/>
      <c r="G26" s="838"/>
      <c r="H26" s="838"/>
      <c r="I26" s="838"/>
      <c r="J26" s="838"/>
      <c r="K26" s="838"/>
      <c r="L26" s="838"/>
      <c r="M26" s="838"/>
      <c r="N26" s="2000"/>
    </row>
    <row r="27" spans="1:14" x14ac:dyDescent="0.2">
      <c r="A27" s="1999"/>
      <c r="B27" s="2009"/>
      <c r="C27" s="2463"/>
      <c r="D27" s="2463"/>
      <c r="E27" s="843"/>
      <c r="F27" s="2464"/>
      <c r="G27" s="2464"/>
      <c r="H27" s="2464"/>
      <c r="I27" s="838"/>
      <c r="J27" s="838"/>
      <c r="K27" s="838"/>
      <c r="L27" s="838"/>
      <c r="M27" s="838"/>
      <c r="N27" s="2000"/>
    </row>
    <row r="28" spans="1:14" x14ac:dyDescent="0.2">
      <c r="A28" s="1999"/>
      <c r="B28" s="2009"/>
      <c r="C28" s="1959" t="s">
        <v>1026</v>
      </c>
      <c r="D28" s="844"/>
      <c r="E28" s="1960"/>
      <c r="F28" s="2465" t="s">
        <v>1492</v>
      </c>
      <c r="G28" s="2465"/>
      <c r="H28" s="2465"/>
      <c r="I28" s="838"/>
      <c r="J28" s="838"/>
      <c r="K28" s="838"/>
      <c r="L28" s="838"/>
      <c r="M28" s="838"/>
      <c r="N28" s="2000"/>
    </row>
    <row r="29" spans="1:14" x14ac:dyDescent="0.2">
      <c r="A29" s="1999"/>
      <c r="B29" s="2009"/>
      <c r="C29" s="2466"/>
      <c r="D29" s="2466"/>
      <c r="E29" s="845"/>
      <c r="F29" s="2466"/>
      <c r="G29" s="2466"/>
      <c r="H29" s="2466"/>
      <c r="I29" s="838"/>
      <c r="J29" s="838"/>
      <c r="K29" s="838"/>
      <c r="L29" s="838"/>
      <c r="M29" s="838"/>
      <c r="N29" s="2000"/>
    </row>
    <row r="30" spans="1:14" x14ac:dyDescent="0.2">
      <c r="A30" s="1999"/>
      <c r="B30" s="2009"/>
      <c r="C30" s="1962" t="s">
        <v>1544</v>
      </c>
      <c r="D30" s="838"/>
      <c r="E30" s="1961"/>
      <c r="F30" s="2450" t="s">
        <v>1493</v>
      </c>
      <c r="G30" s="2450"/>
      <c r="H30" s="2450"/>
      <c r="I30" s="838"/>
      <c r="J30" s="838"/>
      <c r="K30" s="838"/>
      <c r="L30" s="838"/>
      <c r="M30" s="838"/>
      <c r="N30" s="2000"/>
    </row>
    <row r="31" spans="1:14" x14ac:dyDescent="0.2">
      <c r="A31" s="1999"/>
      <c r="B31" s="2009"/>
      <c r="C31" s="2015"/>
      <c r="D31" s="838"/>
      <c r="E31" s="1955"/>
      <c r="F31" s="1956"/>
      <c r="G31" s="1956"/>
      <c r="H31" s="1956"/>
      <c r="I31" s="838"/>
      <c r="J31" s="838"/>
      <c r="K31" s="838"/>
      <c r="L31" s="838"/>
      <c r="M31" s="838"/>
      <c r="N31" s="2000"/>
    </row>
    <row r="32" spans="1:14" x14ac:dyDescent="0.2">
      <c r="A32" s="1999"/>
      <c r="B32" s="2016" t="s">
        <v>1027</v>
      </c>
      <c r="C32" s="838"/>
      <c r="D32" s="838"/>
      <c r="E32" s="838"/>
      <c r="F32" s="838"/>
      <c r="G32" s="838"/>
      <c r="H32" s="838"/>
      <c r="I32" s="838"/>
      <c r="J32" s="838"/>
      <c r="K32" s="838"/>
      <c r="L32" s="838"/>
      <c r="M32" s="838"/>
      <c r="N32" s="2000"/>
    </row>
    <row r="33" spans="1:14" x14ac:dyDescent="0.2">
      <c r="A33" s="1999"/>
      <c r="B33" s="2017"/>
      <c r="C33" s="838"/>
      <c r="D33" s="838"/>
      <c r="E33" s="838"/>
      <c r="F33" s="838"/>
      <c r="G33" s="838"/>
      <c r="H33" s="838"/>
      <c r="I33" s="838"/>
      <c r="J33" s="838"/>
      <c r="K33" s="838"/>
      <c r="L33" s="838"/>
      <c r="M33" s="838"/>
      <c r="N33" s="2000"/>
    </row>
    <row r="34" spans="1:14" x14ac:dyDescent="0.2">
      <c r="A34" s="1999"/>
      <c r="B34" s="846"/>
      <c r="C34" s="2427" t="s">
        <v>2024</v>
      </c>
      <c r="D34" s="2428"/>
      <c r="E34" s="2428"/>
      <c r="F34" s="2428"/>
      <c r="G34" s="2428"/>
      <c r="H34" s="2428"/>
      <c r="I34" s="2428"/>
      <c r="J34" s="2428"/>
      <c r="K34" s="2018"/>
      <c r="L34" s="838"/>
      <c r="M34" s="838"/>
      <c r="N34" s="2000"/>
    </row>
    <row r="35" spans="1:14" x14ac:dyDescent="0.2">
      <c r="A35" s="1999"/>
      <c r="B35" s="838"/>
      <c r="C35" s="2428"/>
      <c r="D35" s="2428"/>
      <c r="E35" s="2428"/>
      <c r="F35" s="2428"/>
      <c r="G35" s="2428"/>
      <c r="H35" s="2428"/>
      <c r="I35" s="2428"/>
      <c r="J35" s="2428"/>
      <c r="K35" s="2018"/>
      <c r="L35" s="838"/>
      <c r="M35" s="838"/>
      <c r="N35" s="2000"/>
    </row>
    <row r="36" spans="1:14" x14ac:dyDescent="0.2">
      <c r="A36" s="1999"/>
      <c r="B36" s="838"/>
      <c r="C36" s="2019"/>
      <c r="D36" s="838"/>
      <c r="E36" s="838"/>
      <c r="F36" s="838"/>
      <c r="G36" s="838"/>
      <c r="H36" s="838"/>
      <c r="I36" s="838"/>
      <c r="J36" s="838"/>
      <c r="K36" s="838"/>
      <c r="L36" s="838"/>
      <c r="M36" s="838"/>
      <c r="N36" s="2000"/>
    </row>
    <row r="37" spans="1:14" x14ac:dyDescent="0.2">
      <c r="A37" s="1999"/>
      <c r="B37" s="846"/>
      <c r="C37" s="2427" t="s">
        <v>2025</v>
      </c>
      <c r="D37" s="2428"/>
      <c r="E37" s="2428"/>
      <c r="F37" s="2428"/>
      <c r="G37" s="2428"/>
      <c r="H37" s="2428"/>
      <c r="I37" s="2428"/>
      <c r="J37" s="2428"/>
      <c r="K37" s="2018"/>
      <c r="L37" s="2020"/>
      <c r="M37" s="838"/>
      <c r="N37" s="2000"/>
    </row>
    <row r="38" spans="1:14" x14ac:dyDescent="0.2">
      <c r="A38" s="1999"/>
      <c r="B38" s="838"/>
      <c r="C38" s="2428"/>
      <c r="D38" s="2428"/>
      <c r="E38" s="2428"/>
      <c r="F38" s="2428"/>
      <c r="G38" s="2428"/>
      <c r="H38" s="2428"/>
      <c r="I38" s="2428"/>
      <c r="J38" s="2428"/>
      <c r="K38" s="2018"/>
      <c r="L38" s="2020"/>
      <c r="M38" s="838"/>
      <c r="N38" s="2000"/>
    </row>
    <row r="39" spans="1:14" x14ac:dyDescent="0.2">
      <c r="A39" s="1999"/>
      <c r="B39" s="838"/>
      <c r="C39" s="2019"/>
      <c r="D39" s="838"/>
      <c r="E39" s="1963"/>
      <c r="F39" s="1964"/>
      <c r="G39" s="1964"/>
      <c r="H39" s="1963"/>
      <c r="I39" s="838"/>
      <c r="J39" s="838"/>
      <c r="K39" s="838"/>
      <c r="L39" s="838"/>
      <c r="M39" s="838"/>
      <c r="N39" s="2000"/>
    </row>
    <row r="40" spans="1:14" x14ac:dyDescent="0.2">
      <c r="A40" s="1999"/>
      <c r="B40" s="846"/>
      <c r="C40" s="2429" t="s">
        <v>2026</v>
      </c>
      <c r="D40" s="2430"/>
      <c r="E40" s="2430"/>
      <c r="F40" s="2430"/>
      <c r="G40" s="2430"/>
      <c r="H40" s="2430"/>
      <c r="I40" s="2430"/>
      <c r="J40" s="2430"/>
      <c r="K40" s="1965"/>
      <c r="L40" s="838"/>
      <c r="M40" s="838"/>
      <c r="N40" s="2000"/>
    </row>
    <row r="41" spans="1:14" x14ac:dyDescent="0.2">
      <c r="A41" s="1999"/>
      <c r="B41" s="838"/>
      <c r="C41" s="2021"/>
      <c r="D41" s="2021"/>
      <c r="E41" s="2021"/>
      <c r="F41" s="2021"/>
      <c r="G41" s="2021"/>
      <c r="H41" s="2021"/>
      <c r="I41" s="2021"/>
      <c r="J41" s="2021"/>
      <c r="K41" s="2021"/>
      <c r="L41" s="838"/>
      <c r="M41" s="838"/>
      <c r="N41" s="2000"/>
    </row>
    <row r="42" spans="1:14" ht="13.5" thickBot="1" x14ac:dyDescent="0.25">
      <c r="A42" s="2022"/>
      <c r="B42" s="2023"/>
      <c r="C42" s="2023"/>
      <c r="D42" s="2023"/>
      <c r="E42" s="2023"/>
      <c r="F42" s="2023"/>
      <c r="G42" s="2023"/>
      <c r="H42" s="2023"/>
      <c r="I42" s="2023"/>
      <c r="J42" s="2023"/>
      <c r="K42" s="2023"/>
      <c r="L42" s="2023"/>
      <c r="M42" s="2023"/>
      <c r="N42" s="2024"/>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4"/>
      <c r="B44" s="1985"/>
      <c r="C44" s="1985"/>
      <c r="D44" s="1985"/>
      <c r="E44" s="1985"/>
      <c r="F44" s="1985"/>
      <c r="G44" s="1985"/>
      <c r="H44" s="1985"/>
      <c r="I44" s="1985"/>
      <c r="J44" s="1985"/>
      <c r="K44" s="1985"/>
      <c r="L44" s="1985"/>
      <c r="M44" s="1985"/>
      <c r="N44" s="1986"/>
    </row>
    <row r="45" spans="1:14" x14ac:dyDescent="0.2">
      <c r="A45" s="1984" t="s">
        <v>2028</v>
      </c>
      <c r="B45" s="1985"/>
      <c r="C45" s="1985"/>
      <c r="D45" s="1985"/>
      <c r="E45" s="1985"/>
      <c r="F45" s="1985"/>
      <c r="G45" s="1985"/>
      <c r="H45" s="1985"/>
      <c r="I45" s="1985"/>
      <c r="J45" s="1985"/>
      <c r="K45" s="1985"/>
      <c r="L45" s="1985"/>
      <c r="M45" s="1985"/>
      <c r="N45" s="1986"/>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7"/>
      <c r="B48" s="1985"/>
      <c r="C48" s="1985"/>
      <c r="D48" s="1988"/>
      <c r="E48" s="1988"/>
      <c r="F48" s="1988"/>
      <c r="G48" s="1988"/>
      <c r="H48" s="1988"/>
      <c r="I48" s="1988"/>
      <c r="J48" s="1988"/>
      <c r="K48" s="1988"/>
      <c r="L48" s="1988"/>
      <c r="M48" s="1988"/>
      <c r="N48" s="1989"/>
    </row>
    <row r="49" spans="1:14" s="2029" customFormat="1" ht="15.75" x14ac:dyDescent="0.25">
      <c r="A49" s="2030" t="s">
        <v>2045</v>
      </c>
      <c r="B49" s="2026"/>
      <c r="C49" s="2026"/>
      <c r="D49" s="2027"/>
      <c r="E49" s="2027"/>
      <c r="F49" s="2027"/>
      <c r="G49" s="2027"/>
      <c r="H49" s="2027"/>
      <c r="I49" s="2027"/>
      <c r="J49" s="2027"/>
      <c r="K49" s="2027"/>
      <c r="L49" s="2027"/>
      <c r="M49" s="2027"/>
      <c r="N49" s="2028"/>
    </row>
    <row r="50" spans="1:14" ht="15" x14ac:dyDescent="0.25">
      <c r="A50" s="2030" t="s">
        <v>2044</v>
      </c>
      <c r="B50" s="1985"/>
      <c r="C50" s="1985"/>
      <c r="D50" s="1985"/>
      <c r="E50" s="1985"/>
      <c r="F50" s="1985"/>
      <c r="G50" s="1985"/>
      <c r="H50" s="1985"/>
      <c r="I50" s="1985"/>
      <c r="J50" s="1985"/>
      <c r="K50" s="1985"/>
      <c r="L50" s="1985"/>
      <c r="M50" s="1985"/>
      <c r="N50" s="1986"/>
    </row>
    <row r="51" spans="1:14" x14ac:dyDescent="0.2">
      <c r="A51" s="1984"/>
      <c r="B51" s="1985"/>
      <c r="C51" s="1985"/>
      <c r="D51" s="1985"/>
      <c r="E51" s="1985"/>
      <c r="F51" s="1985"/>
      <c r="G51" s="1985"/>
      <c r="H51" s="1985"/>
      <c r="I51" s="1985"/>
      <c r="J51" s="1985"/>
      <c r="K51" s="1985"/>
      <c r="L51" s="1985"/>
      <c r="M51" s="1985"/>
      <c r="N51" s="1986"/>
    </row>
    <row r="52" spans="1:14" x14ac:dyDescent="0.2">
      <c r="A52" s="1984"/>
      <c r="B52" s="1985"/>
      <c r="C52" s="1985"/>
      <c r="D52" s="1985"/>
      <c r="E52" s="1985"/>
      <c r="F52" s="1985"/>
      <c r="G52" s="1985"/>
      <c r="H52" s="1985"/>
      <c r="I52" s="1985"/>
      <c r="J52" s="1985"/>
      <c r="K52" s="1926" t="s">
        <v>1021</v>
      </c>
      <c r="L52" s="2437" t="str">
        <f>J6</f>
        <v xml:space="preserve">  Kankakee Area Reg Voc System</v>
      </c>
      <c r="M52" s="2437"/>
      <c r="N52" s="2438"/>
    </row>
    <row r="53" spans="1:14" x14ac:dyDescent="0.2">
      <c r="A53" s="1984"/>
      <c r="B53" s="1985"/>
      <c r="C53" s="1985"/>
      <c r="D53" s="1985"/>
      <c r="E53" s="1985"/>
      <c r="F53" s="1985"/>
      <c r="G53" s="1985"/>
      <c r="H53" s="1985"/>
      <c r="I53" s="1985"/>
      <c r="J53" s="1985"/>
      <c r="K53" s="1926" t="s">
        <v>369</v>
      </c>
      <c r="L53" s="2439">
        <f>J7</f>
        <v>32000000046</v>
      </c>
      <c r="M53" s="2439"/>
      <c r="N53" s="2440"/>
    </row>
    <row r="54" spans="1:14" ht="13.5" thickBot="1" x14ac:dyDescent="0.25">
      <c r="A54" s="1984"/>
      <c r="B54" s="1985"/>
      <c r="C54" s="1985"/>
      <c r="D54" s="1985"/>
      <c r="E54" s="1985"/>
      <c r="F54" s="1985"/>
      <c r="G54" s="1985"/>
      <c r="H54" s="1985"/>
      <c r="I54" s="1985"/>
      <c r="J54" s="1985"/>
      <c r="K54" s="1985"/>
      <c r="L54" s="1985"/>
      <c r="M54" s="1985"/>
      <c r="N54" s="1986"/>
    </row>
    <row r="55" spans="1:14" x14ac:dyDescent="0.2">
      <c r="A55" s="2441"/>
      <c r="B55" s="2442"/>
      <c r="C55" s="2442"/>
      <c r="D55" s="1972"/>
      <c r="E55" s="1972"/>
      <c r="F55" s="1972"/>
      <c r="G55" s="2443" t="s">
        <v>2030</v>
      </c>
      <c r="H55" s="2443"/>
      <c r="I55" s="2443"/>
      <c r="J55" s="2443"/>
      <c r="K55" s="2443"/>
      <c r="L55" s="2443"/>
      <c r="M55" s="2443"/>
      <c r="N55" s="2444"/>
    </row>
    <row r="56" spans="1:14" ht="63.75" x14ac:dyDescent="0.2">
      <c r="A56" s="2445" t="s">
        <v>2031</v>
      </c>
      <c r="B56" s="2446"/>
      <c r="C56" s="2447"/>
      <c r="D56" s="1966" t="s">
        <v>2032</v>
      </c>
      <c r="E56" s="1966" t="s">
        <v>2033</v>
      </c>
      <c r="F56" s="1973"/>
      <c r="G56" s="1966" t="s">
        <v>2034</v>
      </c>
      <c r="H56" s="1966" t="s">
        <v>2035</v>
      </c>
      <c r="I56" s="1966" t="s">
        <v>2036</v>
      </c>
      <c r="J56" s="1966" t="s">
        <v>2037</v>
      </c>
      <c r="K56" s="1966" t="s">
        <v>2038</v>
      </c>
      <c r="L56" s="1966" t="s">
        <v>2039</v>
      </c>
      <c r="M56" s="1966" t="s">
        <v>2040</v>
      </c>
      <c r="N56" s="1967" t="s">
        <v>2047</v>
      </c>
    </row>
    <row r="57" spans="1:14" ht="24.75" customHeight="1" x14ac:dyDescent="0.2">
      <c r="A57" s="2448" t="s">
        <v>296</v>
      </c>
      <c r="B57" s="2449"/>
      <c r="C57" s="2449"/>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x14ac:dyDescent="0.2">
      <c r="A58" s="2425" t="s">
        <v>2041</v>
      </c>
      <c r="B58" s="2426"/>
      <c r="C58" s="2426"/>
      <c r="D58" s="1969">
        <v>2362</v>
      </c>
      <c r="E58" s="1979">
        <f>'Expenditures 15-22'!K320</f>
        <v>0</v>
      </c>
      <c r="F58" s="1974"/>
      <c r="G58" s="2033"/>
      <c r="H58" s="2034"/>
      <c r="I58" s="2034"/>
      <c r="J58" s="2034"/>
      <c r="K58" s="2034"/>
      <c r="L58" s="2034"/>
      <c r="M58" s="2034"/>
      <c r="N58" s="1977">
        <f>IF((SUM(G58:M58))=E58,SUM(G58:M58),"Column N does not agree with Column E")</f>
        <v>0</v>
      </c>
    </row>
    <row r="59" spans="1:14" ht="24.75" customHeight="1" x14ac:dyDescent="0.2">
      <c r="A59" s="2419" t="s">
        <v>297</v>
      </c>
      <c r="B59" s="2420"/>
      <c r="C59" s="2420"/>
      <c r="D59" s="1969">
        <v>2363</v>
      </c>
      <c r="E59" s="1979">
        <f>'Expenditures 15-22'!K321</f>
        <v>0</v>
      </c>
      <c r="F59" s="1974"/>
      <c r="G59" s="2033"/>
      <c r="H59" s="2034"/>
      <c r="I59" s="2034"/>
      <c r="J59" s="2034"/>
      <c r="K59" s="2034"/>
      <c r="L59" s="2034"/>
      <c r="M59" s="2034"/>
      <c r="N59" s="1977">
        <f>IF((SUM(G59:M59))=E59,SUM(G59:M59),"Column N does not agree with Column E")</f>
        <v>0</v>
      </c>
    </row>
    <row r="60" spans="1:14" ht="24" customHeight="1" x14ac:dyDescent="0.2">
      <c r="A60" s="2419" t="s">
        <v>236</v>
      </c>
      <c r="B60" s="2420"/>
      <c r="C60" s="2420"/>
      <c r="D60" s="1969">
        <v>2364</v>
      </c>
      <c r="E60" s="1979">
        <f>'Expenditures 15-22'!K322</f>
        <v>0</v>
      </c>
      <c r="F60" s="1974"/>
      <c r="G60" s="2033"/>
      <c r="H60" s="2034"/>
      <c r="I60" s="2034"/>
      <c r="J60" s="2034"/>
      <c r="K60" s="2034"/>
      <c r="L60" s="2034"/>
      <c r="M60" s="2034"/>
      <c r="N60" s="1977">
        <f t="shared" ref="N60:N67" si="4">IF((SUM(G60:M60))=E60,SUM(G60:M60),"Column N does not agree with Column E")</f>
        <v>0</v>
      </c>
    </row>
    <row r="61" spans="1:14" ht="24.75" customHeight="1" x14ac:dyDescent="0.2">
      <c r="A61" s="2419" t="s">
        <v>697</v>
      </c>
      <c r="B61" s="2420"/>
      <c r="C61" s="2420"/>
      <c r="D61" s="1969">
        <v>2365</v>
      </c>
      <c r="E61" s="1979">
        <f>'Expenditures 15-22'!K323</f>
        <v>0</v>
      </c>
      <c r="F61" s="1974"/>
      <c r="G61" s="2033"/>
      <c r="H61" s="2034"/>
      <c r="I61" s="2034"/>
      <c r="J61" s="2034"/>
      <c r="K61" s="2034"/>
      <c r="L61" s="2034"/>
      <c r="M61" s="2034"/>
      <c r="N61" s="1977">
        <f t="shared" si="4"/>
        <v>0</v>
      </c>
    </row>
    <row r="62" spans="1:14" ht="24" customHeight="1" x14ac:dyDescent="0.2">
      <c r="A62" s="2419" t="s">
        <v>237</v>
      </c>
      <c r="B62" s="2420"/>
      <c r="C62" s="2420"/>
      <c r="D62" s="1969">
        <v>2366</v>
      </c>
      <c r="E62" s="1979">
        <f>'Expenditures 15-22'!K324</f>
        <v>0</v>
      </c>
      <c r="F62" s="1974"/>
      <c r="G62" s="2033"/>
      <c r="H62" s="2034"/>
      <c r="I62" s="2034"/>
      <c r="J62" s="2034"/>
      <c r="K62" s="2034"/>
      <c r="L62" s="2034"/>
      <c r="M62" s="2034"/>
      <c r="N62" s="1977">
        <f t="shared" si="4"/>
        <v>0</v>
      </c>
    </row>
    <row r="63" spans="1:14" ht="24" customHeight="1" x14ac:dyDescent="0.2">
      <c r="A63" s="2425" t="s">
        <v>1022</v>
      </c>
      <c r="B63" s="2426"/>
      <c r="C63" s="2426"/>
      <c r="D63" s="1969">
        <v>2367</v>
      </c>
      <c r="E63" s="1979">
        <f>'Expenditures 15-22'!K325</f>
        <v>0</v>
      </c>
      <c r="F63" s="1974"/>
      <c r="G63" s="2033"/>
      <c r="H63" s="2034"/>
      <c r="I63" s="2034"/>
      <c r="J63" s="2034"/>
      <c r="K63" s="2034"/>
      <c r="L63" s="2034"/>
      <c r="M63" s="2034"/>
      <c r="N63" s="1977">
        <f t="shared" si="4"/>
        <v>0</v>
      </c>
    </row>
    <row r="64" spans="1:14" ht="24" customHeight="1" x14ac:dyDescent="0.2">
      <c r="A64" s="2419" t="s">
        <v>1023</v>
      </c>
      <c r="B64" s="2420"/>
      <c r="C64" s="2420"/>
      <c r="D64" s="1969">
        <v>2368</v>
      </c>
      <c r="E64" s="1979">
        <f>'Expenditures 15-22'!K326</f>
        <v>0</v>
      </c>
      <c r="F64" s="1974"/>
      <c r="G64" s="2033"/>
      <c r="H64" s="2034"/>
      <c r="I64" s="2034"/>
      <c r="J64" s="2034"/>
      <c r="K64" s="2034"/>
      <c r="L64" s="2034"/>
      <c r="M64" s="2034"/>
      <c r="N64" s="1977">
        <f t="shared" si="4"/>
        <v>0</v>
      </c>
    </row>
    <row r="65" spans="1:14" ht="24" customHeight="1" x14ac:dyDescent="0.2">
      <c r="A65" s="2419" t="s">
        <v>965</v>
      </c>
      <c r="B65" s="2420"/>
      <c r="C65" s="2420"/>
      <c r="D65" s="1969">
        <v>2369</v>
      </c>
      <c r="E65" s="1979">
        <f>'Expenditures 15-22'!K327</f>
        <v>0</v>
      </c>
      <c r="F65" s="1974"/>
      <c r="G65" s="2033"/>
      <c r="H65" s="2034"/>
      <c r="I65" s="2034"/>
      <c r="J65" s="2034"/>
      <c r="K65" s="2034"/>
      <c r="L65" s="2034"/>
      <c r="M65" s="2034"/>
      <c r="N65" s="1977">
        <f t="shared" si="4"/>
        <v>0</v>
      </c>
    </row>
    <row r="66" spans="1:14" ht="24" customHeight="1" x14ac:dyDescent="0.2">
      <c r="A66" s="2419" t="s">
        <v>469</v>
      </c>
      <c r="B66" s="2420"/>
      <c r="C66" s="2420"/>
      <c r="D66" s="1969">
        <v>2371</v>
      </c>
      <c r="E66" s="1979">
        <f>'Expenditures 15-22'!K328</f>
        <v>0</v>
      </c>
      <c r="F66" s="1974"/>
      <c r="G66" s="2033"/>
      <c r="H66" s="2034"/>
      <c r="I66" s="2034"/>
      <c r="J66" s="2034"/>
      <c r="K66" s="2034"/>
      <c r="L66" s="2034"/>
      <c r="M66" s="2034"/>
      <c r="N66" s="1977">
        <f t="shared" si="4"/>
        <v>0</v>
      </c>
    </row>
    <row r="67" spans="1:14" ht="24.75" customHeight="1" x14ac:dyDescent="0.2">
      <c r="A67" s="2421" t="s">
        <v>2042</v>
      </c>
      <c r="B67" s="2422"/>
      <c r="C67" s="2422"/>
      <c r="D67" s="1971">
        <v>2372</v>
      </c>
      <c r="E67" s="1980">
        <f>'Expenditures 15-22'!K329</f>
        <v>0</v>
      </c>
      <c r="F67" s="1974"/>
      <c r="G67" s="2035"/>
      <c r="H67" s="2036"/>
      <c r="I67" s="2036"/>
      <c r="J67" s="2036"/>
      <c r="K67" s="2036"/>
      <c r="L67" s="2036"/>
      <c r="M67" s="2036"/>
      <c r="N67" s="1977">
        <f t="shared" si="4"/>
        <v>0</v>
      </c>
    </row>
    <row r="68" spans="1:14" x14ac:dyDescent="0.2">
      <c r="A68" s="2423" t="s">
        <v>1151</v>
      </c>
      <c r="B68" s="2424"/>
      <c r="C68" s="2424"/>
      <c r="D68" s="1972"/>
      <c r="E68" s="1976">
        <f>SUM(E57:E67)</f>
        <v>0</v>
      </c>
      <c r="F68" s="1975"/>
      <c r="G68" s="1976">
        <f t="shared" ref="G68:N68" si="5">SUM(G57:G67)</f>
        <v>0</v>
      </c>
      <c r="H68" s="1976">
        <f t="shared" si="5"/>
        <v>0</v>
      </c>
      <c r="I68" s="1976">
        <f t="shared" si="5"/>
        <v>0</v>
      </c>
      <c r="J68" s="1976">
        <f t="shared" si="5"/>
        <v>0</v>
      </c>
      <c r="K68" s="1976">
        <f t="shared" si="5"/>
        <v>0</v>
      </c>
      <c r="L68" s="1976">
        <f t="shared" si="5"/>
        <v>0</v>
      </c>
      <c r="M68" s="1976">
        <f t="shared" si="5"/>
        <v>0</v>
      </c>
      <c r="N68" s="1990">
        <f t="shared" si="5"/>
        <v>0</v>
      </c>
    </row>
    <row r="69" spans="1:14" x14ac:dyDescent="0.2">
      <c r="A69" s="1991"/>
      <c r="B69" s="1992"/>
      <c r="C69" s="1992"/>
      <c r="D69" s="1992"/>
      <c r="E69" s="1992"/>
      <c r="F69" s="1992"/>
      <c r="G69" s="1992"/>
      <c r="H69" s="1992"/>
      <c r="I69" s="1992"/>
      <c r="J69" s="1992"/>
      <c r="K69" s="1992"/>
      <c r="L69" s="1992"/>
      <c r="M69" s="1992"/>
      <c r="N69" s="1993"/>
    </row>
    <row r="70" spans="1:14" ht="15.75" x14ac:dyDescent="0.25">
      <c r="A70" s="2025" t="s">
        <v>2043</v>
      </c>
      <c r="B70" s="1992"/>
      <c r="C70" s="1992"/>
      <c r="D70" s="1992"/>
      <c r="E70" s="1992"/>
      <c r="F70" s="1992"/>
      <c r="G70" s="1992"/>
      <c r="H70" s="1992"/>
      <c r="I70" s="1992"/>
      <c r="J70" s="1992"/>
      <c r="K70" s="1992"/>
      <c r="L70" s="1992"/>
      <c r="M70" s="1992"/>
      <c r="N70" s="1993"/>
    </row>
    <row r="71" spans="1:14" x14ac:dyDescent="0.2">
      <c r="A71" s="1991"/>
      <c r="B71" s="1992"/>
      <c r="C71" s="1992"/>
      <c r="D71" s="1992"/>
      <c r="E71" s="1992"/>
      <c r="F71" s="1992"/>
      <c r="G71" s="1992"/>
      <c r="H71" s="1992"/>
      <c r="I71" s="1992"/>
      <c r="J71" s="1992"/>
      <c r="K71" s="1992"/>
      <c r="L71" s="1992"/>
      <c r="M71" s="1992"/>
      <c r="N71" s="1993"/>
    </row>
    <row r="72" spans="1:14" x14ac:dyDescent="0.2">
      <c r="A72" s="1991"/>
      <c r="B72" s="1992"/>
      <c r="C72" s="1992"/>
      <c r="D72" s="1992"/>
      <c r="E72" s="1992"/>
      <c r="F72" s="1992"/>
      <c r="G72" s="1992"/>
      <c r="H72" s="1992"/>
      <c r="I72" s="1992"/>
      <c r="J72" s="1992"/>
      <c r="K72" s="1992"/>
      <c r="L72" s="1992"/>
      <c r="M72" s="1992"/>
      <c r="N72" s="1993"/>
    </row>
    <row r="73" spans="1:14" x14ac:dyDescent="0.2">
      <c r="A73" s="1991"/>
      <c r="B73" s="1992"/>
      <c r="C73" s="1992"/>
      <c r="D73" s="1992"/>
      <c r="E73" s="1992"/>
      <c r="F73" s="1992"/>
      <c r="G73" s="1992"/>
      <c r="H73" s="1992"/>
      <c r="I73" s="1992"/>
      <c r="J73" s="1992"/>
      <c r="K73" s="1992"/>
      <c r="L73" s="1992"/>
      <c r="M73" s="1992"/>
      <c r="N73" s="1993"/>
    </row>
    <row r="74" spans="1:14" x14ac:dyDescent="0.2">
      <c r="A74" s="1991"/>
      <c r="B74" s="1992"/>
      <c r="C74" s="1992"/>
      <c r="D74" s="1992"/>
      <c r="E74" s="1992"/>
      <c r="F74" s="1992"/>
      <c r="G74" s="1992"/>
      <c r="H74" s="1992"/>
      <c r="I74" s="1992"/>
      <c r="J74" s="1992"/>
      <c r="K74" s="1992"/>
      <c r="L74" s="1992"/>
      <c r="M74" s="1992"/>
      <c r="N74" s="1993"/>
    </row>
    <row r="75" spans="1:14" x14ac:dyDescent="0.2">
      <c r="A75" s="1991"/>
      <c r="B75" s="1992"/>
      <c r="C75" s="1992"/>
      <c r="D75" s="1992"/>
      <c r="E75" s="1992"/>
      <c r="F75" s="1992"/>
      <c r="G75" s="1992"/>
      <c r="H75" s="1992"/>
      <c r="I75" s="1992"/>
      <c r="J75" s="1992"/>
      <c r="K75" s="1992"/>
      <c r="L75" s="1992"/>
      <c r="M75" s="1992"/>
      <c r="N75" s="1993"/>
    </row>
    <row r="76" spans="1:14" x14ac:dyDescent="0.2">
      <c r="A76" s="1991"/>
      <c r="B76" s="1992"/>
      <c r="C76" s="1992"/>
      <c r="D76" s="1992"/>
      <c r="E76" s="1992"/>
      <c r="F76" s="1992"/>
      <c r="G76" s="1992"/>
      <c r="H76" s="1992"/>
      <c r="I76" s="1992"/>
      <c r="J76" s="1992"/>
      <c r="K76" s="1992"/>
      <c r="L76" s="1992"/>
      <c r="M76" s="1992"/>
      <c r="N76" s="1993"/>
    </row>
    <row r="77" spans="1:14" x14ac:dyDescent="0.2">
      <c r="A77" s="1991"/>
      <c r="B77" s="1992"/>
      <c r="C77" s="1992"/>
      <c r="D77" s="1992"/>
      <c r="E77" s="1992"/>
      <c r="F77" s="1992"/>
      <c r="G77" s="1992"/>
      <c r="H77" s="1992"/>
      <c r="I77" s="1992"/>
      <c r="J77" s="1992"/>
      <c r="K77" s="1992"/>
      <c r="L77" s="1992"/>
      <c r="M77" s="1992"/>
      <c r="N77" s="1993"/>
    </row>
    <row r="78" spans="1:14" x14ac:dyDescent="0.2">
      <c r="A78" s="1991"/>
      <c r="B78" s="1992"/>
      <c r="C78" s="1992"/>
      <c r="D78" s="1992"/>
      <c r="E78" s="1992"/>
      <c r="F78" s="1992"/>
      <c r="G78" s="1992"/>
      <c r="H78" s="1992"/>
      <c r="I78" s="1992"/>
      <c r="J78" s="1992"/>
      <c r="K78" s="1992"/>
      <c r="L78" s="1992"/>
      <c r="M78" s="1992"/>
      <c r="N78" s="1993"/>
    </row>
    <row r="79" spans="1:14" x14ac:dyDescent="0.2">
      <c r="A79" s="1991"/>
      <c r="B79" s="1992"/>
      <c r="C79" s="1992"/>
      <c r="D79" s="1992"/>
      <c r="E79" s="1992"/>
      <c r="F79" s="1992"/>
      <c r="G79" s="1992"/>
      <c r="H79" s="1992"/>
      <c r="I79" s="1992"/>
      <c r="J79" s="1992"/>
      <c r="K79" s="1992"/>
      <c r="L79" s="1992"/>
      <c r="M79" s="1992"/>
      <c r="N79" s="1993"/>
    </row>
    <row r="80" spans="1:14" x14ac:dyDescent="0.2">
      <c r="A80" s="1991"/>
      <c r="B80" s="1992"/>
      <c r="C80" s="1992"/>
      <c r="D80" s="1992"/>
      <c r="E80" s="1992"/>
      <c r="F80" s="1992"/>
      <c r="G80" s="1992"/>
      <c r="H80" s="1992"/>
      <c r="I80" s="1992"/>
      <c r="J80" s="1992"/>
      <c r="K80" s="1992"/>
      <c r="L80" s="1992"/>
      <c r="M80" s="1992"/>
      <c r="N80" s="1993"/>
    </row>
    <row r="81" spans="1:14" x14ac:dyDescent="0.2">
      <c r="A81" s="1991"/>
      <c r="B81" s="1992"/>
      <c r="C81" s="1992"/>
      <c r="D81" s="1992"/>
      <c r="E81" s="1992"/>
      <c r="F81" s="1992"/>
      <c r="G81" s="1992"/>
      <c r="H81" s="1992"/>
      <c r="I81" s="1992"/>
      <c r="J81" s="1992"/>
      <c r="K81" s="1992"/>
      <c r="L81" s="1992"/>
      <c r="M81" s="1992"/>
      <c r="N81" s="1993"/>
    </row>
    <row r="82" spans="1:14" x14ac:dyDescent="0.2">
      <c r="A82" s="1991"/>
      <c r="B82" s="1992"/>
      <c r="C82" s="1992"/>
      <c r="D82" s="1992"/>
      <c r="E82" s="1992"/>
      <c r="F82" s="1992"/>
      <c r="G82" s="1992"/>
      <c r="H82" s="1992"/>
      <c r="I82" s="1992"/>
      <c r="J82" s="1992"/>
      <c r="K82" s="1992"/>
      <c r="L82" s="1992"/>
      <c r="M82" s="1992"/>
      <c r="N82" s="1993"/>
    </row>
    <row r="83" spans="1:14" ht="13.5" thickBot="1" x14ac:dyDescent="0.25">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Kankakee Area Reg Voc System</v>
      </c>
    </row>
    <row r="65" spans="2:2" x14ac:dyDescent="0.2">
      <c r="B65" s="849">
        <f>COVER!A13</f>
        <v>32000000046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9" zoomScale="110" zoomScaleNormal="110" workbookViewId="0">
      <selection activeCell="A38" sqref="A38:H3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4" right="0.2" top="0.75" bottom="0.52" header="0.19" footer="0.17"/>
  <pageSetup scale="81" fitToHeight="0" orientation="portrait" r:id="rId5"/>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shapeId="43009" r:id="rId4">
          <objectPr defaultSize="0" r:id="rId5">
            <anchor moveWithCells="1">
              <from>
                <xdr:col>1</xdr:col>
                <xdr:colOff>0</xdr:colOff>
                <xdr:row>7</xdr:row>
                <xdr:rowOff>0</xdr:rowOff>
              </from>
              <to>
                <xdr:col>2</xdr:col>
                <xdr:colOff>571500</xdr:colOff>
                <xdr:row>38</xdr:row>
                <xdr:rowOff>171450</xdr:rowOff>
              </to>
            </anchor>
          </objectPr>
        </oleObject>
      </mc:Choice>
      <mc:Fallback>
        <oleObject progId="Acrobat Document"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133350</xdr:colOff>
                <xdr:row>2</xdr:row>
                <xdr:rowOff>9525</xdr:rowOff>
              </from>
              <to>
                <xdr:col>1</xdr:col>
                <xdr:colOff>1047750</xdr:colOff>
                <xdr:row>6</xdr:row>
                <xdr:rowOff>133350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1088226</v>
      </c>
      <c r="C8" s="1813">
        <f>'Acct Summary 7-8'!D8</f>
        <v>0</v>
      </c>
      <c r="D8" s="1813">
        <f>'Acct Summary 7-8'!F8</f>
        <v>0</v>
      </c>
      <c r="E8" s="1813">
        <f>'Acct Summary 7-8'!I8</f>
        <v>0</v>
      </c>
      <c r="F8" s="1813">
        <f>SUM(B8:E8)</f>
        <v>1088226</v>
      </c>
    </row>
    <row r="9" spans="1:8" s="858" customFormat="1" ht="14.25" customHeight="1" thickBot="1" x14ac:dyDescent="0.25">
      <c r="A9" s="857" t="s">
        <v>1353</v>
      </c>
      <c r="B9" s="1814">
        <f>'Acct Summary 7-8'!C17</f>
        <v>1088225</v>
      </c>
      <c r="C9" s="1814">
        <f>'Acct Summary 7-8'!D17</f>
        <v>0</v>
      </c>
      <c r="D9" s="1814">
        <f>'Acct Summary 7-8'!F17</f>
        <v>0</v>
      </c>
      <c r="E9" s="1813"/>
      <c r="F9" s="1813">
        <f>SUM(B9:E9)</f>
        <v>1088225</v>
      </c>
    </row>
    <row r="10" spans="1:8" s="858" customFormat="1" ht="14.25" thickTop="1" thickBot="1" x14ac:dyDescent="0.25">
      <c r="A10" s="859" t="s">
        <v>1354</v>
      </c>
      <c r="B10" s="1815">
        <f>(B8-B9)</f>
        <v>1</v>
      </c>
      <c r="C10" s="1815">
        <f>(C8-C9)</f>
        <v>0</v>
      </c>
      <c r="D10" s="1815">
        <f>(D8-D9)</f>
        <v>0</v>
      </c>
      <c r="E10" s="1814">
        <f>(E8-E9)</f>
        <v>0</v>
      </c>
      <c r="F10" s="1816">
        <f>SUM(F8-F9)</f>
        <v>1</v>
      </c>
    </row>
    <row r="11" spans="1:8" s="858" customFormat="1" ht="14.25" thickTop="1" thickBot="1" x14ac:dyDescent="0.25">
      <c r="A11" s="860" t="s">
        <v>1903</v>
      </c>
      <c r="B11" s="1817">
        <f>'Acct Summary 7-8'!C81</f>
        <v>57059</v>
      </c>
      <c r="C11" s="1817">
        <f>'Acct Summary 7-8'!D81</f>
        <v>0</v>
      </c>
      <c r="D11" s="1817">
        <f>'Acct Summary 7-8'!F81</f>
        <v>0</v>
      </c>
      <c r="E11" s="1817">
        <f>'Acct Summary 7-8'!I81</f>
        <v>0</v>
      </c>
      <c r="F11" s="1818">
        <f>SUM(B11:E11)</f>
        <v>57059</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2"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ENTRY IS REQUIRED!</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ENTRY REQUIRED!</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25" right="0.25" top="0.75" bottom="0.75" header="0.3" footer="0.3"/>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32000000046</v>
      </c>
      <c r="E2" s="1542">
        <v>2020</v>
      </c>
      <c r="F2" s="1542">
        <v>1</v>
      </c>
      <c r="G2" s="1899">
        <v>101000300</v>
      </c>
    </row>
    <row r="3" spans="1:7" ht="15" x14ac:dyDescent="0.25">
      <c r="A3" t="s">
        <v>950</v>
      </c>
      <c r="B3" s="135" t="str">
        <f>COVER!A15</f>
        <v>Kankakee</v>
      </c>
      <c r="E3" s="1830" t="s">
        <v>1971</v>
      </c>
      <c r="F3" s="1830" t="s">
        <v>1970</v>
      </c>
      <c r="G3" s="1899">
        <v>101000400</v>
      </c>
    </row>
    <row r="4" spans="1:7" ht="15" x14ac:dyDescent="0.25">
      <c r="A4" t="s">
        <v>1000</v>
      </c>
      <c r="B4" s="135" t="str">
        <f>COVER!A17</f>
        <v xml:space="preserve">  Kankakee Area Reg Voc System</v>
      </c>
      <c r="E4" s="1828">
        <v>44119</v>
      </c>
      <c r="F4" s="1829">
        <v>44151</v>
      </c>
      <c r="G4" s="1899">
        <v>101000600</v>
      </c>
    </row>
    <row r="5" spans="1:7" ht="15" x14ac:dyDescent="0.25">
      <c r="A5" t="s">
        <v>699</v>
      </c>
      <c r="B5" s="135" t="str">
        <f>COVER!A38</f>
        <v>Matthew Kelly</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v>
      </c>
      <c r="G16" s="1899">
        <v>402100600</v>
      </c>
    </row>
    <row r="17" spans="1:7" ht="15" x14ac:dyDescent="0.25">
      <c r="A17" t="s">
        <v>878</v>
      </c>
      <c r="B17" s="135" t="str">
        <f>COVER!T15</f>
        <v xml:space="preserve">Russ Leigh </v>
      </c>
      <c r="G17" s="1899">
        <v>402100800</v>
      </c>
    </row>
    <row r="18" spans="1:7" ht="15" x14ac:dyDescent="0.25">
      <c r="A18" t="s">
        <v>1140</v>
      </c>
      <c r="B18" s="135" t="str">
        <f>COVER!T17</f>
        <v>228 East Main</v>
      </c>
      <c r="G18" s="1899">
        <v>102200300</v>
      </c>
    </row>
    <row r="19" spans="1:7" ht="15" x14ac:dyDescent="0.25">
      <c r="A19" t="s">
        <v>880</v>
      </c>
      <c r="B19" s="135" t="str">
        <f>COVER!T25</f>
        <v>admin@russliegh.com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57059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57059</v>
      </c>
      <c r="D92" s="2" t="str">
        <f t="shared" si="0"/>
        <v>Error?</v>
      </c>
      <c r="G92" s="1899">
        <v>102640600</v>
      </c>
    </row>
    <row r="93" spans="1:7" ht="15" x14ac:dyDescent="0.25">
      <c r="A93" s="5">
        <v>32</v>
      </c>
      <c r="B93" s="1832">
        <f>'Assets-Liab 5-6'!C41</f>
        <v>57059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1659156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1659156</v>
      </c>
      <c r="C279" s="2" t="s">
        <v>569</v>
      </c>
      <c r="D279" s="2" t="str">
        <f t="shared" si="3"/>
        <v>Error?</v>
      </c>
    </row>
    <row r="280" spans="1:4" x14ac:dyDescent="0.2">
      <c r="A280" s="5">
        <v>219</v>
      </c>
      <c r="B280" s="1832">
        <f>'Assets-Liab 5-6'!M40</f>
        <v>1659156</v>
      </c>
      <c r="D280" s="2" t="str">
        <f t="shared" si="3"/>
        <v>Error?</v>
      </c>
    </row>
    <row r="281" spans="1:4" x14ac:dyDescent="0.2">
      <c r="A281" s="5">
        <v>220</v>
      </c>
      <c r="B281" s="1832">
        <f>'Assets-Liab 5-6'!M41</f>
        <v>1659156</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102795</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102795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15307</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15307</v>
      </c>
      <c r="C727" s="2" t="s">
        <v>569</v>
      </c>
      <c r="D727" s="2" t="str">
        <f t="shared" si="10"/>
        <v>Error?</v>
      </c>
    </row>
    <row r="728" spans="1:4" x14ac:dyDescent="0.2">
      <c r="A728" s="5">
        <v>667</v>
      </c>
      <c r="B728" s="1832">
        <f>'Expenditures 15-22'!C44</f>
        <v>37822</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37822</v>
      </c>
      <c r="C731" s="2" t="s">
        <v>569</v>
      </c>
      <c r="D731" s="2" t="str">
        <f t="shared" si="10"/>
        <v>Error?</v>
      </c>
    </row>
    <row r="732" spans="1:4" x14ac:dyDescent="0.2">
      <c r="A732" s="5">
        <v>671</v>
      </c>
      <c r="B732" s="1832">
        <f>'Expenditures 15-22'!C49</f>
        <v>44804</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44804</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14022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14022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111955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214750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11329</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11329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2197</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2197</v>
      </c>
      <c r="C785" s="2" t="s">
        <v>569</v>
      </c>
      <c r="D785" s="2" t="str">
        <f t="shared" si="11"/>
        <v>Error?</v>
      </c>
    </row>
    <row r="786" spans="1:4" x14ac:dyDescent="0.2">
      <c r="A786" s="5">
        <v>725</v>
      </c>
      <c r="B786" s="1832">
        <f>'Expenditures 15-22'!D44</f>
        <v>12045</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12045</v>
      </c>
      <c r="C789" s="2" t="s">
        <v>569</v>
      </c>
      <c r="D789" s="2" t="str">
        <f t="shared" si="11"/>
        <v>Error?</v>
      </c>
    </row>
    <row r="790" spans="1:4" x14ac:dyDescent="0.2">
      <c r="A790" s="5">
        <v>729</v>
      </c>
      <c r="B790" s="1832">
        <f>'Expenditures 15-22'!D49</f>
        <v>15106</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15106</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2036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2036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31384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42713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24867</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24867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499</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499</v>
      </c>
      <c r="C843" s="2" t="s">
        <v>569</v>
      </c>
      <c r="D843" s="2" t="str">
        <f t="shared" si="12"/>
        <v>Error?</v>
      </c>
    </row>
    <row r="844" spans="1:4" x14ac:dyDescent="0.2">
      <c r="A844" s="5">
        <v>783</v>
      </c>
      <c r="B844" s="1832">
        <f>'Expenditures 15-22'!E44</f>
        <v>11999</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11999</v>
      </c>
      <c r="C847" s="2" t="s">
        <v>569</v>
      </c>
      <c r="D847" s="2" t="str">
        <f t="shared" si="12"/>
        <v>Error?</v>
      </c>
    </row>
    <row r="848" spans="1:4" x14ac:dyDescent="0.2">
      <c r="A848" s="5">
        <v>787</v>
      </c>
      <c r="B848" s="1832">
        <f>'Expenditures 15-22'!E49</f>
        <v>1537</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1537</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6400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6400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20435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45302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1717</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1717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1103</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1103</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1103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2820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72537</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72537</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72537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710103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710103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213245</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213245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18003</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18003</v>
      </c>
      <c r="C1115" s="2" t="s">
        <v>569</v>
      </c>
      <c r="D1115" s="2" t="str">
        <f t="shared" si="16"/>
        <v>Error?</v>
      </c>
    </row>
    <row r="1116" spans="1:4" x14ac:dyDescent="0.2">
      <c r="A1116" s="5">
        <v>1055</v>
      </c>
      <c r="B1116" s="1832">
        <f>'Expenditures 15-22'!K44</f>
        <v>62969</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62969</v>
      </c>
      <c r="C1119" s="2" t="s">
        <v>569</v>
      </c>
      <c r="D1119" s="2" t="str">
        <f t="shared" si="16"/>
        <v>Error?</v>
      </c>
    </row>
    <row r="1120" spans="1:4" x14ac:dyDescent="0.2">
      <c r="A1120" s="5">
        <v>1059</v>
      </c>
      <c r="B1120" s="1832">
        <f>'Expenditures 15-22'!K49</f>
        <v>61447</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61447</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22458</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22458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164877</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710103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1088225</v>
      </c>
      <c r="C1152" s="2" t="s">
        <v>569</v>
      </c>
      <c r="D1152" s="2" t="str">
        <f t="shared" si="17"/>
        <v>Error?</v>
      </c>
    </row>
    <row r="1153" spans="1:4" x14ac:dyDescent="0.2">
      <c r="A1153" s="5">
        <v>1092</v>
      </c>
      <c r="B1153" s="1832">
        <f>'Expenditures 15-22'!K115</f>
        <v>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57058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57059</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1586619</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1586619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72537</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72537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1659156</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1659156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1239020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1239020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56730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56730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1295750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1295750</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363406</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363406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710103</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710103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861126</v>
      </c>
      <c r="C2553" s="2" t="s">
        <v>569</v>
      </c>
      <c r="D2553" s="2" t="str">
        <f t="shared" si="38"/>
        <v>Error?</v>
      </c>
    </row>
    <row r="2554" spans="1:4" x14ac:dyDescent="0.2">
      <c r="A2554" s="5">
        <v>2493</v>
      </c>
      <c r="B2554" s="1832">
        <f>'Acct Summary 7-8'!C7</f>
        <v>227100</v>
      </c>
      <c r="C2554" s="2" t="s">
        <v>569</v>
      </c>
      <c r="D2554" s="2" t="str">
        <f t="shared" si="38"/>
        <v>Error?</v>
      </c>
    </row>
    <row r="2555" spans="1:4" x14ac:dyDescent="0.2">
      <c r="A2555" s="5">
        <v>2494</v>
      </c>
      <c r="B2555" s="1832">
        <f>'Acct Summary 7-8'!C8</f>
        <v>1088226</v>
      </c>
      <c r="C2555" s="2" t="s">
        <v>569</v>
      </c>
      <c r="D2555" s="2" t="str">
        <f t="shared" si="38"/>
        <v>Error?</v>
      </c>
    </row>
    <row r="2556" spans="1:4" x14ac:dyDescent="0.2">
      <c r="A2556" s="5">
        <v>2495</v>
      </c>
      <c r="B2556" s="1832">
        <f>'Acct Summary 7-8'!C12</f>
        <v>213245</v>
      </c>
      <c r="C2556" s="2" t="s">
        <v>569</v>
      </c>
      <c r="D2556" s="2" t="str">
        <f t="shared" si="38"/>
        <v>Error?</v>
      </c>
    </row>
    <row r="2557" spans="1:4" x14ac:dyDescent="0.2">
      <c r="A2557" s="5">
        <v>2496</v>
      </c>
      <c r="B2557" s="1832">
        <f>'Acct Summary 7-8'!C13</f>
        <v>164877</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710103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1088225</v>
      </c>
      <c r="C2561" s="2" t="s">
        <v>569</v>
      </c>
      <c r="D2561" s="2" t="str">
        <f t="shared" si="39"/>
        <v>Error?</v>
      </c>
    </row>
    <row r="2562" spans="1:4" x14ac:dyDescent="0.2">
      <c r="A2562" s="5">
        <v>2501</v>
      </c>
      <c r="B2562" s="1832">
        <f>'Acct Summary 7-8'!C20</f>
        <v>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710103</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710103</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57059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1088226</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1088225</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57059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227100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0</v>
      </c>
      <c r="C5120" s="2" t="s">
        <v>569</v>
      </c>
      <c r="D5120" s="2" t="str">
        <f t="shared" si="79"/>
        <v>Error?</v>
      </c>
    </row>
    <row r="5121" spans="1:4" x14ac:dyDescent="0.2">
      <c r="A5121" s="5">
        <v>5060</v>
      </c>
      <c r="B5121" s="1832">
        <f>'Revenues 9-14'!C109</f>
        <v>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861126</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861126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861126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861126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227100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227100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227100</v>
      </c>
      <c r="C5326" s="2" t="s">
        <v>569</v>
      </c>
      <c r="D5326" s="2" t="str">
        <f t="shared" si="82"/>
        <v>Error?</v>
      </c>
    </row>
    <row r="5327" spans="1:5" x14ac:dyDescent="0.2">
      <c r="A5327" s="5">
        <v>5266</v>
      </c>
      <c r="B5327" s="1832">
        <f>'Revenues 9-14'!C268</f>
        <v>1088226</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1.7525718992621671E-5</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56730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1088225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782640</v>
      </c>
      <c r="D7834" s="2" t="str">
        <f t="shared" si="129"/>
        <v>Error?</v>
      </c>
      <c r="E7834" s="4" t="s">
        <v>1998</v>
      </c>
    </row>
    <row r="7835" spans="1:5" x14ac:dyDescent="0.2">
      <c r="A7835">
        <v>7774</v>
      </c>
      <c r="B7835" s="1832">
        <f>'PCTC-OEPP 27-28'!F78</f>
        <v>305585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861126</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227100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1088226</v>
      </c>
      <c r="D7877" s="2" t="str">
        <f t="shared" si="129"/>
        <v>Error?</v>
      </c>
      <c r="E7877" s="4" t="s">
        <v>1998</v>
      </c>
    </row>
    <row r="7878" spans="1:5" x14ac:dyDescent="0.2">
      <c r="A7878">
        <v>7817</v>
      </c>
      <c r="B7878" s="1832">
        <f>'PCTC-OEPP 27-28'!F176</f>
        <v>-782641</v>
      </c>
      <c r="D7878" s="2" t="str">
        <f t="shared" si="129"/>
        <v>Error?</v>
      </c>
      <c r="E7878" s="4" t="s">
        <v>1998</v>
      </c>
    </row>
    <row r="7879" spans="1:5" x14ac:dyDescent="0.2">
      <c r="A7879">
        <v>7818</v>
      </c>
      <c r="B7879" s="1832">
        <f>'PCTC-OEPP 27-28'!F178</f>
        <v>-725911</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Kankakee Area Reg Voc System</v>
      </c>
      <c r="B7" s="2516"/>
      <c r="C7" s="2516"/>
      <c r="D7" s="2554"/>
      <c r="E7" s="2555">
        <f>COVER!A13</f>
        <v>32000000046</v>
      </c>
      <c r="F7" s="2556"/>
      <c r="G7" s="2522" t="str">
        <f>COVER!T23</f>
        <v>065-018319</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Russell Leigh &amp; Associates</v>
      </c>
      <c r="H9" s="2529"/>
      <c r="I9" s="2529"/>
      <c r="J9" s="2529"/>
      <c r="K9" s="2529"/>
      <c r="L9" s="2530"/>
    </row>
    <row r="10" spans="1:29" ht="13.5" customHeight="1" x14ac:dyDescent="0.2">
      <c r="A10" s="2512" t="str">
        <f>COVER!A38</f>
        <v>Matthew Kelly</v>
      </c>
      <c r="B10" s="2513"/>
      <c r="C10" s="2513"/>
      <c r="D10" s="2513"/>
      <c r="E10" s="2513"/>
      <c r="F10" s="2514"/>
      <c r="G10" s="2528" t="str">
        <f>COVER!T17</f>
        <v>228 East Main</v>
      </c>
      <c r="H10" s="2541"/>
      <c r="I10" s="2541"/>
      <c r="J10" s="2541"/>
      <c r="K10" s="2541"/>
      <c r="L10" s="2542"/>
    </row>
    <row r="11" spans="1:29" ht="13.5" customHeight="1" x14ac:dyDescent="0.2">
      <c r="A11" s="963" t="s">
        <v>1502</v>
      </c>
      <c r="B11" s="964"/>
      <c r="C11" s="965"/>
      <c r="D11" s="970"/>
      <c r="E11" s="965"/>
      <c r="F11" s="969"/>
      <c r="G11" s="2528" t="str">
        <f>COVER!T19</f>
        <v>Hoopeston</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admin@russliegh.com</v>
      </c>
      <c r="J13" s="2550"/>
      <c r="K13" s="2550"/>
      <c r="L13" s="2551"/>
    </row>
    <row r="14" spans="1:29" ht="13.5" customHeight="1" x14ac:dyDescent="0.2">
      <c r="A14" s="2528" t="str">
        <f>COVER!A19</f>
        <v>4083 N 1000W Rd</v>
      </c>
      <c r="B14" s="2541"/>
      <c r="C14" s="2541"/>
      <c r="D14" s="2541"/>
      <c r="E14" s="2541"/>
      <c r="F14" s="2542"/>
      <c r="G14" s="974" t="s">
        <v>1175</v>
      </c>
      <c r="H14" s="972"/>
      <c r="I14" s="972"/>
      <c r="J14" s="972"/>
      <c r="K14" s="972"/>
      <c r="L14" s="973"/>
    </row>
    <row r="15" spans="1:29" ht="13.5" customHeight="1" x14ac:dyDescent="0.2">
      <c r="A15" s="2528" t="str">
        <f>COVER!A21</f>
        <v>Bourbonnais</v>
      </c>
      <c r="B15" s="2541"/>
      <c r="C15" s="2541"/>
      <c r="D15" s="2541"/>
      <c r="E15" s="2541"/>
      <c r="F15" s="2542"/>
      <c r="G15" s="2538" t="str">
        <f>COVER!T15</f>
        <v xml:space="preserve">Russ Leigh </v>
      </c>
      <c r="H15" s="2539"/>
      <c r="I15" s="2539"/>
      <c r="J15" s="2539"/>
      <c r="K15" s="2539"/>
      <c r="L15" s="2540"/>
    </row>
    <row r="16" spans="1:29" ht="12.2" customHeight="1" x14ac:dyDescent="0.2">
      <c r="A16" s="2518">
        <f>COVER!A25</f>
        <v>60914</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217-283-9336</v>
      </c>
      <c r="H18" s="2516"/>
      <c r="I18" s="2516"/>
      <c r="J18" s="2516"/>
      <c r="K18" s="2515" t="str">
        <f>COVER!X21</f>
        <v>217-283-9736</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Kankakee Area Reg Voc System</v>
      </c>
      <c r="B1" s="2558"/>
      <c r="C1" s="2558"/>
      <c r="D1" s="2558"/>
    </row>
    <row r="2" spans="1:11" s="991" customFormat="1" ht="12.75" x14ac:dyDescent="0.2">
      <c r="A2" s="2559">
        <f>'Single Audit Cover'!E7</f>
        <v>32000000046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Kankakee Area Reg Voc System</v>
      </c>
      <c r="B1" s="2562"/>
      <c r="C1" s="2562"/>
      <c r="D1" s="2562"/>
      <c r="E1" s="2562"/>
    </row>
    <row r="2" spans="1:5" x14ac:dyDescent="0.2">
      <c r="A2" s="2563">
        <f>'Single Audit Cover'!E7</f>
        <v>32000000046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227100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227100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227100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227100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Kankakee Area Reg Voc System</v>
      </c>
      <c r="C1" s="2566"/>
      <c r="D1" s="2566"/>
      <c r="E1" s="2566"/>
      <c r="F1" s="2566"/>
      <c r="G1" s="2566"/>
      <c r="H1" s="2566"/>
      <c r="I1" s="2566"/>
      <c r="J1" s="2566"/>
      <c r="K1" s="2566"/>
      <c r="L1" s="2566"/>
      <c r="M1" s="2566"/>
    </row>
    <row r="2" spans="2:14" ht="15" x14ac:dyDescent="0.2">
      <c r="B2" s="2567">
        <f>'Single Audit Cover'!E7</f>
        <v>32000000046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7"/>
      <c r="J5" s="1917"/>
    </row>
    <row r="6" spans="2:14" x14ac:dyDescent="0.2">
      <c r="B6" s="1079"/>
      <c r="C6" s="1080"/>
      <c r="D6" s="1081" t="s">
        <v>1254</v>
      </c>
      <c r="E6" s="1082" t="s">
        <v>524</v>
      </c>
      <c r="F6" s="1083"/>
      <c r="G6" s="1084" t="s">
        <v>1711</v>
      </c>
      <c r="H6" s="1082"/>
      <c r="I6" s="1082"/>
      <c r="J6" s="191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1565</v>
      </c>
      <c r="I9" s="191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Kankakee Area Reg Voc System</v>
      </c>
      <c r="B1" s="2571"/>
      <c r="C1" s="2571"/>
      <c r="D1" s="2571"/>
      <c r="E1" s="2571"/>
      <c r="F1" s="2571"/>
    </row>
    <row r="2" spans="1:7" ht="13.5" customHeight="1" x14ac:dyDescent="0.2">
      <c r="A2" s="2567">
        <f>'Single Audit Cover'!E7</f>
        <v>32000000046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16" colorId="8" zoomScaleNormal="100" workbookViewId="0">
      <selection activeCell="A38" sqref="A38:H3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2061</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2061</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4" right="0.2" top="0.75" bottom="0.52" header="0.19" footer="0.17"/>
  <pageSetup scale="85" firstPageNumber="2" fitToHeight="0" orientation="portrait" r:id="rId1"/>
  <headerFooter alignWithMargins="0">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Kankakee Area Reg Voc System</v>
      </c>
      <c r="C1" s="2587"/>
      <c r="D1" s="2587"/>
      <c r="E1" s="2587"/>
      <c r="F1" s="2587"/>
      <c r="G1" s="2587"/>
      <c r="H1" s="2587"/>
      <c r="I1" s="2587"/>
      <c r="J1" s="1178"/>
    </row>
    <row r="2" spans="2:10" s="295" customFormat="1" ht="12.75" customHeight="1" x14ac:dyDescent="0.2">
      <c r="B2" s="2588">
        <f>'Single Audit Cover'!E7</f>
        <v>32000000046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9" t="str">
        <f>"Total Federal Expenditures for 7/1/"&amp;MID('AFR20'!E2,3,2)-1&amp;"-6/30/"&amp;MID('AFR20'!E2,3,2)</f>
        <v>Total Federal Expenditures for 7/1/19-6/30/20</v>
      </c>
      <c r="C45" s="1920"/>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Kankakee Area Reg Voc System</v>
      </c>
      <c r="C1" s="2586"/>
      <c r="D1" s="2586"/>
      <c r="E1" s="2586"/>
      <c r="F1" s="2586"/>
      <c r="G1" s="2586"/>
      <c r="H1" s="2586"/>
      <c r="I1" s="2586"/>
      <c r="J1" s="2586"/>
      <c r="K1" s="2586"/>
      <c r="L1" s="1144"/>
      <c r="M1" s="1144"/>
    </row>
    <row r="2" spans="1:13" ht="12" customHeight="1" x14ac:dyDescent="0.2">
      <c r="B2" s="2588">
        <f>'Single Audit Cover'!E7</f>
        <v>32000000046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1"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Kankakee Area Reg Voc System</v>
      </c>
      <c r="C1" s="2613"/>
      <c r="D1" s="2613"/>
      <c r="E1" s="2613"/>
      <c r="F1" s="2613"/>
      <c r="G1" s="2613"/>
      <c r="H1" s="2613"/>
      <c r="I1" s="2613"/>
      <c r="J1" s="2613"/>
      <c r="K1" s="2613"/>
      <c r="L1" s="1221"/>
    </row>
    <row r="2" spans="1:12" ht="12.75" customHeight="1" x14ac:dyDescent="0.2">
      <c r="B2" s="2614">
        <f>'Single Audit Cover'!E7</f>
        <v>32000000046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1"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Kankakee Area Reg Voc System</v>
      </c>
      <c r="C1" s="2586"/>
      <c r="D1" s="2586"/>
      <c r="E1" s="1240"/>
    </row>
    <row r="2" spans="2:5" s="1058" customFormat="1" ht="12.75" customHeight="1" x14ac:dyDescent="0.2">
      <c r="B2" s="2588">
        <f>'Single Audit Cover'!E7</f>
        <v>32000000046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18" sqref="D1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1088226</v>
      </c>
      <c r="E16" s="1547"/>
      <c r="F16" s="1546">
        <f>SUM('Acct Summary 7-8'!C17,'Acct Summary 7-8'!D17,'Acct Summary 7-8'!F17)</f>
        <v>1088225</v>
      </c>
      <c r="G16" s="1547"/>
      <c r="H16" s="1546">
        <f>SUM(D16-F16)</f>
        <v>1</v>
      </c>
      <c r="I16" s="1548"/>
      <c r="J16" s="1546">
        <f>SUM('Acct Summary 7-8'!C81,'Acct Summary 7-8'!D81,'Acct Summary 7-8'!F81,'Acct Summary 7-8'!I81)</f>
        <v>57059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Kankakee Area Reg Voc System</v>
      </c>
      <c r="E7" s="368"/>
      <c r="G7" s="247"/>
      <c r="H7" s="364"/>
      <c r="I7" s="364"/>
      <c r="J7" s="364"/>
      <c r="K7" s="364"/>
      <c r="L7" s="307"/>
      <c r="M7" s="307"/>
      <c r="N7" s="307"/>
      <c r="O7" s="307"/>
      <c r="P7" s="307"/>
    </row>
    <row r="8" spans="1:18" ht="12.75" x14ac:dyDescent="0.2">
      <c r="A8" s="307"/>
      <c r="B8" s="307"/>
      <c r="C8" s="366" t="s">
        <v>1115</v>
      </c>
      <c r="D8" s="369">
        <f>COVER!A13</f>
        <v>32000000046</v>
      </c>
      <c r="E8" s="370"/>
      <c r="G8" s="307"/>
      <c r="H8" s="307"/>
      <c r="I8" s="307"/>
      <c r="J8" s="307"/>
      <c r="K8" s="307"/>
      <c r="L8" s="307"/>
      <c r="M8" s="307"/>
      <c r="N8" s="307"/>
      <c r="O8" s="307"/>
      <c r="P8" s="307"/>
    </row>
    <row r="9" spans="1:18" ht="12.75" x14ac:dyDescent="0.2">
      <c r="A9" s="307"/>
      <c r="B9" s="307"/>
      <c r="C9" s="366" t="s">
        <v>708</v>
      </c>
      <c r="D9" s="371" t="str">
        <f>COVER!A15</f>
        <v>Kankakee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2</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57059</v>
      </c>
      <c r="I12" s="380"/>
      <c r="J12" s="380"/>
      <c r="K12" s="1559">
        <f>TRUNC((H12/H13*100000),5)/100000</f>
        <v>5.2433042400000004E-2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1088226</v>
      </c>
      <c r="I13" s="380"/>
      <c r="J13" s="380"/>
      <c r="K13" s="1558"/>
      <c r="L13" s="213"/>
      <c r="M13" s="337" t="s">
        <v>1135</v>
      </c>
      <c r="N13" s="337"/>
      <c r="O13" s="1563">
        <f>(O11*O12)</f>
        <v>0.7</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1088225</v>
      </c>
      <c r="I17" s="380"/>
      <c r="J17" s="389"/>
      <c r="K17" s="1559">
        <f>TRUNC((H17/H18*100000),5)/100000</f>
        <v>0.99999908100000001</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1088226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f>IF(K24&gt;=180,"4",IF(K24&gt;=90,"3",IF(K24&gt;=30,"2",1)))</f>
        <v>1</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57059</v>
      </c>
      <c r="I24" s="394"/>
      <c r="J24" s="394"/>
      <c r="K24" s="1555">
        <f>TRUNC(((H24/H25*100000)/100000),2)</f>
        <v>18.87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3022.8472200000001</v>
      </c>
      <c r="I25" s="396"/>
      <c r="J25" s="396"/>
      <c r="K25" s="1558"/>
      <c r="L25" s="213"/>
      <c r="M25" s="337" t="s">
        <v>1135</v>
      </c>
      <c r="N25" s="337"/>
      <c r="O25" s="1563">
        <f>O23*O24</f>
        <v>0.1</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K14" sqref="K1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57059</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57059</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1659156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1659156</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57059</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1659156</v>
      </c>
      <c r="N40" s="1604"/>
    </row>
    <row r="41" spans="1:14" ht="13.5" customHeight="1" thickBot="1" x14ac:dyDescent="0.25">
      <c r="A41" s="1426" t="s">
        <v>650</v>
      </c>
      <c r="B41" s="1405"/>
      <c r="C41" s="1594">
        <f>(SUM(C34,C37,C38,C39))</f>
        <v>57059</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1659156</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0</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861126</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227100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1088226</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c r="D9" s="1613"/>
      <c r="E9" s="1586"/>
      <c r="F9" s="1586"/>
      <c r="G9" s="1614"/>
      <c r="H9" s="1586"/>
      <c r="I9" s="1609" t="s">
        <v>1159</v>
      </c>
      <c r="J9" s="1583"/>
      <c r="K9" s="1586"/>
      <c r="L9" s="325"/>
    </row>
    <row r="10" spans="1:13" s="452" customFormat="1" ht="13.5" thickBot="1" x14ac:dyDescent="0.25">
      <c r="A10" s="1426" t="s">
        <v>1163</v>
      </c>
      <c r="B10" s="1407"/>
      <c r="C10" s="1594">
        <f>SUM(C8:C9)</f>
        <v>1088226</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213245</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164877</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710103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1088225</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1088225</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1</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1</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57058</v>
      </c>
      <c r="D79" s="1630"/>
      <c r="E79" s="1630"/>
      <c r="F79" s="1630"/>
      <c r="G79" s="1630"/>
      <c r="H79" s="1630"/>
      <c r="I79" s="1630"/>
      <c r="J79" s="1630"/>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57059</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1.7525718992621671E-5</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20" activePane="bottomLeft" state="frozen"/>
      <selection activeCell="C80" sqref="C80"/>
      <selection pane="bottomLeft" activeCell="C135" sqref="C13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0</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861126</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861126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861126</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861126</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227100</v>
      </c>
      <c r="D220" s="1573"/>
      <c r="E220" s="1575"/>
      <c r="F220" s="1575"/>
      <c r="G220" s="1573"/>
      <c r="H220" s="1575"/>
      <c r="I220" s="1575"/>
      <c r="J220" s="1575"/>
      <c r="K220" s="1575"/>
    </row>
    <row r="221" spans="1:11" ht="12.75" customHeight="1" thickBot="1" x14ac:dyDescent="0.25">
      <c r="A221" s="1415" t="s">
        <v>1076</v>
      </c>
      <c r="B221" s="1416"/>
      <c r="C221" s="1633">
        <f>SUM(C219:C220)</f>
        <v>227100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227100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227100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1088226</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6" activePane="bottomLeft" state="frozen"/>
      <selection pane="bottomLeft" activeCell="J111" sqref="J11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102795</v>
      </c>
      <c r="D13" s="1573">
        <v>11329</v>
      </c>
      <c r="E13" s="1573">
        <v>24867</v>
      </c>
      <c r="F13" s="1573">
        <v>1717</v>
      </c>
      <c r="G13" s="1573">
        <v>72537</v>
      </c>
      <c r="H13" s="1573"/>
      <c r="I13" s="1574"/>
      <c r="J13" s="1574"/>
      <c r="K13" s="1672">
        <f t="shared" si="0"/>
        <v>213245</v>
      </c>
      <c r="L13" s="1573">
        <v>185089</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102795</v>
      </c>
      <c r="D33" s="1674">
        <f t="shared" ref="D33:L33" si="1">SUM(D5:D32)</f>
        <v>11329</v>
      </c>
      <c r="E33" s="1674">
        <f t="shared" si="1"/>
        <v>24867</v>
      </c>
      <c r="F33" s="1674">
        <f t="shared" si="1"/>
        <v>1717</v>
      </c>
      <c r="G33" s="1674">
        <f t="shared" si="1"/>
        <v>72537</v>
      </c>
      <c r="H33" s="1674">
        <f t="shared" si="1"/>
        <v>0</v>
      </c>
      <c r="I33" s="1674">
        <f t="shared" si="1"/>
        <v>0</v>
      </c>
      <c r="J33" s="1674">
        <f t="shared" si="1"/>
        <v>0</v>
      </c>
      <c r="K33" s="1674">
        <f t="shared" si="1"/>
        <v>213245</v>
      </c>
      <c r="L33" s="1674">
        <f t="shared" si="1"/>
        <v>185089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15307</v>
      </c>
      <c r="D37" s="1573">
        <v>2197</v>
      </c>
      <c r="E37" s="1573">
        <v>499</v>
      </c>
      <c r="F37" s="1573"/>
      <c r="G37" s="1573"/>
      <c r="H37" s="1573"/>
      <c r="I37" s="1574"/>
      <c r="J37" s="1574"/>
      <c r="K37" s="1672">
        <f t="shared" si="2"/>
        <v>18003</v>
      </c>
      <c r="L37" s="1573">
        <v>23220</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15307</v>
      </c>
      <c r="D42" s="1674">
        <f t="shared" ref="D42:L42" si="3">SUM(D36:D41)</f>
        <v>2197</v>
      </c>
      <c r="E42" s="1674">
        <f t="shared" si="3"/>
        <v>499</v>
      </c>
      <c r="F42" s="1674">
        <f t="shared" si="3"/>
        <v>0</v>
      </c>
      <c r="G42" s="1674">
        <f t="shared" si="3"/>
        <v>0</v>
      </c>
      <c r="H42" s="1674">
        <f t="shared" si="3"/>
        <v>0</v>
      </c>
      <c r="I42" s="1674">
        <f t="shared" si="3"/>
        <v>0</v>
      </c>
      <c r="J42" s="1674">
        <f t="shared" si="3"/>
        <v>0</v>
      </c>
      <c r="K42" s="1674">
        <f t="shared" si="3"/>
        <v>18003</v>
      </c>
      <c r="L42" s="1674">
        <f t="shared" si="3"/>
        <v>23220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37822</v>
      </c>
      <c r="D44" s="1586">
        <v>12045</v>
      </c>
      <c r="E44" s="1586">
        <v>11999</v>
      </c>
      <c r="F44" s="1586">
        <v>1103</v>
      </c>
      <c r="G44" s="1586"/>
      <c r="H44" s="1586"/>
      <c r="I44" s="1574"/>
      <c r="J44" s="1574"/>
      <c r="K44" s="1678">
        <f>SUM(C44:J44)</f>
        <v>62969</v>
      </c>
      <c r="L44" s="1586">
        <v>62407</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v>3000</v>
      </c>
    </row>
    <row r="47" spans="1:14" ht="12.75" customHeight="1" thickBot="1" x14ac:dyDescent="0.25">
      <c r="A47" s="1380" t="s">
        <v>557</v>
      </c>
      <c r="B47" s="1381" t="s">
        <v>32</v>
      </c>
      <c r="C47" s="1674">
        <f>SUM(C44:C46)</f>
        <v>37822</v>
      </c>
      <c r="D47" s="1674">
        <f t="shared" ref="D47:K47" si="4">SUM(D44:D46)</f>
        <v>12045</v>
      </c>
      <c r="E47" s="1674">
        <f t="shared" si="4"/>
        <v>11999</v>
      </c>
      <c r="F47" s="1674">
        <f t="shared" si="4"/>
        <v>1103</v>
      </c>
      <c r="G47" s="1674">
        <f t="shared" si="4"/>
        <v>0</v>
      </c>
      <c r="H47" s="1674">
        <f t="shared" si="4"/>
        <v>0</v>
      </c>
      <c r="I47" s="1674">
        <f t="shared" si="4"/>
        <v>0</v>
      </c>
      <c r="J47" s="1674">
        <f t="shared" si="4"/>
        <v>0</v>
      </c>
      <c r="K47" s="1674">
        <f t="shared" si="4"/>
        <v>62969</v>
      </c>
      <c r="L47" s="1674">
        <f>SUM(L44:L46)</f>
        <v>65407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44804</v>
      </c>
      <c r="D49" s="1586">
        <v>15106</v>
      </c>
      <c r="E49" s="1586">
        <v>1537</v>
      </c>
      <c r="F49" s="1586"/>
      <c r="G49" s="1586"/>
      <c r="H49" s="1586"/>
      <c r="I49" s="1574"/>
      <c r="J49" s="1574"/>
      <c r="K49" s="1678">
        <f>SUM(C49:J49)</f>
        <v>61447</v>
      </c>
      <c r="L49" s="1586">
        <v>62697</v>
      </c>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44804</v>
      </c>
      <c r="D53" s="1674">
        <f t="shared" ref="D53:L53" si="5">SUM(D49:D52)</f>
        <v>15106</v>
      </c>
      <c r="E53" s="1674">
        <f t="shared" si="5"/>
        <v>1537</v>
      </c>
      <c r="F53" s="1674">
        <f t="shared" si="5"/>
        <v>0</v>
      </c>
      <c r="G53" s="1674">
        <f t="shared" si="5"/>
        <v>0</v>
      </c>
      <c r="H53" s="1674">
        <f t="shared" si="5"/>
        <v>0</v>
      </c>
      <c r="I53" s="1674">
        <f t="shared" si="5"/>
        <v>0</v>
      </c>
      <c r="J53" s="1674">
        <f t="shared" si="5"/>
        <v>0</v>
      </c>
      <c r="K53" s="1674">
        <f t="shared" si="5"/>
        <v>61447</v>
      </c>
      <c r="L53" s="1674">
        <f t="shared" si="5"/>
        <v>62697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14022</v>
      </c>
      <c r="D60" s="1573">
        <v>2036</v>
      </c>
      <c r="E60" s="1573">
        <v>6400</v>
      </c>
      <c r="F60" s="1573"/>
      <c r="G60" s="1573"/>
      <c r="H60" s="1573"/>
      <c r="I60" s="1574"/>
      <c r="J60" s="1574"/>
      <c r="K60" s="1678">
        <f t="shared" si="7"/>
        <v>22458</v>
      </c>
      <c r="L60" s="1573">
        <v>22491</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14022</v>
      </c>
      <c r="D65" s="1674">
        <f t="shared" ref="D65:L65" si="8">SUM(D59:D64)</f>
        <v>2036</v>
      </c>
      <c r="E65" s="1674">
        <f t="shared" si="8"/>
        <v>6400</v>
      </c>
      <c r="F65" s="1674">
        <f t="shared" si="8"/>
        <v>0</v>
      </c>
      <c r="G65" s="1674">
        <f t="shared" si="8"/>
        <v>0</v>
      </c>
      <c r="H65" s="1674">
        <f t="shared" si="8"/>
        <v>0</v>
      </c>
      <c r="I65" s="1674">
        <f t="shared" si="8"/>
        <v>0</v>
      </c>
      <c r="J65" s="1674">
        <f t="shared" si="8"/>
        <v>0</v>
      </c>
      <c r="K65" s="1674">
        <f t="shared" si="8"/>
        <v>22458</v>
      </c>
      <c r="L65" s="1674">
        <f t="shared" si="8"/>
        <v>22491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111955</v>
      </c>
      <c r="D74" s="1681">
        <f t="shared" ref="D74:K74" si="10">SUM(D42,D47,D53,D57,D65,D72,D73)</f>
        <v>31384</v>
      </c>
      <c r="E74" s="1681">
        <f t="shared" si="10"/>
        <v>20435</v>
      </c>
      <c r="F74" s="1681">
        <f t="shared" si="10"/>
        <v>1103</v>
      </c>
      <c r="G74" s="1681">
        <f t="shared" si="10"/>
        <v>0</v>
      </c>
      <c r="H74" s="1681">
        <f t="shared" si="10"/>
        <v>0</v>
      </c>
      <c r="I74" s="1681">
        <f t="shared" si="10"/>
        <v>0</v>
      </c>
      <c r="J74" s="1681">
        <f t="shared" si="10"/>
        <v>0</v>
      </c>
      <c r="K74" s="1681">
        <f t="shared" si="10"/>
        <v>164877</v>
      </c>
      <c r="L74" s="1681">
        <f>SUM(L42,L47,L53,L57,L65,L72,L73)</f>
        <v>173815</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710103</v>
      </c>
      <c r="I81" s="1582"/>
      <c r="J81" s="1582"/>
      <c r="K81" s="1672">
        <f t="shared" si="11"/>
        <v>710103</v>
      </c>
      <c r="L81" s="1573">
        <v>789278</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710103</v>
      </c>
      <c r="I84" s="1582"/>
      <c r="J84" s="1582"/>
      <c r="K84" s="1674">
        <f>SUM(K78:K83)</f>
        <v>710103</v>
      </c>
      <c r="L84" s="1674">
        <f>SUM(L78:L83)</f>
        <v>789278</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710103</v>
      </c>
      <c r="I102" s="1582"/>
      <c r="J102" s="1582"/>
      <c r="K102" s="1681">
        <f>SUM(K84,K92,K100,K101)</f>
        <v>710103</v>
      </c>
      <c r="L102" s="1681">
        <f>SUM(L84,L92,L100,L101)</f>
        <v>789278</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214750</v>
      </c>
      <c r="D114" s="1674">
        <f t="shared" ref="D114:K114" si="13">SUM(D33,D74,D75,D102,D112,D113)</f>
        <v>42713</v>
      </c>
      <c r="E114" s="1674">
        <f t="shared" si="13"/>
        <v>45302</v>
      </c>
      <c r="F114" s="1674">
        <f t="shared" si="13"/>
        <v>2820</v>
      </c>
      <c r="G114" s="1674">
        <f t="shared" si="13"/>
        <v>72537</v>
      </c>
      <c r="H114" s="1674">
        <f>SUM(H33,H74,H75,H102,H112,H113)</f>
        <v>710103</v>
      </c>
      <c r="I114" s="1674">
        <f t="shared" si="13"/>
        <v>0</v>
      </c>
      <c r="J114" s="1674">
        <f t="shared" si="13"/>
        <v>0</v>
      </c>
      <c r="K114" s="1674">
        <f t="shared" si="13"/>
        <v>1088225</v>
      </c>
      <c r="L114" s="1674">
        <f>SUM(L33,L74,L75,L102,L112,L113)</f>
        <v>1148182</v>
      </c>
    </row>
    <row r="115" spans="1:14" ht="13.5" thickTop="1" x14ac:dyDescent="0.2">
      <c r="A115" s="2261" t="s">
        <v>989</v>
      </c>
      <c r="B115" s="2262"/>
      <c r="C115" s="1675"/>
      <c r="D115" s="1675"/>
      <c r="E115" s="1675"/>
      <c r="F115" s="1675"/>
      <c r="G115" s="1675"/>
      <c r="H115" s="1675"/>
      <c r="I115" s="1675"/>
      <c r="J115" s="1675"/>
      <c r="K115" s="1689">
        <f>'Revenues 9-14'!C268-'Expenditures 15-22'!K114</f>
        <v>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1" t="s">
        <v>989</v>
      </c>
      <c r="B211" s="2262"/>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1" t="s">
        <v>989</v>
      </c>
      <c r="B296" s="2262"/>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openxmlformats.org/package/2006/metadata/core-properties"/>
    <ds:schemaRef ds:uri="http://purl.org/dc/dcmitype/"/>
    <ds:schemaRef ds:uri="http://purl.org/dc/elements/1.1/"/>
    <ds:schemaRef ds:uri="http://schemas.microsoft.com/office/2006/documentManagement/types"/>
    <ds:schemaRef ds:uri="http://schemas.microsoft.com/office/infopath/2007/PartnerControls"/>
    <ds:schemaRef ds:uri="4d435f69-8686-490b-bd6d-b153bf22ab50"/>
    <ds:schemaRef ds:uri="http://www.w3.org/XML/1998/namespace"/>
    <ds:schemaRef ds:uri="d21dc803-237d-4c68-8692-8d731fd29118"/>
    <ds:schemaRef ds:uri="6ce3111e-7420-4802-b50a-75d4e9a0b98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2020-10-01T13:24:57Z</cp:lastPrinted>
  <dcterms:created xsi:type="dcterms:W3CDTF">2003-10-29T19:06:34Z</dcterms:created>
  <dcterms:modified xsi:type="dcterms:W3CDTF">2020-11-23T19:51:44Z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